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600" windowHeight="9516" activeTab="1"/>
  </bookViews>
  <sheets>
    <sheet name="DemoSheet" sheetId="1" r:id="rId1"/>
    <sheet name="StockPricePaths" sheetId="4" r:id="rId2"/>
    <sheet name="CalcSheet" sheetId="6" r:id="rId3"/>
    <sheet name="Path1" sheetId="7" r:id="rId4"/>
    <sheet name="Path2" sheetId="8" r:id="rId5"/>
    <sheet name="Path3" sheetId="9" r:id="rId6"/>
    <sheet name="Path4" sheetId="10" r:id="rId7"/>
  </sheets>
  <definedNames>
    <definedName name="K" localSheetId="3">Path1!$B$6</definedName>
    <definedName name="K" localSheetId="4">Path2!$B$6</definedName>
    <definedName name="K" localSheetId="5">Path3!$B$6</definedName>
    <definedName name="K" localSheetId="6">Path4!$B$6</definedName>
    <definedName name="K">CalcSheet!$B$6</definedName>
    <definedName name="lgRtn1">StockPricePaths!$H$3:$H$52</definedName>
    <definedName name="lgRtn2">StockPricePaths!$I$3:$I$52</definedName>
    <definedName name="lgRtn3">StockPricePaths!$J$3:$J$52</definedName>
    <definedName name="lgRtn4">StockPricePaths!$K$3:$K$52</definedName>
    <definedName name="logRets" localSheetId="2">CalcSheet!$U$3:$U$52</definedName>
    <definedName name="logRets" localSheetId="3">Path1!$U$3:$U$52</definedName>
    <definedName name="logRets" localSheetId="4">Path2!$U$3:$U$52</definedName>
    <definedName name="logRets" localSheetId="5">Path3!$U$3:$U$52</definedName>
    <definedName name="logRets" localSheetId="6">Path4!$U$3:$U$52</definedName>
    <definedName name="logRets">DemoSheet!$L$3:$L$52</definedName>
    <definedName name="Path1">StockPricePaths!$B$2:$B$52</definedName>
    <definedName name="rf" localSheetId="3">Path1!$B$5</definedName>
    <definedName name="rf" localSheetId="4">Path2!$B$5</definedName>
    <definedName name="rf" localSheetId="5">Path3!$B$5</definedName>
    <definedName name="rf" localSheetId="6">Path4!$B$5</definedName>
    <definedName name="rf">CalcSheet!$B$5</definedName>
    <definedName name="S" localSheetId="3">Path1!$B$2</definedName>
    <definedName name="S" localSheetId="4">Path2!$B$2</definedName>
    <definedName name="S" localSheetId="5">Path3!$B$2</definedName>
    <definedName name="S" localSheetId="6">Path4!$B$2</definedName>
    <definedName name="S">CalcSheet!$B$2</definedName>
    <definedName name="sigma" localSheetId="3">Path1!$B$4</definedName>
    <definedName name="sigma" localSheetId="4">Path2!$B$4</definedName>
    <definedName name="sigma" localSheetId="5">Path3!$B$4</definedName>
    <definedName name="sigma" localSheetId="6">Path4!$B$4</definedName>
    <definedName name="sigma">CalcSheet!$B$4</definedName>
    <definedName name="T" localSheetId="3">Path1!$E$2</definedName>
    <definedName name="T" localSheetId="4">Path2!$E$2</definedName>
    <definedName name="T" localSheetId="5">Path3!$E$2</definedName>
    <definedName name="T" localSheetId="6">Path4!$E$2</definedName>
    <definedName name="T">CalcSheet!$E$2</definedName>
  </definedNames>
  <calcPr calcId="145621"/>
</workbook>
</file>

<file path=xl/calcChain.xml><?xml version="1.0" encoding="utf-8"?>
<calcChain xmlns="http://schemas.openxmlformats.org/spreadsheetml/2006/main">
  <c r="E51" i="10" l="1"/>
  <c r="G51" i="10" s="1"/>
  <c r="E49" i="10"/>
  <c r="G49" i="10" s="1"/>
  <c r="E47" i="10"/>
  <c r="G47" i="10" s="1"/>
  <c r="E45" i="10"/>
  <c r="G45" i="10" s="1"/>
  <c r="E43" i="10"/>
  <c r="G43" i="10" s="1"/>
  <c r="E41" i="10"/>
  <c r="G41" i="10" s="1"/>
  <c r="E39" i="10"/>
  <c r="G39" i="10" s="1"/>
  <c r="E37" i="10"/>
  <c r="G37" i="10" s="1"/>
  <c r="E35" i="10"/>
  <c r="G35" i="10" s="1"/>
  <c r="E33" i="10"/>
  <c r="G33" i="10" s="1"/>
  <c r="E31" i="10"/>
  <c r="G31" i="10" s="1"/>
  <c r="E29" i="10"/>
  <c r="G29" i="10" s="1"/>
  <c r="E27" i="10"/>
  <c r="G27" i="10" s="1"/>
  <c r="E25" i="10"/>
  <c r="G25" i="10" s="1"/>
  <c r="E22" i="10"/>
  <c r="G22" i="10" s="1"/>
  <c r="E20" i="10"/>
  <c r="G20" i="10" s="1"/>
  <c r="E17" i="10"/>
  <c r="G17" i="10" s="1"/>
  <c r="E14" i="10"/>
  <c r="G14" i="10" s="1"/>
  <c r="E12" i="10"/>
  <c r="G12" i="10" s="1"/>
  <c r="V5" i="10"/>
  <c r="W4" i="10"/>
  <c r="W5" i="10" s="1"/>
  <c r="V4" i="10"/>
  <c r="V6" i="10" s="1"/>
  <c r="E3" i="10"/>
  <c r="G3" i="10" s="1"/>
  <c r="E2" i="10"/>
  <c r="E21" i="10" s="1"/>
  <c r="G21" i="10" s="1"/>
  <c r="G52" i="9"/>
  <c r="H52" i="9" s="1"/>
  <c r="E52" i="9"/>
  <c r="E50" i="9"/>
  <c r="G50" i="9" s="1"/>
  <c r="E49" i="9"/>
  <c r="G49" i="9" s="1"/>
  <c r="E48" i="9"/>
  <c r="G48" i="9" s="1"/>
  <c r="E47" i="9"/>
  <c r="G47" i="9" s="1"/>
  <c r="H47" i="9" s="1"/>
  <c r="E46" i="9"/>
  <c r="G46" i="9" s="1"/>
  <c r="E45" i="9"/>
  <c r="G45" i="9" s="1"/>
  <c r="G44" i="9"/>
  <c r="H44" i="9" s="1"/>
  <c r="E44" i="9"/>
  <c r="E42" i="9"/>
  <c r="G42" i="9" s="1"/>
  <c r="E41" i="9"/>
  <c r="G41" i="9" s="1"/>
  <c r="E40" i="9"/>
  <c r="G40" i="9" s="1"/>
  <c r="E39" i="9"/>
  <c r="G39" i="9" s="1"/>
  <c r="H39" i="9" s="1"/>
  <c r="E38" i="9"/>
  <c r="G38" i="9" s="1"/>
  <c r="E37" i="9"/>
  <c r="G37" i="9" s="1"/>
  <c r="E36" i="9"/>
  <c r="G36" i="9" s="1"/>
  <c r="H36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H28" i="9" s="1"/>
  <c r="E26" i="9"/>
  <c r="G26" i="9" s="1"/>
  <c r="E25" i="9"/>
  <c r="G25" i="9" s="1"/>
  <c r="E24" i="9"/>
  <c r="G24" i="9" s="1"/>
  <c r="G23" i="9"/>
  <c r="H23" i="9" s="1"/>
  <c r="E23" i="9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W4" i="9"/>
  <c r="W5" i="9" s="1"/>
  <c r="V4" i="9"/>
  <c r="E3" i="9"/>
  <c r="G3" i="9" s="1"/>
  <c r="G2" i="9"/>
  <c r="E2" i="9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G9" i="8"/>
  <c r="E9" i="8"/>
  <c r="E8" i="8"/>
  <c r="G8" i="8" s="1"/>
  <c r="E7" i="8"/>
  <c r="G7" i="8" s="1"/>
  <c r="H7" i="8" s="1"/>
  <c r="E6" i="8"/>
  <c r="G6" i="8" s="1"/>
  <c r="J6" i="8" s="1"/>
  <c r="K6" i="8" s="1"/>
  <c r="E5" i="8"/>
  <c r="G5" i="8" s="1"/>
  <c r="H5" i="8" s="1"/>
  <c r="W4" i="8"/>
  <c r="W5" i="8" s="1"/>
  <c r="V4" i="8"/>
  <c r="V5" i="8" s="1"/>
  <c r="G2" i="8"/>
  <c r="J2" i="8" s="1"/>
  <c r="K2" i="8" s="1"/>
  <c r="E2" i="8"/>
  <c r="E4" i="8" s="1"/>
  <c r="G4" i="8" s="1"/>
  <c r="H4" i="8" s="1"/>
  <c r="E52" i="7"/>
  <c r="G52" i="7" s="1"/>
  <c r="G51" i="7"/>
  <c r="E51" i="7"/>
  <c r="E50" i="7"/>
  <c r="G50" i="7" s="1"/>
  <c r="G49" i="7"/>
  <c r="E49" i="7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H31" i="7" s="1"/>
  <c r="E30" i="7"/>
  <c r="G30" i="7" s="1"/>
  <c r="H30" i="7" s="1"/>
  <c r="E29" i="7"/>
  <c r="G29" i="7" s="1"/>
  <c r="E28" i="7"/>
  <c r="G28" i="7" s="1"/>
  <c r="H28" i="7" s="1"/>
  <c r="E27" i="7"/>
  <c r="G27" i="7" s="1"/>
  <c r="E26" i="7"/>
  <c r="G26" i="7" s="1"/>
  <c r="H26" i="7" s="1"/>
  <c r="E25" i="7"/>
  <c r="G25" i="7" s="1"/>
  <c r="E24" i="7"/>
  <c r="G24" i="7" s="1"/>
  <c r="E23" i="7"/>
  <c r="G23" i="7" s="1"/>
  <c r="H23" i="7" s="1"/>
  <c r="E22" i="7"/>
  <c r="G22" i="7" s="1"/>
  <c r="E21" i="7"/>
  <c r="G21" i="7" s="1"/>
  <c r="E20" i="7"/>
  <c r="G20" i="7" s="1"/>
  <c r="H20" i="7" s="1"/>
  <c r="E19" i="7"/>
  <c r="G19" i="7" s="1"/>
  <c r="E18" i="7"/>
  <c r="G18" i="7" s="1"/>
  <c r="E17" i="7"/>
  <c r="G17" i="7" s="1"/>
  <c r="E16" i="7"/>
  <c r="G16" i="7" s="1"/>
  <c r="E15" i="7"/>
  <c r="G15" i="7" s="1"/>
  <c r="H15" i="7" s="1"/>
  <c r="E14" i="7"/>
  <c r="G14" i="7" s="1"/>
  <c r="E13" i="7"/>
  <c r="G13" i="7" s="1"/>
  <c r="E12" i="7"/>
  <c r="G12" i="7" s="1"/>
  <c r="H12" i="7" s="1"/>
  <c r="E11" i="7"/>
  <c r="G11" i="7" s="1"/>
  <c r="E10" i="7"/>
  <c r="G10" i="7" s="1"/>
  <c r="H10" i="7" s="1"/>
  <c r="E9" i="7"/>
  <c r="G9" i="7" s="1"/>
  <c r="E8" i="7"/>
  <c r="G8" i="7" s="1"/>
  <c r="E7" i="7"/>
  <c r="G7" i="7" s="1"/>
  <c r="H7" i="7" s="1"/>
  <c r="E5" i="7"/>
  <c r="G5" i="7" s="1"/>
  <c r="H5" i="7" s="1"/>
  <c r="W4" i="7"/>
  <c r="W5" i="7" s="1"/>
  <c r="V4" i="7"/>
  <c r="E2" i="7"/>
  <c r="E6" i="7" s="1"/>
  <c r="G6" i="7" s="1"/>
  <c r="G2" i="6"/>
  <c r="J2" i="6" s="1"/>
  <c r="K2" i="6" s="1"/>
  <c r="E4" i="6"/>
  <c r="G4" i="6" s="1"/>
  <c r="E5" i="6"/>
  <c r="G5" i="6" s="1"/>
  <c r="H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J13" i="6" s="1"/>
  <c r="K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J21" i="6" s="1"/>
  <c r="K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H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H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4" i="6"/>
  <c r="G44" i="6" s="1"/>
  <c r="E45" i="6"/>
  <c r="G45" i="6" s="1"/>
  <c r="E46" i="6"/>
  <c r="G46" i="6" s="1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3" i="6"/>
  <c r="G3" i="6" s="1"/>
  <c r="E2" i="6"/>
  <c r="W4" i="6"/>
  <c r="W5" i="6" s="1"/>
  <c r="V4" i="6"/>
  <c r="V6" i="6" s="1"/>
  <c r="H21" i="10" l="1"/>
  <c r="I21" i="10" s="1"/>
  <c r="J21" i="10"/>
  <c r="K21" i="10" s="1"/>
  <c r="J39" i="10"/>
  <c r="K39" i="10" s="1"/>
  <c r="H39" i="10"/>
  <c r="I39" i="10" s="1"/>
  <c r="J25" i="10"/>
  <c r="K25" i="10" s="1"/>
  <c r="H25" i="10"/>
  <c r="I25" i="10" s="1"/>
  <c r="J43" i="10"/>
  <c r="K43" i="10" s="1"/>
  <c r="H43" i="10"/>
  <c r="I43" i="10" s="1"/>
  <c r="J45" i="10"/>
  <c r="K45" i="10" s="1"/>
  <c r="H45" i="10"/>
  <c r="I45" i="10" s="1"/>
  <c r="H12" i="10"/>
  <c r="I12" i="10" s="1"/>
  <c r="J12" i="10"/>
  <c r="K12" i="10" s="1"/>
  <c r="J31" i="10"/>
  <c r="K31" i="10" s="1"/>
  <c r="H31" i="10"/>
  <c r="I31" i="10" s="1"/>
  <c r="J47" i="10"/>
  <c r="K47" i="10" s="1"/>
  <c r="H47" i="10"/>
  <c r="I47" i="10" s="1"/>
  <c r="J37" i="10"/>
  <c r="K37" i="10" s="1"/>
  <c r="H37" i="10"/>
  <c r="I37" i="10" s="1"/>
  <c r="J22" i="10"/>
  <c r="K22" i="10" s="1"/>
  <c r="H22" i="10"/>
  <c r="I22" i="10" s="1"/>
  <c r="J41" i="10"/>
  <c r="K41" i="10" s="1"/>
  <c r="H41" i="10"/>
  <c r="I41" i="10" s="1"/>
  <c r="J27" i="10"/>
  <c r="K27" i="10" s="1"/>
  <c r="H27" i="10"/>
  <c r="I27" i="10"/>
  <c r="J29" i="10"/>
  <c r="K29" i="10" s="1"/>
  <c r="H29" i="10"/>
  <c r="I29" i="10" s="1"/>
  <c r="H14" i="10"/>
  <c r="I14" i="10" s="1"/>
  <c r="J14" i="10"/>
  <c r="K14" i="10" s="1"/>
  <c r="J33" i="10"/>
  <c r="K33" i="10" s="1"/>
  <c r="H33" i="10"/>
  <c r="I33" i="10" s="1"/>
  <c r="J49" i="10"/>
  <c r="K49" i="10" s="1"/>
  <c r="H49" i="10"/>
  <c r="I49" i="10"/>
  <c r="I20" i="10"/>
  <c r="H20" i="10"/>
  <c r="J20" i="10"/>
  <c r="K20" i="10" s="1"/>
  <c r="J3" i="10"/>
  <c r="K3" i="10" s="1"/>
  <c r="H3" i="10"/>
  <c r="I3" i="10" s="1"/>
  <c r="H17" i="10"/>
  <c r="I17" i="10"/>
  <c r="J17" i="10"/>
  <c r="K17" i="10" s="1"/>
  <c r="J35" i="10"/>
  <c r="K35" i="10" s="1"/>
  <c r="H35" i="10"/>
  <c r="I35" i="10"/>
  <c r="J51" i="10"/>
  <c r="K51" i="10" s="1"/>
  <c r="H51" i="10"/>
  <c r="I51" i="10" s="1"/>
  <c r="E11" i="10"/>
  <c r="G11" i="10" s="1"/>
  <c r="G2" i="10"/>
  <c r="E26" i="10"/>
  <c r="G26" i="10" s="1"/>
  <c r="E28" i="10"/>
  <c r="G28" i="10" s="1"/>
  <c r="E30" i="10"/>
  <c r="G30" i="10" s="1"/>
  <c r="E32" i="10"/>
  <c r="G32" i="10" s="1"/>
  <c r="E34" i="10"/>
  <c r="G34" i="10" s="1"/>
  <c r="E36" i="10"/>
  <c r="G36" i="10" s="1"/>
  <c r="E38" i="10"/>
  <c r="G38" i="10" s="1"/>
  <c r="E40" i="10"/>
  <c r="G40" i="10" s="1"/>
  <c r="E42" i="10"/>
  <c r="G42" i="10" s="1"/>
  <c r="E44" i="10"/>
  <c r="G44" i="10" s="1"/>
  <c r="E46" i="10"/>
  <c r="G46" i="10" s="1"/>
  <c r="E52" i="10"/>
  <c r="G52" i="10" s="1"/>
  <c r="E4" i="10"/>
  <c r="G4" i="10" s="1"/>
  <c r="E13" i="10"/>
  <c r="G13" i="10" s="1"/>
  <c r="E10" i="10"/>
  <c r="G10" i="10" s="1"/>
  <c r="E9" i="10"/>
  <c r="G9" i="10" s="1"/>
  <c r="E8" i="10"/>
  <c r="G8" i="10" s="1"/>
  <c r="E7" i="10"/>
  <c r="G7" i="10" s="1"/>
  <c r="E6" i="10"/>
  <c r="G6" i="10" s="1"/>
  <c r="E19" i="10"/>
  <c r="G19" i="10" s="1"/>
  <c r="E24" i="10"/>
  <c r="G24" i="10" s="1"/>
  <c r="E5" i="10"/>
  <c r="G5" i="10" s="1"/>
  <c r="E16" i="10"/>
  <c r="G16" i="10" s="1"/>
  <c r="E48" i="10"/>
  <c r="G48" i="10" s="1"/>
  <c r="E18" i="10"/>
  <c r="G18" i="10" s="1"/>
  <c r="E50" i="10"/>
  <c r="G50" i="10" s="1"/>
  <c r="H2" i="8"/>
  <c r="E15" i="10"/>
  <c r="G15" i="10" s="1"/>
  <c r="E23" i="10"/>
  <c r="G23" i="10" s="1"/>
  <c r="J16" i="9"/>
  <c r="K16" i="9" s="1"/>
  <c r="H16" i="9"/>
  <c r="I16" i="9" s="1"/>
  <c r="J11" i="9"/>
  <c r="K11" i="9" s="1"/>
  <c r="H11" i="9"/>
  <c r="I11" i="9" s="1"/>
  <c r="J48" i="9"/>
  <c r="K48" i="9" s="1"/>
  <c r="H48" i="9"/>
  <c r="I48" i="9" s="1"/>
  <c r="J40" i="9"/>
  <c r="K40" i="9" s="1"/>
  <c r="H40" i="9"/>
  <c r="I40" i="9" s="1"/>
  <c r="J41" i="9"/>
  <c r="K41" i="9" s="1"/>
  <c r="H41" i="9"/>
  <c r="I41" i="9" s="1"/>
  <c r="J24" i="9"/>
  <c r="K24" i="9" s="1"/>
  <c r="I24" i="9"/>
  <c r="H24" i="9"/>
  <c r="J19" i="9"/>
  <c r="K19" i="9" s="1"/>
  <c r="H19" i="9"/>
  <c r="I19" i="9" s="1"/>
  <c r="J12" i="9"/>
  <c r="K12" i="9" s="1"/>
  <c r="H12" i="9"/>
  <c r="I12" i="9" s="1"/>
  <c r="J20" i="9"/>
  <c r="K20" i="9" s="1"/>
  <c r="H20" i="9"/>
  <c r="I20" i="9" s="1"/>
  <c r="J26" i="9"/>
  <c r="K26" i="9" s="1"/>
  <c r="H26" i="9"/>
  <c r="I26" i="9" s="1"/>
  <c r="J49" i="9"/>
  <c r="K49" i="9" s="1"/>
  <c r="H49" i="9"/>
  <c r="I49" i="9" s="1"/>
  <c r="J42" i="9"/>
  <c r="K42" i="9" s="1"/>
  <c r="H42" i="9"/>
  <c r="I42" i="9" s="1"/>
  <c r="J37" i="9"/>
  <c r="K37" i="9" s="1"/>
  <c r="H37" i="9"/>
  <c r="I37" i="9" s="1"/>
  <c r="J29" i="9"/>
  <c r="K29" i="9" s="1"/>
  <c r="H29" i="9"/>
  <c r="I29" i="9" s="1"/>
  <c r="J17" i="9"/>
  <c r="K17" i="9" s="1"/>
  <c r="H17" i="9"/>
  <c r="I17" i="9" s="1"/>
  <c r="J18" i="9"/>
  <c r="K18" i="9" s="1"/>
  <c r="H18" i="9"/>
  <c r="I18" i="9" s="1"/>
  <c r="J25" i="9"/>
  <c r="K25" i="9" s="1"/>
  <c r="H25" i="9"/>
  <c r="I25" i="9" s="1"/>
  <c r="J13" i="9"/>
  <c r="K13" i="9" s="1"/>
  <c r="H13" i="9"/>
  <c r="I13" i="9" s="1"/>
  <c r="J21" i="9"/>
  <c r="K21" i="9" s="1"/>
  <c r="H21" i="9"/>
  <c r="I21" i="9" s="1"/>
  <c r="J32" i="9"/>
  <c r="K32" i="9" s="1"/>
  <c r="H32" i="9"/>
  <c r="I32" i="9" s="1"/>
  <c r="J50" i="9"/>
  <c r="K50" i="9" s="1"/>
  <c r="H50" i="9"/>
  <c r="I50" i="9" s="1"/>
  <c r="J14" i="9"/>
  <c r="K14" i="9" s="1"/>
  <c r="H14" i="9"/>
  <c r="I14" i="9" s="1"/>
  <c r="J33" i="9"/>
  <c r="K33" i="9" s="1"/>
  <c r="H33" i="9"/>
  <c r="I33" i="9" s="1"/>
  <c r="J45" i="9"/>
  <c r="K45" i="9" s="1"/>
  <c r="H45" i="9"/>
  <c r="I45" i="9" s="1"/>
  <c r="J15" i="9"/>
  <c r="K15" i="9" s="1"/>
  <c r="H15" i="9"/>
  <c r="I15" i="9" s="1"/>
  <c r="J34" i="9"/>
  <c r="K34" i="9" s="1"/>
  <c r="H34" i="9"/>
  <c r="I34" i="9" s="1"/>
  <c r="V6" i="8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G4" i="9" s="1"/>
  <c r="E27" i="9"/>
  <c r="G27" i="9" s="1"/>
  <c r="E35" i="9"/>
  <c r="G35" i="9" s="1"/>
  <c r="E43" i="9"/>
  <c r="G43" i="9" s="1"/>
  <c r="E51" i="9"/>
  <c r="G51" i="9" s="1"/>
  <c r="J31" i="9"/>
  <c r="K31" i="9" s="1"/>
  <c r="H31" i="9"/>
  <c r="I31" i="9" s="1"/>
  <c r="J2" i="9"/>
  <c r="K2" i="9" s="1"/>
  <c r="H2" i="9"/>
  <c r="I2" i="9" s="1"/>
  <c r="L2" i="9" s="1"/>
  <c r="J23" i="9"/>
  <c r="K23" i="9" s="1"/>
  <c r="I23" i="9"/>
  <c r="J39" i="9"/>
  <c r="K39" i="9" s="1"/>
  <c r="I39" i="9"/>
  <c r="J22" i="9"/>
  <c r="K22" i="9" s="1"/>
  <c r="J30" i="9"/>
  <c r="K30" i="9" s="1"/>
  <c r="J38" i="9"/>
  <c r="K38" i="9" s="1"/>
  <c r="J46" i="9"/>
  <c r="K46" i="9" s="1"/>
  <c r="H22" i="9"/>
  <c r="I22" i="9" s="1"/>
  <c r="H30" i="9"/>
  <c r="I30" i="9" s="1"/>
  <c r="H38" i="9"/>
  <c r="I38" i="9" s="1"/>
  <c r="H46" i="9"/>
  <c r="I46" i="9" s="1"/>
  <c r="J3" i="9"/>
  <c r="K3" i="9" s="1"/>
  <c r="H3" i="9"/>
  <c r="I3" i="9" s="1"/>
  <c r="J47" i="9"/>
  <c r="K47" i="9" s="1"/>
  <c r="I47" i="9"/>
  <c r="V6" i="9"/>
  <c r="V5" i="9"/>
  <c r="J28" i="9"/>
  <c r="K28" i="9" s="1"/>
  <c r="I28" i="9"/>
  <c r="J36" i="9"/>
  <c r="K36" i="9" s="1"/>
  <c r="I36" i="9"/>
  <c r="J44" i="9"/>
  <c r="K44" i="9" s="1"/>
  <c r="I44" i="9"/>
  <c r="J52" i="9"/>
  <c r="K52" i="9" s="1"/>
  <c r="I52" i="9"/>
  <c r="H6" i="8"/>
  <c r="I6" i="8" s="1"/>
  <c r="J8" i="8"/>
  <c r="K8" i="8" s="1"/>
  <c r="H8" i="8"/>
  <c r="I8" i="8" s="1"/>
  <c r="H15" i="8"/>
  <c r="I15" i="8" s="1"/>
  <c r="J15" i="8"/>
  <c r="K15" i="8" s="1"/>
  <c r="H16" i="8"/>
  <c r="I16" i="8" s="1"/>
  <c r="J16" i="8"/>
  <c r="K16" i="8" s="1"/>
  <c r="H12" i="8"/>
  <c r="I12" i="8" s="1"/>
  <c r="J12" i="8"/>
  <c r="K12" i="8" s="1"/>
  <c r="H13" i="8"/>
  <c r="I13" i="8" s="1"/>
  <c r="J13" i="8"/>
  <c r="K13" i="8" s="1"/>
  <c r="H18" i="8"/>
  <c r="I18" i="8" s="1"/>
  <c r="J18" i="8"/>
  <c r="K18" i="8" s="1"/>
  <c r="H14" i="8"/>
  <c r="I14" i="8" s="1"/>
  <c r="J14" i="8"/>
  <c r="K14" i="8" s="1"/>
  <c r="H17" i="8"/>
  <c r="I17" i="8" s="1"/>
  <c r="J17" i="8"/>
  <c r="K17" i="8" s="1"/>
  <c r="J10" i="8"/>
  <c r="K10" i="8" s="1"/>
  <c r="H10" i="8"/>
  <c r="I10" i="8" s="1"/>
  <c r="H11" i="8"/>
  <c r="I11" i="8" s="1"/>
  <c r="J11" i="8"/>
  <c r="K11" i="8" s="1"/>
  <c r="J25" i="8"/>
  <c r="K25" i="8" s="1"/>
  <c r="H25" i="8"/>
  <c r="I25" i="8" s="1"/>
  <c r="J41" i="8"/>
  <c r="K41" i="8" s="1"/>
  <c r="H41" i="8"/>
  <c r="I41" i="8" s="1"/>
  <c r="I5" i="8"/>
  <c r="J5" i="8"/>
  <c r="K5" i="8" s="1"/>
  <c r="J22" i="8"/>
  <c r="K22" i="8" s="1"/>
  <c r="H22" i="8"/>
  <c r="I22" i="8" s="1"/>
  <c r="J26" i="8"/>
  <c r="K26" i="8" s="1"/>
  <c r="H26" i="8"/>
  <c r="I26" i="8" s="1"/>
  <c r="J30" i="8"/>
  <c r="K30" i="8" s="1"/>
  <c r="H30" i="8"/>
  <c r="I30" i="8" s="1"/>
  <c r="J34" i="8"/>
  <c r="K34" i="8" s="1"/>
  <c r="H34" i="8"/>
  <c r="I34" i="8" s="1"/>
  <c r="J38" i="8"/>
  <c r="K38" i="8" s="1"/>
  <c r="H38" i="8"/>
  <c r="I38" i="8" s="1"/>
  <c r="J42" i="8"/>
  <c r="K42" i="8" s="1"/>
  <c r="H42" i="8"/>
  <c r="I42" i="8" s="1"/>
  <c r="J46" i="8"/>
  <c r="K46" i="8" s="1"/>
  <c r="H46" i="8"/>
  <c r="I46" i="8" s="1"/>
  <c r="J50" i="8"/>
  <c r="K50" i="8" s="1"/>
  <c r="H50" i="8"/>
  <c r="I50" i="8" s="1"/>
  <c r="J21" i="8"/>
  <c r="K21" i="8" s="1"/>
  <c r="H21" i="8"/>
  <c r="I21" i="8" s="1"/>
  <c r="J45" i="8"/>
  <c r="K45" i="8" s="1"/>
  <c r="H45" i="8"/>
  <c r="I45" i="8" s="1"/>
  <c r="J4" i="8"/>
  <c r="K4" i="8" s="1"/>
  <c r="I4" i="8"/>
  <c r="J33" i="8"/>
  <c r="K33" i="8" s="1"/>
  <c r="H33" i="8"/>
  <c r="I33" i="8" s="1"/>
  <c r="J49" i="8"/>
  <c r="K49" i="8" s="1"/>
  <c r="H49" i="8"/>
  <c r="I49" i="8" s="1"/>
  <c r="V6" i="7"/>
  <c r="V5" i="7"/>
  <c r="J9" i="8"/>
  <c r="K9" i="8" s="1"/>
  <c r="J23" i="8"/>
  <c r="K23" i="8" s="1"/>
  <c r="H23" i="8"/>
  <c r="I23" i="8" s="1"/>
  <c r="J27" i="8"/>
  <c r="K27" i="8" s="1"/>
  <c r="H27" i="8"/>
  <c r="I27" i="8" s="1"/>
  <c r="J31" i="8"/>
  <c r="K31" i="8" s="1"/>
  <c r="H31" i="8"/>
  <c r="I31" i="8" s="1"/>
  <c r="J35" i="8"/>
  <c r="K35" i="8" s="1"/>
  <c r="H35" i="8"/>
  <c r="I35" i="8" s="1"/>
  <c r="J39" i="8"/>
  <c r="K39" i="8" s="1"/>
  <c r="H39" i="8"/>
  <c r="I39" i="8" s="1"/>
  <c r="J43" i="8"/>
  <c r="K43" i="8" s="1"/>
  <c r="H43" i="8"/>
  <c r="I43" i="8" s="1"/>
  <c r="J47" i="8"/>
  <c r="K47" i="8" s="1"/>
  <c r="H47" i="8"/>
  <c r="I47" i="8" s="1"/>
  <c r="J51" i="8"/>
  <c r="K51" i="8" s="1"/>
  <c r="H51" i="8"/>
  <c r="I51" i="8" s="1"/>
  <c r="H9" i="8"/>
  <c r="I9" i="8" s="1"/>
  <c r="J29" i="8"/>
  <c r="K29" i="8" s="1"/>
  <c r="H29" i="8"/>
  <c r="I29" i="8" s="1"/>
  <c r="J37" i="8"/>
  <c r="K37" i="8" s="1"/>
  <c r="H37" i="8"/>
  <c r="I37" i="8" s="1"/>
  <c r="J7" i="8"/>
  <c r="K7" i="8" s="1"/>
  <c r="I7" i="8"/>
  <c r="J19" i="8"/>
  <c r="K19" i="8" s="1"/>
  <c r="H19" i="8"/>
  <c r="I19" i="8" s="1"/>
  <c r="J20" i="8"/>
  <c r="K20" i="8" s="1"/>
  <c r="H20" i="8"/>
  <c r="I20" i="8" s="1"/>
  <c r="J24" i="8"/>
  <c r="K24" i="8" s="1"/>
  <c r="H24" i="8"/>
  <c r="I24" i="8" s="1"/>
  <c r="J28" i="8"/>
  <c r="K28" i="8" s="1"/>
  <c r="H28" i="8"/>
  <c r="I28" i="8" s="1"/>
  <c r="J32" i="8"/>
  <c r="K32" i="8" s="1"/>
  <c r="H32" i="8"/>
  <c r="I32" i="8" s="1"/>
  <c r="J36" i="8"/>
  <c r="K36" i="8" s="1"/>
  <c r="H36" i="8"/>
  <c r="I36" i="8" s="1"/>
  <c r="J40" i="8"/>
  <c r="K40" i="8" s="1"/>
  <c r="H40" i="8"/>
  <c r="I40" i="8" s="1"/>
  <c r="J44" i="8"/>
  <c r="K44" i="8" s="1"/>
  <c r="H44" i="8"/>
  <c r="I44" i="8" s="1"/>
  <c r="J48" i="8"/>
  <c r="K48" i="8" s="1"/>
  <c r="H48" i="8"/>
  <c r="I48" i="8" s="1"/>
  <c r="J52" i="8"/>
  <c r="K52" i="8" s="1"/>
  <c r="H52" i="8"/>
  <c r="I52" i="8" s="1"/>
  <c r="E3" i="8"/>
  <c r="G3" i="8" s="1"/>
  <c r="I2" i="8"/>
  <c r="L2" i="8" s="1"/>
  <c r="I5" i="7"/>
  <c r="J5" i="7"/>
  <c r="K5" i="7" s="1"/>
  <c r="J9" i="7"/>
  <c r="K9" i="7" s="1"/>
  <c r="H9" i="7"/>
  <c r="I9" i="7" s="1"/>
  <c r="J33" i="7"/>
  <c r="K33" i="7" s="1"/>
  <c r="H33" i="7"/>
  <c r="I33" i="7" s="1"/>
  <c r="J14" i="7"/>
  <c r="K14" i="7" s="1"/>
  <c r="H14" i="7"/>
  <c r="I14" i="7" s="1"/>
  <c r="J48" i="7"/>
  <c r="K48" i="7" s="1"/>
  <c r="H48" i="7"/>
  <c r="I48" i="7" s="1"/>
  <c r="J32" i="7"/>
  <c r="K32" i="7" s="1"/>
  <c r="H32" i="7"/>
  <c r="I32" i="7" s="1"/>
  <c r="J38" i="7"/>
  <c r="K38" i="7" s="1"/>
  <c r="H38" i="7"/>
  <c r="I38" i="7" s="1"/>
  <c r="J11" i="7"/>
  <c r="K11" i="7" s="1"/>
  <c r="H11" i="7"/>
  <c r="I11" i="7" s="1"/>
  <c r="J24" i="7"/>
  <c r="K24" i="7" s="1"/>
  <c r="H24" i="7"/>
  <c r="I24" i="7" s="1"/>
  <c r="J29" i="7"/>
  <c r="K29" i="7" s="1"/>
  <c r="H29" i="7"/>
  <c r="I29" i="7" s="1"/>
  <c r="J50" i="7"/>
  <c r="K50" i="7" s="1"/>
  <c r="H50" i="7"/>
  <c r="I50" i="7" s="1"/>
  <c r="J16" i="7"/>
  <c r="K16" i="7" s="1"/>
  <c r="H16" i="7"/>
  <c r="I16" i="7" s="1"/>
  <c r="J25" i="7"/>
  <c r="K25" i="7" s="1"/>
  <c r="H25" i="7"/>
  <c r="I25" i="7" s="1"/>
  <c r="J40" i="7"/>
  <c r="K40" i="7" s="1"/>
  <c r="H40" i="7"/>
  <c r="I40" i="7" s="1"/>
  <c r="J45" i="7"/>
  <c r="K45" i="7" s="1"/>
  <c r="H45" i="7"/>
  <c r="I45" i="7" s="1"/>
  <c r="J37" i="7"/>
  <c r="K37" i="7" s="1"/>
  <c r="H37" i="7"/>
  <c r="I37" i="7" s="1"/>
  <c r="J6" i="7"/>
  <c r="K6" i="7" s="1"/>
  <c r="H6" i="7"/>
  <c r="I6" i="7" s="1"/>
  <c r="J17" i="7"/>
  <c r="K17" i="7" s="1"/>
  <c r="H17" i="7"/>
  <c r="I17" i="7" s="1"/>
  <c r="J21" i="7"/>
  <c r="K21" i="7" s="1"/>
  <c r="H21" i="7"/>
  <c r="I21" i="7" s="1"/>
  <c r="J35" i="7"/>
  <c r="K35" i="7" s="1"/>
  <c r="H35" i="7"/>
  <c r="I35" i="7" s="1"/>
  <c r="J46" i="7"/>
  <c r="K46" i="7" s="1"/>
  <c r="H46" i="7"/>
  <c r="I46" i="7" s="1"/>
  <c r="J8" i="7"/>
  <c r="K8" i="7" s="1"/>
  <c r="H8" i="7"/>
  <c r="I8" i="7" s="1"/>
  <c r="J13" i="7"/>
  <c r="K13" i="7" s="1"/>
  <c r="H13" i="7"/>
  <c r="I13" i="7" s="1"/>
  <c r="J27" i="7"/>
  <c r="K27" i="7" s="1"/>
  <c r="H27" i="7"/>
  <c r="I27" i="7" s="1"/>
  <c r="J42" i="7"/>
  <c r="K42" i="7" s="1"/>
  <c r="H42" i="7"/>
  <c r="I42" i="7" s="1"/>
  <c r="J19" i="7"/>
  <c r="K19" i="7" s="1"/>
  <c r="J18" i="7"/>
  <c r="K18" i="7" s="1"/>
  <c r="J34" i="7"/>
  <c r="K34" i="7" s="1"/>
  <c r="H34" i="7"/>
  <c r="I34" i="7" s="1"/>
  <c r="J22" i="7"/>
  <c r="K22" i="7" s="1"/>
  <c r="J43" i="7"/>
  <c r="K43" i="7" s="1"/>
  <c r="H43" i="7"/>
  <c r="I43" i="7" s="1"/>
  <c r="J51" i="7"/>
  <c r="K51" i="7" s="1"/>
  <c r="H51" i="7"/>
  <c r="I51" i="7" s="1"/>
  <c r="H22" i="7"/>
  <c r="I22" i="7" s="1"/>
  <c r="J26" i="7"/>
  <c r="K26" i="7" s="1"/>
  <c r="I26" i="7"/>
  <c r="J47" i="7"/>
  <c r="K47" i="7" s="1"/>
  <c r="H47" i="7"/>
  <c r="I47" i="7" s="1"/>
  <c r="H19" i="7"/>
  <c r="I19" i="7" s="1"/>
  <c r="J30" i="7"/>
  <c r="K30" i="7" s="1"/>
  <c r="I30" i="7"/>
  <c r="J12" i="7"/>
  <c r="K12" i="7" s="1"/>
  <c r="I12" i="7"/>
  <c r="J20" i="7"/>
  <c r="K20" i="7" s="1"/>
  <c r="I20" i="7"/>
  <c r="J28" i="7"/>
  <c r="K28" i="7" s="1"/>
  <c r="I28" i="7"/>
  <c r="J41" i="7"/>
  <c r="K41" i="7" s="1"/>
  <c r="H41" i="7"/>
  <c r="I41" i="7" s="1"/>
  <c r="J49" i="7"/>
  <c r="K49" i="7" s="1"/>
  <c r="H49" i="7"/>
  <c r="I49" i="7" s="1"/>
  <c r="J10" i="7"/>
  <c r="K10" i="7" s="1"/>
  <c r="I10" i="7"/>
  <c r="J39" i="7"/>
  <c r="K39" i="7" s="1"/>
  <c r="H39" i="7"/>
  <c r="I39" i="7" s="1"/>
  <c r="H18" i="7"/>
  <c r="I18" i="7" s="1"/>
  <c r="J7" i="7"/>
  <c r="K7" i="7" s="1"/>
  <c r="I7" i="7"/>
  <c r="J15" i="7"/>
  <c r="K15" i="7" s="1"/>
  <c r="I15" i="7"/>
  <c r="J23" i="7"/>
  <c r="K23" i="7" s="1"/>
  <c r="I23" i="7"/>
  <c r="J31" i="7"/>
  <c r="K31" i="7" s="1"/>
  <c r="I31" i="7"/>
  <c r="J36" i="7"/>
  <c r="K36" i="7" s="1"/>
  <c r="H36" i="7"/>
  <c r="I36" i="7" s="1"/>
  <c r="J44" i="7"/>
  <c r="K44" i="7" s="1"/>
  <c r="H44" i="7"/>
  <c r="I44" i="7" s="1"/>
  <c r="J52" i="7"/>
  <c r="K52" i="7" s="1"/>
  <c r="H52" i="7"/>
  <c r="I52" i="7" s="1"/>
  <c r="E3" i="7"/>
  <c r="G3" i="7" s="1"/>
  <c r="E4" i="7"/>
  <c r="G4" i="7" s="1"/>
  <c r="G2" i="7"/>
  <c r="H39" i="6"/>
  <c r="I39" i="6" s="1"/>
  <c r="H23" i="6"/>
  <c r="I23" i="6" s="1"/>
  <c r="J44" i="6"/>
  <c r="K44" i="6" s="1"/>
  <c r="J28" i="6"/>
  <c r="K28" i="6" s="1"/>
  <c r="H4" i="6"/>
  <c r="I4" i="6" s="1"/>
  <c r="J4" i="6"/>
  <c r="K4" i="6" s="1"/>
  <c r="H43" i="6"/>
  <c r="I43" i="6" s="1"/>
  <c r="J43" i="6"/>
  <c r="K43" i="6" s="1"/>
  <c r="J19" i="6"/>
  <c r="K19" i="6" s="1"/>
  <c r="J50" i="6"/>
  <c r="K50" i="6" s="1"/>
  <c r="J26" i="6"/>
  <c r="K26" i="6" s="1"/>
  <c r="J10" i="6"/>
  <c r="K10" i="6" s="1"/>
  <c r="J49" i="6"/>
  <c r="K49" i="6" s="1"/>
  <c r="H49" i="6"/>
  <c r="I49" i="6" s="1"/>
  <c r="H25" i="6"/>
  <c r="I25" i="6" s="1"/>
  <c r="J25" i="6"/>
  <c r="K25" i="6" s="1"/>
  <c r="H9" i="6"/>
  <c r="I9" i="6" s="1"/>
  <c r="J9" i="6"/>
  <c r="K9" i="6" s="1"/>
  <c r="J48" i="6"/>
  <c r="K48" i="6" s="1"/>
  <c r="H48" i="6"/>
  <c r="I48" i="6" s="1"/>
  <c r="H16" i="6"/>
  <c r="I16" i="6" s="1"/>
  <c r="J16" i="6"/>
  <c r="K16" i="6" s="1"/>
  <c r="J52" i="6"/>
  <c r="K52" i="6" s="1"/>
  <c r="H20" i="6"/>
  <c r="I20" i="6" s="1"/>
  <c r="J20" i="6"/>
  <c r="K20" i="6" s="1"/>
  <c r="J35" i="6"/>
  <c r="K35" i="6" s="1"/>
  <c r="H11" i="6"/>
  <c r="I11" i="6" s="1"/>
  <c r="J11" i="6"/>
  <c r="K11" i="6" s="1"/>
  <c r="J34" i="6"/>
  <c r="K34" i="6" s="1"/>
  <c r="H33" i="6"/>
  <c r="I33" i="6" s="1"/>
  <c r="J33" i="6"/>
  <c r="K33" i="6" s="1"/>
  <c r="H40" i="6"/>
  <c r="I40" i="6" s="1"/>
  <c r="J40" i="6"/>
  <c r="K40" i="6" s="1"/>
  <c r="H24" i="6"/>
  <c r="I24" i="6" s="1"/>
  <c r="J24" i="6"/>
  <c r="K24" i="6" s="1"/>
  <c r="J8" i="6"/>
  <c r="K8" i="6" s="1"/>
  <c r="H8" i="6"/>
  <c r="I8" i="6" s="1"/>
  <c r="J46" i="6"/>
  <c r="K46" i="6" s="1"/>
  <c r="H46" i="6"/>
  <c r="I46" i="6" s="1"/>
  <c r="J22" i="6"/>
  <c r="K22" i="6" s="1"/>
  <c r="H22" i="6"/>
  <c r="I22" i="6" s="1"/>
  <c r="H6" i="6"/>
  <c r="I6" i="6" s="1"/>
  <c r="J6" i="6"/>
  <c r="K6" i="6" s="1"/>
  <c r="J36" i="6"/>
  <c r="K36" i="6" s="1"/>
  <c r="J12" i="6"/>
  <c r="K12" i="6" s="1"/>
  <c r="J51" i="6"/>
  <c r="K51" i="6" s="1"/>
  <c r="H27" i="6"/>
  <c r="I27" i="6" s="1"/>
  <c r="J27" i="6"/>
  <c r="K27" i="6" s="1"/>
  <c r="J42" i="6"/>
  <c r="K42" i="6" s="1"/>
  <c r="J18" i="6"/>
  <c r="K18" i="6" s="1"/>
  <c r="H41" i="6"/>
  <c r="I41" i="6" s="1"/>
  <c r="J41" i="6"/>
  <c r="K41" i="6" s="1"/>
  <c r="H17" i="6"/>
  <c r="I17" i="6" s="1"/>
  <c r="J17" i="6"/>
  <c r="K17" i="6" s="1"/>
  <c r="H32" i="6"/>
  <c r="I32" i="6" s="1"/>
  <c r="J32" i="6"/>
  <c r="K32" i="6" s="1"/>
  <c r="J38" i="6"/>
  <c r="K38" i="6" s="1"/>
  <c r="H38" i="6"/>
  <c r="I38" i="6" s="1"/>
  <c r="H30" i="6"/>
  <c r="I30" i="6" s="1"/>
  <c r="J30" i="6"/>
  <c r="K30" i="6" s="1"/>
  <c r="H14" i="6"/>
  <c r="I14" i="6" s="1"/>
  <c r="J14" i="6"/>
  <c r="K14" i="6" s="1"/>
  <c r="H3" i="6"/>
  <c r="I3" i="6" s="1"/>
  <c r="I37" i="6"/>
  <c r="I5" i="6"/>
  <c r="H47" i="6"/>
  <c r="I47" i="6" s="1"/>
  <c r="J47" i="6"/>
  <c r="K47" i="6" s="1"/>
  <c r="J39" i="6"/>
  <c r="K39" i="6" s="1"/>
  <c r="J31" i="6"/>
  <c r="K31" i="6" s="1"/>
  <c r="J23" i="6"/>
  <c r="K23" i="6" s="1"/>
  <c r="J15" i="6"/>
  <c r="K15" i="6" s="1"/>
  <c r="J7" i="6"/>
  <c r="K7" i="6" s="1"/>
  <c r="H13" i="6"/>
  <c r="I13" i="6" s="1"/>
  <c r="H21" i="6"/>
  <c r="I21" i="6" s="1"/>
  <c r="H7" i="6"/>
  <c r="I7" i="6" s="1"/>
  <c r="H45" i="6"/>
  <c r="I45" i="6" s="1"/>
  <c r="H31" i="6"/>
  <c r="I31" i="6" s="1"/>
  <c r="H2" i="6"/>
  <c r="I2" i="6" s="1"/>
  <c r="L2" i="6" s="1"/>
  <c r="J45" i="6"/>
  <c r="K45" i="6" s="1"/>
  <c r="J37" i="6"/>
  <c r="K37" i="6" s="1"/>
  <c r="J29" i="6"/>
  <c r="K29" i="6" s="1"/>
  <c r="J5" i="6"/>
  <c r="K5" i="6" s="1"/>
  <c r="I29" i="6"/>
  <c r="H15" i="6"/>
  <c r="I15" i="6" s="1"/>
  <c r="H52" i="6"/>
  <c r="I52" i="6" s="1"/>
  <c r="H36" i="6"/>
  <c r="I36" i="6" s="1"/>
  <c r="H12" i="6"/>
  <c r="I12" i="6" s="1"/>
  <c r="H51" i="6"/>
  <c r="I51" i="6" s="1"/>
  <c r="H35" i="6"/>
  <c r="I35" i="6" s="1"/>
  <c r="H19" i="6"/>
  <c r="I19" i="6" s="1"/>
  <c r="H50" i="6"/>
  <c r="I50" i="6" s="1"/>
  <c r="H42" i="6"/>
  <c r="I42" i="6" s="1"/>
  <c r="H26" i="6"/>
  <c r="I26" i="6" s="1"/>
  <c r="H18" i="6"/>
  <c r="I18" i="6" s="1"/>
  <c r="H10" i="6"/>
  <c r="I10" i="6" s="1"/>
  <c r="H44" i="6"/>
  <c r="I44" i="6" s="1"/>
  <c r="H28" i="6"/>
  <c r="I28" i="6" s="1"/>
  <c r="H34" i="6"/>
  <c r="I34" i="6" s="1"/>
  <c r="J3" i="6"/>
  <c r="K3" i="6" s="1"/>
  <c r="V5" i="6"/>
  <c r="O5" i="4"/>
  <c r="O4" i="4"/>
  <c r="O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3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3" i="4"/>
  <c r="O2" i="4" s="1"/>
  <c r="H16" i="10" l="1"/>
  <c r="I16" i="10" s="1"/>
  <c r="J16" i="10"/>
  <c r="K16" i="10" s="1"/>
  <c r="J11" i="10"/>
  <c r="K11" i="10" s="1"/>
  <c r="H11" i="10"/>
  <c r="I11" i="10" s="1"/>
  <c r="H5" i="10"/>
  <c r="I5" i="10" s="1"/>
  <c r="J5" i="10"/>
  <c r="K5" i="10" s="1"/>
  <c r="J36" i="10"/>
  <c r="K36" i="10" s="1"/>
  <c r="H36" i="10"/>
  <c r="I36" i="10" s="1"/>
  <c r="J24" i="10"/>
  <c r="K24" i="10" s="1"/>
  <c r="H24" i="10"/>
  <c r="I24" i="10" s="1"/>
  <c r="J52" i="10"/>
  <c r="K52" i="10" s="1"/>
  <c r="H52" i="10"/>
  <c r="I52" i="10" s="1"/>
  <c r="J50" i="10"/>
  <c r="K50" i="10" s="1"/>
  <c r="H50" i="10"/>
  <c r="I50" i="10" s="1"/>
  <c r="J7" i="10"/>
  <c r="K7" i="10" s="1"/>
  <c r="H7" i="10"/>
  <c r="I7" i="10" s="1"/>
  <c r="J44" i="10"/>
  <c r="K44" i="10" s="1"/>
  <c r="H44" i="10"/>
  <c r="I44" i="10" s="1"/>
  <c r="J28" i="10"/>
  <c r="K28" i="10" s="1"/>
  <c r="H28" i="10"/>
  <c r="I28" i="10" s="1"/>
  <c r="J38" i="10"/>
  <c r="K38" i="10" s="1"/>
  <c r="H38" i="10"/>
  <c r="I38" i="10" s="1"/>
  <c r="H13" i="10"/>
  <c r="I13" i="10" s="1"/>
  <c r="J13" i="10"/>
  <c r="K13" i="10" s="1"/>
  <c r="J23" i="10"/>
  <c r="K23" i="10" s="1"/>
  <c r="H23" i="10"/>
  <c r="I23" i="10" s="1"/>
  <c r="J34" i="10"/>
  <c r="K34" i="10" s="1"/>
  <c r="H34" i="10"/>
  <c r="I34" i="10" s="1"/>
  <c r="J19" i="10"/>
  <c r="K19" i="10" s="1"/>
  <c r="H19" i="10"/>
  <c r="I19" i="10" s="1"/>
  <c r="J6" i="10"/>
  <c r="K6" i="10" s="1"/>
  <c r="H6" i="10"/>
  <c r="I6" i="10" s="1"/>
  <c r="J30" i="10"/>
  <c r="K30" i="10" s="1"/>
  <c r="H30" i="10"/>
  <c r="I30" i="10" s="1"/>
  <c r="J18" i="10"/>
  <c r="K18" i="10" s="1"/>
  <c r="H18" i="10"/>
  <c r="I18" i="10" s="1"/>
  <c r="J8" i="10"/>
  <c r="K8" i="10" s="1"/>
  <c r="H8" i="10"/>
  <c r="I8" i="10" s="1"/>
  <c r="J42" i="10"/>
  <c r="K42" i="10" s="1"/>
  <c r="H42" i="10"/>
  <c r="I42" i="10" s="1"/>
  <c r="J26" i="10"/>
  <c r="K26" i="10" s="1"/>
  <c r="H26" i="10"/>
  <c r="I26" i="10" s="1"/>
  <c r="H10" i="10"/>
  <c r="I10" i="10" s="1"/>
  <c r="J10" i="10"/>
  <c r="K10" i="10" s="1"/>
  <c r="J4" i="10"/>
  <c r="K4" i="10" s="1"/>
  <c r="H4" i="10"/>
  <c r="I4" i="10" s="1"/>
  <c r="H15" i="10"/>
  <c r="I15" i="10" s="1"/>
  <c r="J15" i="10"/>
  <c r="K15" i="10" s="1"/>
  <c r="J32" i="10"/>
  <c r="K32" i="10" s="1"/>
  <c r="H32" i="10"/>
  <c r="I32" i="10" s="1"/>
  <c r="J46" i="10"/>
  <c r="K46" i="10" s="1"/>
  <c r="H46" i="10"/>
  <c r="I46" i="10" s="1"/>
  <c r="J48" i="10"/>
  <c r="K48" i="10" s="1"/>
  <c r="H48" i="10"/>
  <c r="I48" i="10" s="1"/>
  <c r="J9" i="10"/>
  <c r="K9" i="10" s="1"/>
  <c r="H9" i="10"/>
  <c r="I9" i="10" s="1"/>
  <c r="J40" i="10"/>
  <c r="K40" i="10" s="1"/>
  <c r="H40" i="10"/>
  <c r="I40" i="10" s="1"/>
  <c r="J2" i="10"/>
  <c r="K2" i="10" s="1"/>
  <c r="H2" i="10"/>
  <c r="I2" i="10" s="1"/>
  <c r="L2" i="10" s="1"/>
  <c r="M2" i="9"/>
  <c r="L3" i="9"/>
  <c r="J43" i="9"/>
  <c r="K43" i="9" s="1"/>
  <c r="H43" i="9"/>
  <c r="I43" i="9" s="1"/>
  <c r="H10" i="9"/>
  <c r="I10" i="9" s="1"/>
  <c r="J10" i="9"/>
  <c r="K10" i="9" s="1"/>
  <c r="J27" i="9"/>
  <c r="K27" i="9" s="1"/>
  <c r="I27" i="9"/>
  <c r="H27" i="9"/>
  <c r="J4" i="9"/>
  <c r="K4" i="9" s="1"/>
  <c r="H4" i="9"/>
  <c r="I4" i="9" s="1"/>
  <c r="J35" i="9"/>
  <c r="K35" i="9" s="1"/>
  <c r="H35" i="9"/>
  <c r="I35" i="9" s="1"/>
  <c r="H5" i="9"/>
  <c r="I5" i="9" s="1"/>
  <c r="J5" i="9"/>
  <c r="K5" i="9" s="1"/>
  <c r="J9" i="9"/>
  <c r="K9" i="9" s="1"/>
  <c r="H9" i="9"/>
  <c r="I9" i="9" s="1"/>
  <c r="J6" i="9"/>
  <c r="K6" i="9" s="1"/>
  <c r="H6" i="9"/>
  <c r="I6" i="9" s="1"/>
  <c r="J7" i="9"/>
  <c r="K7" i="9" s="1"/>
  <c r="H7" i="9"/>
  <c r="I7" i="9" s="1"/>
  <c r="J51" i="9"/>
  <c r="K51" i="9" s="1"/>
  <c r="H51" i="9"/>
  <c r="I51" i="9" s="1"/>
  <c r="I8" i="9"/>
  <c r="H8" i="9"/>
  <c r="J8" i="9"/>
  <c r="K8" i="9" s="1"/>
  <c r="L3" i="8"/>
  <c r="M2" i="8"/>
  <c r="J3" i="8"/>
  <c r="K3" i="8" s="1"/>
  <c r="H3" i="8"/>
  <c r="I3" i="8" s="1"/>
  <c r="M2" i="6"/>
  <c r="L3" i="6"/>
  <c r="J2" i="7"/>
  <c r="K2" i="7" s="1"/>
  <c r="H2" i="7"/>
  <c r="I2" i="7" s="1"/>
  <c r="L2" i="7" s="1"/>
  <c r="J3" i="7"/>
  <c r="K3" i="7" s="1"/>
  <c r="H3" i="7"/>
  <c r="I3" i="7"/>
  <c r="J4" i="7"/>
  <c r="K4" i="7" s="1"/>
  <c r="H4" i="7"/>
  <c r="I4" i="7" s="1"/>
  <c r="N4" i="1"/>
  <c r="N5" i="1" s="1"/>
  <c r="M4" i="1"/>
  <c r="M6" i="1" s="1"/>
  <c r="E2" i="4"/>
  <c r="K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M2" i="10" l="1"/>
  <c r="L3" i="10"/>
  <c r="L4" i="9"/>
  <c r="M3" i="9"/>
  <c r="M3" i="8"/>
  <c r="L4" i="8"/>
  <c r="L3" i="7"/>
  <c r="M2" i="7"/>
  <c r="M3" i="6"/>
  <c r="L4" i="6"/>
  <c r="M5" i="1"/>
  <c r="M3" i="10" l="1"/>
  <c r="L4" i="10"/>
  <c r="M4" i="9"/>
  <c r="L5" i="9"/>
  <c r="L5" i="8"/>
  <c r="M4" i="8"/>
  <c r="L4" i="7"/>
  <c r="M3" i="7"/>
  <c r="L5" i="6"/>
  <c r="M4" i="6"/>
  <c r="L5" i="10" l="1"/>
  <c r="M4" i="10"/>
  <c r="L6" i="9"/>
  <c r="M5" i="9"/>
  <c r="M5" i="8"/>
  <c r="L6" i="8"/>
  <c r="L6" i="6"/>
  <c r="M5" i="6"/>
  <c r="L5" i="7"/>
  <c r="M4" i="7"/>
  <c r="L6" i="10" l="1"/>
  <c r="M5" i="10"/>
  <c r="L7" i="9"/>
  <c r="M6" i="9"/>
  <c r="L7" i="8"/>
  <c r="M6" i="8"/>
  <c r="L6" i="7"/>
  <c r="M5" i="7"/>
  <c r="L7" i="6"/>
  <c r="M6" i="6"/>
  <c r="L7" i="10" l="1"/>
  <c r="M6" i="10"/>
  <c r="M7" i="9"/>
  <c r="L8" i="9"/>
  <c r="M7" i="8"/>
  <c r="L8" i="8"/>
  <c r="L8" i="6"/>
  <c r="M7" i="6"/>
  <c r="L7" i="7"/>
  <c r="M6" i="7"/>
  <c r="M7" i="10" l="1"/>
  <c r="L8" i="10"/>
  <c r="M8" i="9"/>
  <c r="L9" i="9"/>
  <c r="M8" i="8"/>
  <c r="L9" i="8"/>
  <c r="M7" i="7"/>
  <c r="L8" i="7"/>
  <c r="L9" i="6"/>
  <c r="M8" i="6"/>
  <c r="M8" i="10" l="1"/>
  <c r="L9" i="10"/>
  <c r="M9" i="9"/>
  <c r="L10" i="9"/>
  <c r="M9" i="8"/>
  <c r="L10" i="8"/>
  <c r="L10" i="6"/>
  <c r="M9" i="6"/>
  <c r="M8" i="7"/>
  <c r="L9" i="7"/>
  <c r="M9" i="10" l="1"/>
  <c r="L10" i="10"/>
  <c r="L11" i="9"/>
  <c r="M10" i="9"/>
  <c r="L11" i="8"/>
  <c r="M10" i="8"/>
  <c r="L11" i="6"/>
  <c r="M10" i="6"/>
  <c r="M9" i="7"/>
  <c r="L10" i="7"/>
  <c r="L11" i="10" l="1"/>
  <c r="M10" i="10"/>
  <c r="M11" i="9"/>
  <c r="L12" i="9"/>
  <c r="L12" i="8"/>
  <c r="M11" i="8"/>
  <c r="L12" i="6"/>
  <c r="M11" i="6"/>
  <c r="M10" i="7"/>
  <c r="L11" i="7"/>
  <c r="M11" i="10" l="1"/>
  <c r="L12" i="10"/>
  <c r="M12" i="9"/>
  <c r="L13" i="9"/>
  <c r="L13" i="8"/>
  <c r="M12" i="8"/>
  <c r="L13" i="6"/>
  <c r="M12" i="6"/>
  <c r="M11" i="7"/>
  <c r="L12" i="7"/>
  <c r="M12" i="10" l="1"/>
  <c r="L13" i="10"/>
  <c r="M13" i="9"/>
  <c r="L14" i="9"/>
  <c r="L14" i="8"/>
  <c r="M13" i="8"/>
  <c r="L14" i="6"/>
  <c r="M13" i="6"/>
  <c r="M12" i="7"/>
  <c r="L13" i="7"/>
  <c r="M13" i="10" l="1"/>
  <c r="L14" i="10"/>
  <c r="M14" i="9"/>
  <c r="L15" i="9"/>
  <c r="L15" i="8"/>
  <c r="M14" i="8"/>
  <c r="L15" i="6"/>
  <c r="M14" i="6"/>
  <c r="M13" i="7"/>
  <c r="L14" i="7"/>
  <c r="M14" i="10" l="1"/>
  <c r="L15" i="10"/>
  <c r="M15" i="9"/>
  <c r="L16" i="9"/>
  <c r="L16" i="8"/>
  <c r="M15" i="8"/>
  <c r="M14" i="7"/>
  <c r="L15" i="7"/>
  <c r="L16" i="6"/>
  <c r="M15" i="6"/>
  <c r="M15" i="10" l="1"/>
  <c r="L16" i="10"/>
  <c r="M16" i="9"/>
  <c r="L17" i="9"/>
  <c r="L17" i="8"/>
  <c r="M16" i="8"/>
  <c r="L17" i="6"/>
  <c r="M16" i="6"/>
  <c r="M15" i="7"/>
  <c r="L16" i="7"/>
  <c r="M16" i="10" l="1"/>
  <c r="L17" i="10"/>
  <c r="M17" i="9"/>
  <c r="L18" i="9"/>
  <c r="L18" i="8"/>
  <c r="M17" i="8"/>
  <c r="M16" i="7"/>
  <c r="L17" i="7"/>
  <c r="L18" i="6"/>
  <c r="M17" i="6"/>
  <c r="M17" i="10" l="1"/>
  <c r="L18" i="10"/>
  <c r="M18" i="9"/>
  <c r="L19" i="9"/>
  <c r="L19" i="8"/>
  <c r="M18" i="8"/>
  <c r="L19" i="6"/>
  <c r="M18" i="6"/>
  <c r="M17" i="7"/>
  <c r="L18" i="7"/>
  <c r="M18" i="10" l="1"/>
  <c r="L19" i="10"/>
  <c r="M19" i="9"/>
  <c r="L20" i="9"/>
  <c r="L20" i="8"/>
  <c r="M19" i="8"/>
  <c r="M18" i="7"/>
  <c r="L19" i="7"/>
  <c r="L20" i="6"/>
  <c r="M19" i="6"/>
  <c r="M19" i="10" l="1"/>
  <c r="L20" i="10"/>
  <c r="M20" i="9"/>
  <c r="L21" i="9"/>
  <c r="L21" i="8"/>
  <c r="M20" i="8"/>
  <c r="L21" i="6"/>
  <c r="M20" i="6"/>
  <c r="M19" i="7"/>
  <c r="L20" i="7"/>
  <c r="M20" i="10" l="1"/>
  <c r="L21" i="10"/>
  <c r="M21" i="9"/>
  <c r="L22" i="9"/>
  <c r="L22" i="8"/>
  <c r="M21" i="8"/>
  <c r="M20" i="7"/>
  <c r="L21" i="7"/>
  <c r="L22" i="6"/>
  <c r="M21" i="6"/>
  <c r="M21" i="10" l="1"/>
  <c r="L22" i="10"/>
  <c r="M22" i="9"/>
  <c r="L23" i="9"/>
  <c r="L23" i="8"/>
  <c r="M22" i="8"/>
  <c r="L23" i="6"/>
  <c r="M22" i="6"/>
  <c r="M21" i="7"/>
  <c r="L22" i="7"/>
  <c r="M22" i="10" l="1"/>
  <c r="L23" i="10"/>
  <c r="M23" i="9"/>
  <c r="L24" i="9"/>
  <c r="L24" i="8"/>
  <c r="M23" i="8"/>
  <c r="M22" i="7"/>
  <c r="L23" i="7"/>
  <c r="L24" i="6"/>
  <c r="M23" i="6"/>
  <c r="M23" i="10" l="1"/>
  <c r="L24" i="10"/>
  <c r="M24" i="9"/>
  <c r="L25" i="9"/>
  <c r="L25" i="8"/>
  <c r="M24" i="8"/>
  <c r="M23" i="7"/>
  <c r="L24" i="7"/>
  <c r="L25" i="6"/>
  <c r="M24" i="6"/>
  <c r="M24" i="10" l="1"/>
  <c r="L25" i="10"/>
  <c r="M25" i="9"/>
  <c r="L26" i="9"/>
  <c r="L26" i="8"/>
  <c r="M25" i="8"/>
  <c r="L26" i="6"/>
  <c r="M25" i="6"/>
  <c r="M24" i="7"/>
  <c r="L25" i="7"/>
  <c r="M25" i="10" l="1"/>
  <c r="L26" i="10"/>
  <c r="M26" i="9"/>
  <c r="L27" i="9"/>
  <c r="L27" i="8"/>
  <c r="M26" i="8"/>
  <c r="M25" i="7"/>
  <c r="L26" i="7"/>
  <c r="L27" i="6"/>
  <c r="M26" i="6"/>
  <c r="M26" i="10" l="1"/>
  <c r="L27" i="10"/>
  <c r="M27" i="9"/>
  <c r="L28" i="9"/>
  <c r="L28" i="8"/>
  <c r="M27" i="8"/>
  <c r="L28" i="6"/>
  <c r="M27" i="6"/>
  <c r="M26" i="7"/>
  <c r="L27" i="7"/>
  <c r="M27" i="10" l="1"/>
  <c r="L28" i="10"/>
  <c r="M28" i="9"/>
  <c r="L29" i="9"/>
  <c r="L29" i="8"/>
  <c r="M28" i="8"/>
  <c r="M27" i="7"/>
  <c r="L28" i="7"/>
  <c r="L29" i="6"/>
  <c r="M28" i="6"/>
  <c r="M28" i="10" l="1"/>
  <c r="L29" i="10"/>
  <c r="M29" i="9"/>
  <c r="L30" i="9"/>
  <c r="L30" i="8"/>
  <c r="M29" i="8"/>
  <c r="L30" i="6"/>
  <c r="M29" i="6"/>
  <c r="M28" i="7"/>
  <c r="L29" i="7"/>
  <c r="M29" i="10" l="1"/>
  <c r="L30" i="10"/>
  <c r="M30" i="9"/>
  <c r="L31" i="9"/>
  <c r="L31" i="8"/>
  <c r="M30" i="8"/>
  <c r="M29" i="7"/>
  <c r="L30" i="7"/>
  <c r="L31" i="6"/>
  <c r="M30" i="6"/>
  <c r="M30" i="10" l="1"/>
  <c r="L31" i="10"/>
  <c r="M31" i="9"/>
  <c r="L32" i="9"/>
  <c r="L32" i="8"/>
  <c r="M31" i="8"/>
  <c r="L32" i="6"/>
  <c r="M31" i="6"/>
  <c r="M30" i="7"/>
  <c r="L31" i="7"/>
  <c r="M31" i="10" l="1"/>
  <c r="L32" i="10"/>
  <c r="M32" i="9"/>
  <c r="L33" i="9"/>
  <c r="L33" i="8"/>
  <c r="M32" i="8"/>
  <c r="M31" i="7"/>
  <c r="L32" i="7"/>
  <c r="L33" i="6"/>
  <c r="M32" i="6"/>
  <c r="M32" i="10" l="1"/>
  <c r="L33" i="10"/>
  <c r="M33" i="9"/>
  <c r="L34" i="9"/>
  <c r="L34" i="8"/>
  <c r="M33" i="8"/>
  <c r="L34" i="6"/>
  <c r="M33" i="6"/>
  <c r="M32" i="7"/>
  <c r="L33" i="7"/>
  <c r="M33" i="10" l="1"/>
  <c r="L34" i="10"/>
  <c r="M34" i="9"/>
  <c r="L35" i="9"/>
  <c r="L35" i="8"/>
  <c r="M34" i="8"/>
  <c r="M33" i="7"/>
  <c r="L34" i="7"/>
  <c r="L35" i="6"/>
  <c r="M34" i="6"/>
  <c r="M34" i="10" l="1"/>
  <c r="L35" i="10"/>
  <c r="M35" i="9"/>
  <c r="L36" i="9"/>
  <c r="L36" i="8"/>
  <c r="M35" i="8"/>
  <c r="L36" i="6"/>
  <c r="M35" i="6"/>
  <c r="M34" i="7"/>
  <c r="L35" i="7"/>
  <c r="M35" i="10" l="1"/>
  <c r="L36" i="10"/>
  <c r="M36" i="9"/>
  <c r="L37" i="9"/>
  <c r="L37" i="8"/>
  <c r="M36" i="8"/>
  <c r="L36" i="7"/>
  <c r="M35" i="7"/>
  <c r="L37" i="6"/>
  <c r="M36" i="6"/>
  <c r="M36" i="10" l="1"/>
  <c r="L37" i="10"/>
  <c r="M37" i="9"/>
  <c r="L38" i="9"/>
  <c r="L38" i="8"/>
  <c r="M37" i="8"/>
  <c r="L38" i="6"/>
  <c r="M37" i="6"/>
  <c r="L37" i="7"/>
  <c r="M36" i="7"/>
  <c r="M37" i="10" l="1"/>
  <c r="L38" i="10"/>
  <c r="M38" i="9"/>
  <c r="L39" i="9"/>
  <c r="L39" i="8"/>
  <c r="M38" i="8"/>
  <c r="L38" i="7"/>
  <c r="M37" i="7"/>
  <c r="L39" i="6"/>
  <c r="M38" i="6"/>
  <c r="M38" i="10" l="1"/>
  <c r="L39" i="10"/>
  <c r="M39" i="9"/>
  <c r="L40" i="9"/>
  <c r="L40" i="8"/>
  <c r="M39" i="8"/>
  <c r="L40" i="6"/>
  <c r="M39" i="6"/>
  <c r="L39" i="7"/>
  <c r="M38" i="7"/>
  <c r="M39" i="10" l="1"/>
  <c r="L40" i="10"/>
  <c r="M40" i="9"/>
  <c r="L41" i="9"/>
  <c r="L41" i="8"/>
  <c r="M40" i="8"/>
  <c r="L40" i="7"/>
  <c r="M39" i="7"/>
  <c r="L41" i="6"/>
  <c r="M40" i="6"/>
  <c r="M40" i="10" l="1"/>
  <c r="L41" i="10"/>
  <c r="M41" i="9"/>
  <c r="L42" i="9"/>
  <c r="L42" i="8"/>
  <c r="M41" i="8"/>
  <c r="L42" i="6"/>
  <c r="M41" i="6"/>
  <c r="L41" i="7"/>
  <c r="M40" i="7"/>
  <c r="M41" i="10" l="1"/>
  <c r="L42" i="10"/>
  <c r="M42" i="9"/>
  <c r="L43" i="9"/>
  <c r="L43" i="8"/>
  <c r="M42" i="8"/>
  <c r="L42" i="7"/>
  <c r="M41" i="7"/>
  <c r="L43" i="6"/>
  <c r="M42" i="6"/>
  <c r="M42" i="10" l="1"/>
  <c r="L43" i="10"/>
  <c r="M43" i="9"/>
  <c r="L44" i="9"/>
  <c r="L44" i="8"/>
  <c r="M43" i="8"/>
  <c r="L44" i="6"/>
  <c r="M43" i="6"/>
  <c r="L43" i="7"/>
  <c r="M42" i="7"/>
  <c r="M43" i="10" l="1"/>
  <c r="L44" i="10"/>
  <c r="M44" i="9"/>
  <c r="L45" i="9"/>
  <c r="L45" i="8"/>
  <c r="M44" i="8"/>
  <c r="L44" i="7"/>
  <c r="M43" i="7"/>
  <c r="L45" i="6"/>
  <c r="M44" i="6"/>
  <c r="M44" i="10" l="1"/>
  <c r="L45" i="10"/>
  <c r="M45" i="9"/>
  <c r="L46" i="9"/>
  <c r="L46" i="8"/>
  <c r="M45" i="8"/>
  <c r="L46" i="6"/>
  <c r="M45" i="6"/>
  <c r="L45" i="7"/>
  <c r="M44" i="7"/>
  <c r="M45" i="10" l="1"/>
  <c r="L46" i="10"/>
  <c r="M46" i="9"/>
  <c r="L47" i="9"/>
  <c r="L47" i="8"/>
  <c r="M46" i="8"/>
  <c r="L46" i="7"/>
  <c r="M45" i="7"/>
  <c r="L47" i="6"/>
  <c r="M46" i="6"/>
  <c r="M46" i="10" l="1"/>
  <c r="L47" i="10"/>
  <c r="M47" i="9"/>
  <c r="L48" i="9"/>
  <c r="L48" i="8"/>
  <c r="M47" i="8"/>
  <c r="L48" i="6"/>
  <c r="M47" i="6"/>
  <c r="L47" i="7"/>
  <c r="M46" i="7"/>
  <c r="M47" i="10" l="1"/>
  <c r="L48" i="10"/>
  <c r="M48" i="9"/>
  <c r="L49" i="9"/>
  <c r="L49" i="8"/>
  <c r="M48" i="8"/>
  <c r="L48" i="7"/>
  <c r="M47" i="7"/>
  <c r="L49" i="6"/>
  <c r="M48" i="6"/>
  <c r="M48" i="10" l="1"/>
  <c r="L49" i="10"/>
  <c r="M49" i="9"/>
  <c r="L50" i="9"/>
  <c r="L50" i="8"/>
  <c r="M49" i="8"/>
  <c r="L50" i="6"/>
  <c r="M49" i="6"/>
  <c r="L49" i="7"/>
  <c r="M48" i="7"/>
  <c r="M49" i="10" l="1"/>
  <c r="L50" i="10"/>
  <c r="M50" i="9"/>
  <c r="L51" i="9"/>
  <c r="L51" i="8"/>
  <c r="M50" i="8"/>
  <c r="L50" i="7"/>
  <c r="M49" i="7"/>
  <c r="L51" i="6"/>
  <c r="M50" i="6"/>
  <c r="M50" i="10" l="1"/>
  <c r="L51" i="10"/>
  <c r="M51" i="9"/>
  <c r="L52" i="9"/>
  <c r="L52" i="8"/>
  <c r="M51" i="8"/>
  <c r="L52" i="6"/>
  <c r="M51" i="6"/>
  <c r="L51" i="7"/>
  <c r="M50" i="7"/>
  <c r="M51" i="10" l="1"/>
  <c r="L52" i="10"/>
  <c r="M52" i="9"/>
  <c r="B11" i="9"/>
  <c r="M52" i="8"/>
  <c r="B11" i="8"/>
  <c r="L52" i="7"/>
  <c r="B11" i="7" s="1"/>
  <c r="M51" i="7"/>
  <c r="M52" i="6"/>
  <c r="B12" i="6"/>
  <c r="M52" i="10" l="1"/>
  <c r="B11" i="10"/>
  <c r="M52" i="7"/>
</calcChain>
</file>

<file path=xl/comments1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6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<sst xmlns="http://schemas.openxmlformats.org/spreadsheetml/2006/main" count="188" uniqueCount="48">
  <si>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</si>
  <si>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</si>
  <si>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</si>
  <si>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</si>
  <si>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</si>
  <si>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</si>
  <si>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</si>
  <si>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</si>
  <si>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</si>
  <si>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</si>
  <si>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</si>
  <si>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</si>
  <si>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</si>
  <si>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</si>
  <si>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</si>
  <si>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</si>
  <si>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</si>
  <si>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</si>
  <si>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</si>
  <si>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</si>
  <si>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</si>
  <si>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</si>
  <si>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</si>
  <si>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</si>
  <si>
    <t>LogReturns</t>
  </si>
  <si>
    <t>Path#1</t>
  </si>
  <si>
    <t>Q1</t>
  </si>
  <si>
    <t>Path#2</t>
  </si>
  <si>
    <t>Path#3</t>
  </si>
  <si>
    <t>Path#4</t>
  </si>
  <si>
    <t>Q3</t>
  </si>
  <si>
    <t>Q5</t>
  </si>
  <si>
    <t>Q7</t>
  </si>
  <si>
    <t>Realized Volatility(Annulized)</t>
  </si>
  <si>
    <t>Number of days</t>
  </si>
  <si>
    <t>Option Price</t>
  </si>
  <si>
    <t>Time to Maturity</t>
  </si>
  <si>
    <t>d1</t>
  </si>
  <si>
    <t>d2</t>
  </si>
  <si>
    <t>Delta</t>
  </si>
  <si>
    <t>#Stock Held</t>
  </si>
  <si>
    <t>S.F.Porfolio Value</t>
  </si>
  <si>
    <t>Cash Account</t>
  </si>
  <si>
    <t>Q2</t>
  </si>
  <si>
    <t>Q4</t>
  </si>
  <si>
    <t>Q6</t>
  </si>
  <si>
    <t>Q8</t>
  </si>
  <si>
    <t>Realized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</si>
</sst>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  <numFmt numFmtId="169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0" fontId="8" fillId="8" borderId="0" applyNumberFormat="0" applyBorder="0" applyAlignment="0" applyProtection="0"/>
    <xf numFmtId="0" fontId="9" fillId="9" borderId="13" applyNumberFormat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8" fontId="0" fillId="6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0" fillId="10" borderId="0" xfId="5" applyAlignment="1">
      <alignment horizontal="center"/>
    </xf>
    <xf numFmtId="10" fontId="8" fillId="8" borderId="0" xfId="3" applyNumberFormat="1"/>
    <xf numFmtId="0" fontId="9" fillId="9" borderId="13" xfId="4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9" borderId="13" xfId="4" applyAlignment="1">
      <alignment horizontal="center"/>
    </xf>
    <xf numFmtId="2" fontId="9" fillId="9" borderId="13" xfId="4" applyNumberFormat="1" applyAlignment="1">
      <alignment horizontal="center"/>
    </xf>
    <xf numFmtId="0" fontId="8" fillId="8" borderId="0" xfId="3"/>
    <xf numFmtId="0" fontId="1" fillId="11" borderId="12" xfId="6" applyBorder="1" applyAlignment="1">
      <alignment horizontal="center"/>
    </xf>
    <xf numFmtId="2" fontId="1" fillId="11" borderId="0" xfId="6" applyNumberFormat="1" applyAlignment="1">
      <alignment horizontal="center"/>
    </xf>
    <xf numFmtId="2" fontId="1" fillId="11" borderId="13" xfId="6" applyNumberFormat="1" applyBorder="1" applyAlignment="1">
      <alignment horizontal="center"/>
    </xf>
    <xf numFmtId="0" fontId="1" fillId="11" borderId="0" xfId="6" applyBorder="1"/>
    <xf numFmtId="0" fontId="1" fillId="11" borderId="0" xfId="6"/>
    <xf numFmtId="6" fontId="9" fillId="9" borderId="13" xfId="4" applyNumberFormat="1" applyAlignment="1">
      <alignment horizontal="center"/>
    </xf>
    <xf numFmtId="169" fontId="9" fillId="9" borderId="13" xfId="4" applyNumberFormat="1" applyAlignment="1">
      <alignment horizontal="center"/>
    </xf>
    <xf numFmtId="0" fontId="10" fillId="10" borderId="0" xfId="5" applyAlignment="1">
      <alignment horizontal="center" vertical="center"/>
    </xf>
    <xf numFmtId="3" fontId="8" fillId="8" borderId="13" xfId="3" applyNumberFormat="1" applyBorder="1" applyAlignment="1">
      <alignment horizontal="center"/>
    </xf>
    <xf numFmtId="3" fontId="8" fillId="8" borderId="0" xfId="3" applyNumberFormat="1"/>
  </cellXfs>
  <cellStyles count="7">
    <cellStyle name="20% - Accent1" xfId="6" builtinId="30"/>
    <cellStyle name="Accent1" xfId="5" builtinId="29"/>
    <cellStyle name="Calculation" xfId="4" builtinId="22"/>
    <cellStyle name="Good" xfId="3" builtinId="26"/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showGridLines="0" workbookViewId="0">
      <pane ySplit="11" topLeftCell="A12" activePane="bottomLeft" state="frozen"/>
      <selection pane="bottomLeft" activeCell="N7" sqref="N7"/>
    </sheetView>
  </sheetViews>
  <sheetFormatPr defaultRowHeight="14.4" x14ac:dyDescent="0.3"/>
  <cols>
    <col min="1" max="1" width="20.88671875" bestFit="1" customWidth="1"/>
    <col min="2" max="2" width="14.44140625" customWidth="1"/>
    <col min="5" max="5" width="10.5546875" bestFit="1" customWidth="1"/>
    <col min="6" max="6" width="14.5546875" bestFit="1" customWidth="1"/>
    <col min="7" max="7" width="10.5546875" customWidth="1"/>
    <col min="8" max="8" width="12.5546875" bestFit="1" customWidth="1"/>
    <col min="9" max="9" width="22.33203125" bestFit="1" customWidth="1"/>
    <col min="13" max="13" width="18.44140625" bestFit="1" customWidth="1"/>
    <col min="14" max="14" width="18" bestFit="1" customWidth="1"/>
  </cols>
  <sheetData>
    <row r="1" spans="1:14" ht="15.75" thickBot="1" x14ac:dyDescent="0.3">
      <c r="A1" s="42" t="s">
        <v>5</v>
      </c>
      <c r="B1" s="43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M1" s="14" t="s">
        <v>19</v>
      </c>
      <c r="N1" s="32" t="s">
        <v>18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19">
        <v>50</v>
      </c>
      <c r="F2" s="21">
        <v>310815.12162064441</v>
      </c>
      <c r="G2" s="17">
        <v>0.10833333333333334</v>
      </c>
      <c r="H2" s="22">
        <v>54313.435898599892</v>
      </c>
      <c r="I2" s="22">
        <v>-2404856.6733093504</v>
      </c>
      <c r="L2" s="14" t="s">
        <v>17</v>
      </c>
      <c r="M2" s="33">
        <v>0.33794342711050412</v>
      </c>
      <c r="N2" s="34">
        <v>0.24901388231924659</v>
      </c>
    </row>
    <row r="3" spans="1:14" ht="15" x14ac:dyDescent="0.25">
      <c r="A3" s="3" t="s">
        <v>1</v>
      </c>
      <c r="B3" s="4">
        <v>0.25</v>
      </c>
      <c r="D3" s="13">
        <v>1</v>
      </c>
      <c r="E3" s="18">
        <v>49.50722616378409</v>
      </c>
      <c r="F3" s="21">
        <v>283810.38376280922</v>
      </c>
      <c r="G3" s="17">
        <v>4.0545075867016868E-2</v>
      </c>
      <c r="H3" s="22">
        <v>51617.071438930681</v>
      </c>
      <c r="I3" s="22">
        <v>-2271607.6458765324</v>
      </c>
      <c r="L3" s="31">
        <v>-9.9043634012489622E-3</v>
      </c>
    </row>
    <row r="4" spans="1:14" ht="15" x14ac:dyDescent="0.25">
      <c r="A4" s="3" t="s">
        <v>2</v>
      </c>
      <c r="B4" s="5">
        <v>0.3</v>
      </c>
      <c r="D4" s="13">
        <v>2</v>
      </c>
      <c r="E4" s="18">
        <v>48.005820625822395</v>
      </c>
      <c r="F4" s="21">
        <v>206085.05472802967</v>
      </c>
      <c r="G4" s="17">
        <v>-0.17078889530639088</v>
      </c>
      <c r="H4" s="22">
        <v>43219.488052256107</v>
      </c>
      <c r="I4" s="22">
        <v>-1868701.936248451</v>
      </c>
      <c r="L4" s="31">
        <v>-3.0796375432807416E-2</v>
      </c>
      <c r="M4">
        <f>AVERAGE(logRets)</f>
        <v>1.6897171355525207E-3</v>
      </c>
      <c r="N4">
        <f>_xlfn.STDEV.S(logRets)</f>
        <v>1.760794047975282E-2</v>
      </c>
    </row>
    <row r="5" spans="1:14" ht="15" x14ac:dyDescent="0.25">
      <c r="A5" s="3" t="s">
        <v>3</v>
      </c>
      <c r="B5" s="6">
        <v>0.02</v>
      </c>
      <c r="D5" s="13">
        <v>3</v>
      </c>
      <c r="E5" s="18">
        <v>47.765454652004081</v>
      </c>
      <c r="F5" s="21">
        <v>195509.6808569741</v>
      </c>
      <c r="G5" s="17">
        <v>-0.20934642364408046</v>
      </c>
      <c r="H5" s="22">
        <v>41708.890686760271</v>
      </c>
      <c r="I5" s="22">
        <v>-1796734.445826869</v>
      </c>
      <c r="L5" s="31">
        <v>-5.0195943995902E-3</v>
      </c>
      <c r="M5">
        <f>EXP(M4)</f>
        <v>1.0016911455119557</v>
      </c>
      <c r="N5">
        <f>N4*SQRT(200)</f>
        <v>0.24901388231924659</v>
      </c>
    </row>
    <row r="6" spans="1:14" ht="15" x14ac:dyDescent="0.25">
      <c r="A6" s="7" t="s">
        <v>4</v>
      </c>
      <c r="B6" s="8">
        <v>50</v>
      </c>
      <c r="D6" s="13">
        <v>4</v>
      </c>
      <c r="E6" s="18">
        <v>47.946161937698918</v>
      </c>
      <c r="F6" s="21">
        <v>202867.09885376674</v>
      </c>
      <c r="G6" s="17">
        <v>-0.18762300955526862</v>
      </c>
      <c r="H6" s="22">
        <v>42558.609377422094</v>
      </c>
      <c r="I6" s="22">
        <v>-1837654.8781993848</v>
      </c>
      <c r="L6" s="31">
        <v>3.7760829219278444E-3</v>
      </c>
      <c r="M6">
        <f>M2/M4</f>
        <v>200</v>
      </c>
      <c r="N6" t="s">
        <v>34</v>
      </c>
    </row>
    <row r="7" spans="1:14" ht="15.75" thickBot="1" x14ac:dyDescent="0.3">
      <c r="A7" s="3" t="s">
        <v>13</v>
      </c>
      <c r="B7" s="25">
        <v>100000</v>
      </c>
      <c r="D7" s="13">
        <v>5</v>
      </c>
      <c r="E7" s="18">
        <v>48.675264962451678</v>
      </c>
      <c r="F7" s="21">
        <v>233712.93500371568</v>
      </c>
      <c r="G7" s="17">
        <v>-8.5922672740152459E-2</v>
      </c>
      <c r="H7" s="22">
        <v>46576.39439598348</v>
      </c>
      <c r="I7" s="22">
        <v>-2033405.40321643</v>
      </c>
      <c r="L7" s="31">
        <v>1.5092239628852483E-2</v>
      </c>
    </row>
    <row r="8" spans="1:14" ht="15.75" thickBot="1" x14ac:dyDescent="0.3">
      <c r="A8" s="26" t="s">
        <v>16</v>
      </c>
      <c r="B8" s="11">
        <v>50</v>
      </c>
      <c r="D8" s="13">
        <v>6</v>
      </c>
      <c r="E8" s="18">
        <v>48.879095610258801</v>
      </c>
      <c r="F8" s="21">
        <v>243003.28093828139</v>
      </c>
      <c r="G8" s="17">
        <v>-5.9505691391734346E-2</v>
      </c>
      <c r="H8" s="22">
        <v>47627.466621857595</v>
      </c>
      <c r="I8" s="22">
        <v>-2084984.2137459058</v>
      </c>
      <c r="L8" s="31">
        <v>4.1788177017770354E-3</v>
      </c>
    </row>
    <row r="9" spans="1:14" ht="15" x14ac:dyDescent="0.25">
      <c r="A9" s="10" t="s">
        <v>6</v>
      </c>
      <c r="B9" s="12">
        <v>0.10833333333333334</v>
      </c>
      <c r="D9" s="13">
        <v>7</v>
      </c>
      <c r="E9" s="18">
        <v>49.279433491769041</v>
      </c>
      <c r="F9" s="21">
        <v>261861.85118073222</v>
      </c>
      <c r="G9" s="17">
        <v>-3.8904768543818755E-3</v>
      </c>
      <c r="H9" s="22">
        <v>49844.792820717557</v>
      </c>
      <c r="I9" s="22">
        <v>-2194461.3015388255</v>
      </c>
      <c r="L9" s="31">
        <v>8.1570110093929608E-3</v>
      </c>
    </row>
    <row r="10" spans="1:14" ht="15.75" thickBot="1" x14ac:dyDescent="0.3">
      <c r="A10" s="9" t="s">
        <v>14</v>
      </c>
      <c r="B10" s="20">
        <v>310815.12162064441</v>
      </c>
      <c r="D10" s="13">
        <v>8</v>
      </c>
      <c r="E10" s="18">
        <v>50.190454246104999</v>
      </c>
      <c r="F10" s="21">
        <v>307052.03483315563</v>
      </c>
      <c r="G10" s="17">
        <v>0.12694352033679651</v>
      </c>
      <c r="H10" s="22">
        <v>55050.744949894935</v>
      </c>
      <c r="I10" s="22">
        <v>-2455969.8607885418</v>
      </c>
      <c r="L10" s="31">
        <v>1.8318030699522477E-2</v>
      </c>
    </row>
    <row r="11" spans="1:14" ht="15.75" thickBot="1" x14ac:dyDescent="0.3">
      <c r="A11" s="24" t="s">
        <v>15</v>
      </c>
      <c r="B11" s="35">
        <v>55393.577111131512</v>
      </c>
      <c r="D11" s="13">
        <v>9</v>
      </c>
      <c r="E11" s="18">
        <v>49.961241576420598</v>
      </c>
      <c r="F11" s="21">
        <v>294188.09734873759</v>
      </c>
      <c r="G11" s="17">
        <v>9.2390923474739733E-2</v>
      </c>
      <c r="H11" s="22">
        <v>53680.627469869643</v>
      </c>
      <c r="I11" s="22">
        <v>-2387762.6996472594</v>
      </c>
      <c r="L11" s="31">
        <v>-4.5773177978467427E-3</v>
      </c>
    </row>
    <row r="12" spans="1:14" ht="15" x14ac:dyDescent="0.25">
      <c r="D12" s="13">
        <v>10</v>
      </c>
      <c r="E12" s="18">
        <v>50.843417360732154</v>
      </c>
      <c r="F12" s="21">
        <v>341305.05878013006</v>
      </c>
      <c r="G12" s="17">
        <v>0.2215768698018549</v>
      </c>
      <c r="H12" s="22">
        <v>58767.835492560407</v>
      </c>
      <c r="I12" s="22">
        <v>-2646652.5285549671</v>
      </c>
      <c r="L12" s="31">
        <v>1.7503125657134754E-2</v>
      </c>
    </row>
    <row r="13" spans="1:14" ht="15" x14ac:dyDescent="0.25">
      <c r="D13" s="13">
        <v>11</v>
      </c>
      <c r="E13" s="18">
        <v>51.472769442634053</v>
      </c>
      <c r="F13" s="21">
        <v>378026.03990968195</v>
      </c>
      <c r="G13" s="17">
        <v>0.31481010675874543</v>
      </c>
      <c r="H13" s="22">
        <v>62354.708122503718</v>
      </c>
      <c r="I13" s="22">
        <v>-2831543.474942693</v>
      </c>
      <c r="L13" s="31">
        <v>1.2302257130831532E-2</v>
      </c>
    </row>
    <row r="14" spans="1:14" ht="15" x14ac:dyDescent="0.25">
      <c r="D14" s="13">
        <v>12</v>
      </c>
      <c r="E14" s="18">
        <v>52.021059065238248</v>
      </c>
      <c r="F14" s="21">
        <v>411931.3107880805</v>
      </c>
      <c r="G14" s="17">
        <v>0.39746744814252438</v>
      </c>
      <c r="H14" s="22">
        <v>65448.860681703511</v>
      </c>
      <c r="I14" s="22">
        <v>-2992787.7364873672</v>
      </c>
      <c r="L14" s="31">
        <v>1.0595699476062034E-2</v>
      </c>
    </row>
    <row r="15" spans="1:14" ht="15" x14ac:dyDescent="0.25">
      <c r="D15" s="13">
        <v>13</v>
      </c>
      <c r="E15" s="18">
        <v>52.697966436646894</v>
      </c>
      <c r="F15" s="21">
        <v>455934.83329573675</v>
      </c>
      <c r="G15" s="17">
        <v>0.50047601340349823</v>
      </c>
      <c r="H15" s="22">
        <v>69163.002914020268</v>
      </c>
      <c r="I15" s="22">
        <v>-3188814.7729250146</v>
      </c>
      <c r="L15" s="31">
        <v>1.2928248640737468E-2</v>
      </c>
    </row>
    <row r="16" spans="1:14" ht="15" x14ac:dyDescent="0.25">
      <c r="D16" s="13">
        <v>14</v>
      </c>
      <c r="E16" s="18">
        <v>51.728482563845247</v>
      </c>
      <c r="F16" s="21">
        <v>388563.51995416288</v>
      </c>
      <c r="G16" s="17">
        <v>0.35893953594545142</v>
      </c>
      <c r="H16" s="22">
        <v>64017.983883718691</v>
      </c>
      <c r="I16" s="22">
        <v>-2922989.6431473056</v>
      </c>
      <c r="L16" s="31">
        <v>-1.8568317452208504E-2</v>
      </c>
    </row>
    <row r="17" spans="4:12" ht="15" x14ac:dyDescent="0.25">
      <c r="D17" s="13">
        <v>15</v>
      </c>
      <c r="E17" s="18">
        <v>52.552502571645881</v>
      </c>
      <c r="F17" s="21">
        <v>441023.30595365539</v>
      </c>
      <c r="G17" s="17">
        <v>0.48737210254675567</v>
      </c>
      <c r="H17" s="22">
        <v>68700.267014293087</v>
      </c>
      <c r="I17" s="22">
        <v>-3169347.6529877409</v>
      </c>
      <c r="L17" s="31">
        <v>1.5804169054773946E-2</v>
      </c>
    </row>
    <row r="18" spans="4:12" ht="15" x14ac:dyDescent="0.25">
      <c r="D18" s="13">
        <v>16</v>
      </c>
      <c r="E18" s="18">
        <v>50.925201044894912</v>
      </c>
      <c r="F18" s="21">
        <v>328910.3059405316</v>
      </c>
      <c r="G18" s="17">
        <v>0.23756287296966538</v>
      </c>
      <c r="H18" s="22">
        <v>59388.992537539663</v>
      </c>
      <c r="I18" s="22">
        <v>-2695486.0788874393</v>
      </c>
      <c r="L18" s="31">
        <v>-3.1454808897936885E-2</v>
      </c>
    </row>
    <row r="19" spans="4:12" ht="15" x14ac:dyDescent="0.25">
      <c r="D19" s="13">
        <v>17</v>
      </c>
      <c r="E19" s="18">
        <v>50.188990559861445</v>
      </c>
      <c r="F19" s="21">
        <v>284917.94485305203</v>
      </c>
      <c r="G19" s="17">
        <v>0.11896944958165449</v>
      </c>
      <c r="H19" s="22">
        <v>54735.022022479505</v>
      </c>
      <c r="I19" s="22">
        <v>-2462177.5587269804</v>
      </c>
      <c r="L19" s="31">
        <v>-1.4562218878677351E-2</v>
      </c>
    </row>
    <row r="20" spans="4:12" ht="15" x14ac:dyDescent="0.25">
      <c r="D20" s="13">
        <v>18</v>
      </c>
      <c r="E20" s="18">
        <v>51.96906461002181</v>
      </c>
      <c r="F20" s="21">
        <v>382104.10712305293</v>
      </c>
      <c r="G20" s="17">
        <v>0.40854687314647753</v>
      </c>
      <c r="H20" s="22">
        <v>65856.388733069776</v>
      </c>
      <c r="I20" s="22">
        <v>-3040390.8139285622</v>
      </c>
      <c r="L20" s="31">
        <v>3.4852939116880956E-2</v>
      </c>
    </row>
    <row r="21" spans="4:12" ht="15" x14ac:dyDescent="0.25">
      <c r="D21" s="13">
        <v>19</v>
      </c>
      <c r="E21" s="18">
        <v>52.980929207186115</v>
      </c>
      <c r="F21" s="21">
        <v>448437.80109528266</v>
      </c>
      <c r="G21" s="17">
        <v>0.57559858697322808</v>
      </c>
      <c r="H21" s="22">
        <v>71755.673181306425</v>
      </c>
      <c r="I21" s="22">
        <v>-3353244.4399374966</v>
      </c>
      <c r="L21" s="31">
        <v>1.9283392313881806E-2</v>
      </c>
    </row>
    <row r="22" spans="4:12" ht="15" x14ac:dyDescent="0.25">
      <c r="D22" s="13">
        <v>20</v>
      </c>
      <c r="E22" s="18">
        <v>52.111637501166399</v>
      </c>
      <c r="F22" s="21">
        <v>385725.84832813666</v>
      </c>
      <c r="G22" s="17">
        <v>0.43993034450346802</v>
      </c>
      <c r="H22" s="22">
        <v>67000.622126782837</v>
      </c>
      <c r="I22" s="22">
        <v>-3105786.2842953987</v>
      </c>
      <c r="L22" s="31">
        <v>-1.6543730158862412E-2</v>
      </c>
    </row>
    <row r="23" spans="4:12" ht="15" x14ac:dyDescent="0.25">
      <c r="D23" s="13">
        <v>21</v>
      </c>
      <c r="E23" s="18">
        <v>51.120443479193007</v>
      </c>
      <c r="F23" s="21">
        <v>319004.63804969261</v>
      </c>
      <c r="G23" s="17">
        <v>0.27650053314799283</v>
      </c>
      <c r="H23" s="22">
        <v>60891.817489488683</v>
      </c>
      <c r="I23" s="22">
        <v>-2793812.0762670496</v>
      </c>
      <c r="L23" s="31">
        <v>-1.9203807071014059E-2</v>
      </c>
    </row>
    <row r="24" spans="4:12" ht="15" x14ac:dyDescent="0.25">
      <c r="D24" s="13">
        <v>22</v>
      </c>
      <c r="E24" s="18">
        <v>50.343305755812004</v>
      </c>
      <c r="F24" s="21">
        <v>271403.91445622698</v>
      </c>
      <c r="G24" s="17">
        <v>0.14202842078536518</v>
      </c>
      <c r="H24" s="22">
        <v>55647.122164911045</v>
      </c>
      <c r="I24" s="22">
        <v>-2530056.1711229132</v>
      </c>
      <c r="L24" s="31">
        <v>-1.5318829168680735E-2</v>
      </c>
    </row>
    <row r="25" spans="4:12" ht="15" x14ac:dyDescent="0.25">
      <c r="D25" s="13">
        <v>23</v>
      </c>
      <c r="E25" s="18">
        <v>51.901380906284423</v>
      </c>
      <c r="F25" s="21">
        <v>357853.29442886292</v>
      </c>
      <c r="G25" s="17">
        <v>0.41820402784841582</v>
      </c>
      <c r="H25" s="22">
        <v>66210.102444062155</v>
      </c>
      <c r="I25" s="22">
        <v>-3078542.4523645202</v>
      </c>
      <c r="L25" s="31">
        <v>3.0479740754336859E-2</v>
      </c>
    </row>
    <row r="26" spans="4:12" ht="15" x14ac:dyDescent="0.25">
      <c r="D26" s="13">
        <v>24</v>
      </c>
      <c r="E26" s="18">
        <v>51.183097142232725</v>
      </c>
      <c r="F26" s="21">
        <v>309987.78318863147</v>
      </c>
      <c r="G26" s="17">
        <v>0.29432705050303332</v>
      </c>
      <c r="H26" s="22">
        <v>61574.599785412254</v>
      </c>
      <c r="I26" s="22">
        <v>-2841590.9391222266</v>
      </c>
      <c r="L26" s="31">
        <v>-1.3936053276895741E-2</v>
      </c>
    </row>
    <row r="27" spans="4:12" ht="15" x14ac:dyDescent="0.25">
      <c r="D27" s="13">
        <v>25</v>
      </c>
      <c r="E27" s="18">
        <v>50.469461137834891</v>
      </c>
      <c r="F27" s="21">
        <v>265761.75852303347</v>
      </c>
      <c r="G27" s="17">
        <v>0.16471268037798062</v>
      </c>
      <c r="H27" s="22">
        <v>56541.49320945012</v>
      </c>
      <c r="I27" s="22">
        <v>-2587856.9356864649</v>
      </c>
      <c r="L27" s="31">
        <v>-1.404092018394067E-2</v>
      </c>
    </row>
    <row r="28" spans="4:12" ht="15" x14ac:dyDescent="0.25">
      <c r="D28" s="13">
        <v>26</v>
      </c>
      <c r="E28" s="18">
        <v>51.073283625557103</v>
      </c>
      <c r="F28" s="21">
        <v>299643.98497900745</v>
      </c>
      <c r="G28" s="17">
        <v>0.2794233825997286</v>
      </c>
      <c r="H28" s="22">
        <v>61004.003564797735</v>
      </c>
      <c r="I28" s="22">
        <v>-2816030.791380404</v>
      </c>
      <c r="L28" s="31">
        <v>1.1893111742726992E-2</v>
      </c>
    </row>
    <row r="29" spans="4:12" ht="15" x14ac:dyDescent="0.25">
      <c r="D29" s="13">
        <v>27</v>
      </c>
      <c r="E29" s="18">
        <v>51.530250603035384</v>
      </c>
      <c r="F29" s="21">
        <v>327239.18294232583</v>
      </c>
      <c r="G29" s="17">
        <v>0.36979445352027601</v>
      </c>
      <c r="H29" s="22">
        <v>64423.217589355678</v>
      </c>
      <c r="I29" s="22">
        <v>-2992505.3640910494</v>
      </c>
      <c r="L29" s="31">
        <v>8.9074904164304358E-3</v>
      </c>
    </row>
    <row r="30" spans="4:12" ht="15" x14ac:dyDescent="0.25">
      <c r="D30" s="13">
        <v>28</v>
      </c>
      <c r="E30" s="18">
        <v>52.348300752920601</v>
      </c>
      <c r="F30" s="21">
        <v>379641.34024795133</v>
      </c>
      <c r="G30" s="17">
        <v>0.53313710335678566</v>
      </c>
      <c r="H30" s="22">
        <v>70303.066169572587</v>
      </c>
      <c r="I30" s="22">
        <v>-3300604.711449312</v>
      </c>
      <c r="L30" s="31">
        <v>1.5750451863981829E-2</v>
      </c>
    </row>
    <row r="31" spans="4:12" ht="15" x14ac:dyDescent="0.25">
      <c r="D31" s="13">
        <v>29</v>
      </c>
      <c r="E31" s="18">
        <v>53.127716766476617</v>
      </c>
      <c r="F31" s="21">
        <v>434106.59884788567</v>
      </c>
      <c r="G31" s="17">
        <v>0.6943728891887776</v>
      </c>
      <c r="H31" s="22">
        <v>75627.580448060631</v>
      </c>
      <c r="I31" s="22">
        <v>-3583814.0749306045</v>
      </c>
      <c r="L31" s="31">
        <v>1.4779287633009855E-2</v>
      </c>
    </row>
    <row r="32" spans="4:12" ht="15" x14ac:dyDescent="0.25">
      <c r="D32" s="13">
        <v>30</v>
      </c>
      <c r="E32" s="18">
        <v>52.560391426559974</v>
      </c>
      <c r="F32" s="21">
        <v>390842.75673595554</v>
      </c>
      <c r="G32" s="17">
        <v>0.594927897111028</v>
      </c>
      <c r="H32" s="22">
        <v>72405.416564785613</v>
      </c>
      <c r="I32" s="22">
        <v>-3414814.2793123061</v>
      </c>
      <c r="L32" s="31">
        <v>-1.0735943689196711E-2</v>
      </c>
    </row>
    <row r="33" spans="4:12" ht="15" x14ac:dyDescent="0.25">
      <c r="D33" s="13">
        <v>31</v>
      </c>
      <c r="E33" s="18">
        <v>53.604300621578751</v>
      </c>
      <c r="F33" s="21">
        <v>466085.93835452816</v>
      </c>
      <c r="G33" s="17">
        <v>0.81955662366429116</v>
      </c>
      <c r="H33" s="22">
        <v>79376.554506576926</v>
      </c>
      <c r="I33" s="22">
        <v>-3788838.7517211535</v>
      </c>
      <c r="L33" s="31">
        <v>1.9666478953777298E-2</v>
      </c>
    </row>
    <row r="34" spans="4:12" ht="15" x14ac:dyDescent="0.25">
      <c r="D34" s="13">
        <v>32</v>
      </c>
      <c r="E34" s="18">
        <v>54.260268461545607</v>
      </c>
      <c r="F34" s="21">
        <v>517775.50253822131</v>
      </c>
      <c r="G34" s="17">
        <v>0.97354721642558439</v>
      </c>
      <c r="H34" s="22">
        <v>83485.929730837597</v>
      </c>
      <c r="I34" s="22">
        <v>-4012193.4574187589</v>
      </c>
      <c r="L34" s="31">
        <v>1.2162954571170628E-2</v>
      </c>
    </row>
    <row r="35" spans="4:12" ht="15" x14ac:dyDescent="0.25">
      <c r="D35" s="13">
        <v>33</v>
      </c>
      <c r="E35" s="18">
        <v>55.721883716492059</v>
      </c>
      <c r="F35" s="21">
        <v>639398.57159882307</v>
      </c>
      <c r="G35" s="17">
        <v>1.301959517579893</v>
      </c>
      <c r="H35" s="22">
        <v>90353.488762799825</v>
      </c>
      <c r="I35" s="22">
        <v>-4395268.0226212805</v>
      </c>
      <c r="L35" s="31">
        <v>2.6580700262362544E-2</v>
      </c>
    </row>
    <row r="36" spans="4:12" ht="15" x14ac:dyDescent="0.25">
      <c r="D36" s="13">
        <v>34</v>
      </c>
      <c r="E36" s="18">
        <v>54.819615295764478</v>
      </c>
      <c r="F36" s="21">
        <v>557435.92320624948</v>
      </c>
      <c r="G36" s="17">
        <v>1.145808412764338</v>
      </c>
      <c r="H36" s="22">
        <v>87406.278326546089</v>
      </c>
      <c r="I36" s="22">
        <v>-4234142.629089524</v>
      </c>
      <c r="L36" s="31">
        <v>-1.6324881907914233E-2</v>
      </c>
    </row>
    <row r="37" spans="4:12" ht="15" x14ac:dyDescent="0.25">
      <c r="D37" s="13">
        <v>35</v>
      </c>
      <c r="E37" s="18">
        <v>54.385390430601383</v>
      </c>
      <c r="F37" s="21">
        <v>519058.50835116906</v>
      </c>
      <c r="G37" s="17">
        <v>1.0826351515101451</v>
      </c>
      <c r="H37" s="22">
        <v>86051.480082857641</v>
      </c>
      <c r="I37" s="22">
        <v>-4160884.8330861623</v>
      </c>
      <c r="L37" s="31">
        <v>-7.952513728231584E-3</v>
      </c>
    </row>
    <row r="38" spans="4:12" ht="15" x14ac:dyDescent="0.25">
      <c r="D38" s="13">
        <v>36</v>
      </c>
      <c r="E38" s="18">
        <v>54.533397612974767</v>
      </c>
      <c r="F38" s="21">
        <v>531378.63616886572</v>
      </c>
      <c r="G38" s="17">
        <v>1.1507797225907084</v>
      </c>
      <c r="H38" s="22">
        <v>87508.856553762074</v>
      </c>
      <c r="I38" s="22">
        <v>-4240776.6329342145</v>
      </c>
      <c r="L38" s="31">
        <v>2.7177546892079916E-3</v>
      </c>
    </row>
    <row r="39" spans="4:12" ht="15" x14ac:dyDescent="0.25">
      <c r="D39" s="13">
        <v>37</v>
      </c>
      <c r="E39" s="18">
        <v>54.099933327746236</v>
      </c>
      <c r="F39" s="21">
        <v>493022.57334373961</v>
      </c>
      <c r="G39" s="17">
        <v>1.0856328726599931</v>
      </c>
      <c r="H39" s="22">
        <v>86117.927493916082</v>
      </c>
      <c r="I39" s="22">
        <v>-4165951.5624008048</v>
      </c>
      <c r="L39" s="31">
        <v>-7.98036075936083E-3</v>
      </c>
    </row>
    <row r="40" spans="4:12" ht="15" x14ac:dyDescent="0.25">
      <c r="D40" s="13">
        <v>38</v>
      </c>
      <c r="E40" s="18">
        <v>53.15321737152712</v>
      </c>
      <c r="F40" s="21">
        <v>411076.74128203595</v>
      </c>
      <c r="G40" s="17">
        <v>0.88529500916751347</v>
      </c>
      <c r="H40" s="22">
        <v>81200.122947417025</v>
      </c>
      <c r="I40" s="22">
        <v>-3904971.0443367488</v>
      </c>
      <c r="L40" s="31">
        <v>-1.7654316705577527E-2</v>
      </c>
    </row>
    <row r="41" spans="4:12" ht="15" x14ac:dyDescent="0.25">
      <c r="D41" s="13">
        <v>39</v>
      </c>
      <c r="E41" s="18">
        <v>53.371662966903962</v>
      </c>
      <c r="F41" s="21">
        <v>428424.03385401733</v>
      </c>
      <c r="G41" s="17">
        <v>0.97833464614310672</v>
      </c>
      <c r="H41" s="22">
        <v>83604.558013682996</v>
      </c>
      <c r="I41" s="22">
        <v>-4033690.2589492411</v>
      </c>
      <c r="L41" s="31">
        <v>4.1013123109745692E-3</v>
      </c>
    </row>
    <row r="42" spans="4:12" ht="15" x14ac:dyDescent="0.25">
      <c r="D42" s="13">
        <v>40</v>
      </c>
      <c r="E42" s="18">
        <v>53.741951239083704</v>
      </c>
      <c r="F42" s="21">
        <v>458978.43199223635</v>
      </c>
      <c r="G42" s="17">
        <v>1.1243084846046825</v>
      </c>
      <c r="H42" s="22">
        <v>86955.890990623157</v>
      </c>
      <c r="I42" s="22">
        <v>-4214200.821576911</v>
      </c>
      <c r="L42" s="31">
        <v>6.9139623379117473E-3</v>
      </c>
    </row>
    <row r="43" spans="4:12" ht="15" x14ac:dyDescent="0.25">
      <c r="D43" s="13">
        <v>41</v>
      </c>
      <c r="E43" s="18">
        <v>52.51496827328215</v>
      </c>
      <c r="F43" s="21">
        <v>351863.59381678054</v>
      </c>
      <c r="G43" s="17">
        <v>0.81710483847888027</v>
      </c>
      <c r="H43" s="22">
        <v>79306.574093922827</v>
      </c>
      <c r="I43" s="22">
        <v>-3812918.6285882769</v>
      </c>
      <c r="L43" s="31">
        <v>-2.3095672477087364E-2</v>
      </c>
    </row>
    <row r="44" spans="4:12" ht="15" x14ac:dyDescent="0.25">
      <c r="D44" s="13">
        <v>42</v>
      </c>
      <c r="E44" s="18">
        <v>50.813611714252026</v>
      </c>
      <c r="F44" s="21">
        <v>216553.52287978877</v>
      </c>
      <c r="G44" s="17">
        <v>0.31235433993023781</v>
      </c>
      <c r="H44" s="22">
        <v>62261.437649220919</v>
      </c>
      <c r="I44" s="22">
        <v>-2947174.9945988357</v>
      </c>
      <c r="L44" s="31">
        <v>-3.2933973104773751E-2</v>
      </c>
    </row>
    <row r="45" spans="4:12" ht="15" x14ac:dyDescent="0.25">
      <c r="D45" s="13">
        <v>43</v>
      </c>
      <c r="E45" s="18">
        <v>51.17826050204161</v>
      </c>
      <c r="F45" s="21">
        <v>238962.34840878772</v>
      </c>
      <c r="G45" s="17">
        <v>0.45553497175286584</v>
      </c>
      <c r="H45" s="22">
        <v>67563.779301618852</v>
      </c>
      <c r="I45" s="22">
        <v>-3218834.3491919092</v>
      </c>
      <c r="L45" s="31">
        <v>7.1505764840803379E-3</v>
      </c>
    </row>
    <row r="46" spans="4:12" ht="15" x14ac:dyDescent="0.25">
      <c r="D46" s="13">
        <v>44</v>
      </c>
      <c r="E46" s="18">
        <v>52.256283059631308</v>
      </c>
      <c r="F46" s="21">
        <v>311475.72704231716</v>
      </c>
      <c r="G46" s="17">
        <v>0.88694719444776327</v>
      </c>
      <c r="H46" s="22">
        <v>81244.633448856912</v>
      </c>
      <c r="I46" s="22">
        <v>-3934066.8355371393</v>
      </c>
      <c r="L46" s="31">
        <v>2.0845291252531463E-2</v>
      </c>
    </row>
    <row r="47" spans="4:12" ht="15" x14ac:dyDescent="0.25">
      <c r="D47" s="13">
        <v>45</v>
      </c>
      <c r="E47" s="18">
        <v>52.651333014763821</v>
      </c>
      <c r="F47" s="21">
        <v>343177.98948650184</v>
      </c>
      <c r="G47" s="17">
        <v>1.1235267103344957</v>
      </c>
      <c r="H47" s="22">
        <v>86939.306846934705</v>
      </c>
      <c r="I47" s="22">
        <v>-4234292.4073841944</v>
      </c>
      <c r="K47" s="23"/>
      <c r="L47" s="31">
        <v>7.5314231179725534E-3</v>
      </c>
    </row>
    <row r="48" spans="4:12" ht="15" x14ac:dyDescent="0.25">
      <c r="D48" s="13">
        <v>46</v>
      </c>
      <c r="E48" s="18">
        <v>52.433773345537482</v>
      </c>
      <c r="F48" s="21">
        <v>323840.05223320914</v>
      </c>
      <c r="G48" s="17">
        <v>1.1508848232694897</v>
      </c>
      <c r="H48" s="22">
        <v>87511.018886586113</v>
      </c>
      <c r="I48" s="22">
        <v>-4264692.8773030974</v>
      </c>
      <c r="L48" s="31">
        <v>-4.1406434764863454E-3</v>
      </c>
    </row>
    <row r="49" spans="4:12" ht="15" x14ac:dyDescent="0.25">
      <c r="D49" s="13">
        <v>47</v>
      </c>
      <c r="E49" s="18">
        <v>51.448214482773281</v>
      </c>
      <c r="F49" s="21">
        <v>237166.30136810316</v>
      </c>
      <c r="G49" s="17">
        <v>0.80364362703606651</v>
      </c>
      <c r="H49" s="22">
        <v>78919.859017348368</v>
      </c>
      <c r="I49" s="22">
        <v>-3823119.5323066646</v>
      </c>
      <c r="L49" s="31">
        <v>-1.8975155454743455E-2</v>
      </c>
    </row>
    <row r="50" spans="4:12" ht="15" x14ac:dyDescent="0.25">
      <c r="D50" s="13">
        <v>48</v>
      </c>
      <c r="E50" s="18">
        <v>51.429425720749599</v>
      </c>
      <c r="F50" s="21">
        <v>235301.16384861796</v>
      </c>
      <c r="G50" s="17">
        <v>0.96124960218430056</v>
      </c>
      <c r="H50" s="22">
        <v>83178.665923195498</v>
      </c>
      <c r="I50" s="22">
        <v>-4042529.8567994107</v>
      </c>
      <c r="L50" s="31">
        <v>-3.6526425363974291E-4</v>
      </c>
    </row>
    <row r="51" spans="4:12" ht="15" x14ac:dyDescent="0.25">
      <c r="D51" s="13">
        <v>49</v>
      </c>
      <c r="E51" s="18">
        <v>53.570821436089929</v>
      </c>
      <c r="F51" s="21">
        <v>413015.32946527033</v>
      </c>
      <c r="G51" s="17">
        <v>3.267141544187703</v>
      </c>
      <c r="H51" s="22">
        <v>99945.680325866255</v>
      </c>
      <c r="I51" s="22">
        <v>-4941156.8645802373</v>
      </c>
      <c r="L51" s="31">
        <v>4.0794050164213273E-2</v>
      </c>
    </row>
    <row r="52" spans="4:12" ht="15" x14ac:dyDescent="0.25">
      <c r="D52" s="13">
        <v>50</v>
      </c>
      <c r="E52" s="18">
        <v>54.407872703516006</v>
      </c>
      <c r="F52" s="27">
        <v>496180.84746273205</v>
      </c>
      <c r="G52" s="28"/>
      <c r="H52" s="29"/>
      <c r="I52" s="30"/>
      <c r="L52" s="31">
        <v>1.5504318547883592E-2</v>
      </c>
    </row>
    <row r="53" spans="4:12" ht="15" x14ac:dyDescent="0.25">
      <c r="D53" s="13"/>
      <c r="E53" s="30"/>
      <c r="F53" s="30"/>
      <c r="G53" s="30"/>
      <c r="H53" s="30"/>
      <c r="I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topLeftCell="B1" workbookViewId="0">
      <pane ySplit="1" topLeftCell="A2" activePane="bottomLeft" state="frozen"/>
      <selection pane="bottomLeft" activeCell="R5" sqref="R5"/>
    </sheetView>
  </sheetViews>
  <sheetFormatPr defaultRowHeight="14.4" x14ac:dyDescent="0.3"/>
  <cols>
    <col min="2" max="5" width="11" bestFit="1" customWidth="1"/>
    <col min="14" max="14" width="27.6640625" customWidth="1"/>
    <col min="17" max="17" width="12.109375" customWidth="1"/>
  </cols>
  <sheetData>
    <row r="1" spans="1:18" ht="15.75" thickBot="1" x14ac:dyDescent="0.3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  <c r="G1" s="38" t="s">
        <v>24</v>
      </c>
      <c r="H1" s="38" t="s">
        <v>25</v>
      </c>
      <c r="I1" s="38" t="s">
        <v>27</v>
      </c>
      <c r="J1" s="38" t="s">
        <v>28</v>
      </c>
      <c r="K1" s="38" t="s">
        <v>29</v>
      </c>
    </row>
    <row r="2" spans="1:18" x14ac:dyDescent="0.3">
      <c r="A2" s="13">
        <v>0</v>
      </c>
      <c r="B2" s="36">
        <v>50</v>
      </c>
      <c r="C2" s="36">
        <v>50</v>
      </c>
      <c r="D2" s="36">
        <v>50</v>
      </c>
      <c r="E2" s="19">
        <f>B2</f>
        <v>50</v>
      </c>
      <c r="M2" s="39" t="s">
        <v>26</v>
      </c>
      <c r="N2" s="41" t="s">
        <v>33</v>
      </c>
      <c r="O2" s="40">
        <f>SQRT(200)*_xlfn.STDEV.S(lgRtn1)</f>
        <v>0.2542113133242383</v>
      </c>
      <c r="P2" s="54" t="s">
        <v>43</v>
      </c>
      <c r="Q2" s="41" t="s">
        <v>47</v>
      </c>
      <c r="R2" s="55">
        <v>46624.880360059113</v>
      </c>
    </row>
    <row r="3" spans="1:18" x14ac:dyDescent="0.3">
      <c r="A3" s="13">
        <f>A2+1</f>
        <v>1</v>
      </c>
      <c r="B3" s="37">
        <v>49.672465715244996</v>
      </c>
      <c r="C3" s="36">
        <v>49.177203383731211</v>
      </c>
      <c r="D3" s="37">
        <v>48.669909554736016</v>
      </c>
      <c r="E3" s="18">
        <v>47.64062831369759</v>
      </c>
      <c r="H3">
        <f>LN(B3/B2)</f>
        <v>-6.5722355992921004E-3</v>
      </c>
      <c r="I3">
        <f t="shared" ref="I3:K3" si="0">LN(C3/C2)</f>
        <v>-1.6592835166867954E-2</v>
      </c>
      <c r="J3">
        <f t="shared" si="0"/>
        <v>-2.6962039921554864E-2</v>
      </c>
      <c r="K3">
        <f t="shared" si="0"/>
        <v>-4.8337072243433747E-2</v>
      </c>
      <c r="M3" s="39" t="s">
        <v>30</v>
      </c>
      <c r="N3" s="41" t="s">
        <v>33</v>
      </c>
      <c r="O3" s="40">
        <f>SQRT(200)*_xlfn.STDEV.S(lgRtn2)</f>
        <v>0.30359437378008136</v>
      </c>
      <c r="P3" s="54" t="s">
        <v>44</v>
      </c>
      <c r="Q3" s="41" t="s">
        <v>47</v>
      </c>
      <c r="R3" s="56">
        <v>-20263.072773929103</v>
      </c>
    </row>
    <row r="4" spans="1:18" x14ac:dyDescent="0.3">
      <c r="A4" s="13">
        <f t="shared" ref="A4:A52" si="1">A3+1</f>
        <v>2</v>
      </c>
      <c r="B4" s="37">
        <v>49.625614473172355</v>
      </c>
      <c r="C4" s="36">
        <v>49.818076106404433</v>
      </c>
      <c r="D4" s="37">
        <v>46.169336956490696</v>
      </c>
      <c r="E4" s="18">
        <v>49.449656477967586</v>
      </c>
      <c r="H4">
        <f t="shared" ref="H4:H52" si="2">LN(B4/B3)</f>
        <v>-9.4364856723084221E-4</v>
      </c>
      <c r="I4">
        <f t="shared" ref="I4:I52" si="3">LN(C4/C3)</f>
        <v>1.2947721934379748E-2</v>
      </c>
      <c r="J4">
        <f t="shared" ref="J4:J52" si="4">LN(D4/D3)</f>
        <v>-5.2745090007193352E-2</v>
      </c>
      <c r="K4">
        <f t="shared" ref="K4:K52" si="5">LN(E4/E3)</f>
        <v>3.7269178003814379E-2</v>
      </c>
      <c r="M4" s="39" t="s">
        <v>31</v>
      </c>
      <c r="N4" s="41" t="s">
        <v>33</v>
      </c>
      <c r="O4" s="40">
        <f>SQRT(200)*_xlfn.STDEV.S(lgRtn3)</f>
        <v>0.51568914885639416</v>
      </c>
      <c r="P4" s="54" t="s">
        <v>45</v>
      </c>
      <c r="Q4" s="41" t="s">
        <v>47</v>
      </c>
      <c r="R4" s="56">
        <v>-122866.99316143477</v>
      </c>
    </row>
    <row r="5" spans="1:18" x14ac:dyDescent="0.3">
      <c r="A5" s="13">
        <f t="shared" si="1"/>
        <v>3</v>
      </c>
      <c r="B5" s="37">
        <v>49.743893032161658</v>
      </c>
      <c r="C5" s="36">
        <v>51.179054758279193</v>
      </c>
      <c r="D5" s="37">
        <v>47.481015369525075</v>
      </c>
      <c r="E5" s="18">
        <v>49.372705397661939</v>
      </c>
      <c r="H5">
        <f t="shared" si="2"/>
        <v>2.380581685818711E-3</v>
      </c>
      <c r="I5">
        <f t="shared" si="3"/>
        <v>2.6952469398631801E-2</v>
      </c>
      <c r="J5">
        <f t="shared" si="4"/>
        <v>2.8014079218234029E-2</v>
      </c>
      <c r="K5">
        <f t="shared" si="5"/>
        <v>-1.5573620058876049E-3</v>
      </c>
      <c r="M5" s="39" t="s">
        <v>32</v>
      </c>
      <c r="N5" s="41" t="s">
        <v>33</v>
      </c>
      <c r="O5" s="40">
        <f>SQRT(200)*_xlfn.STDEV.S(lgRtn4)</f>
        <v>0.40139638831766783</v>
      </c>
      <c r="P5" s="54" t="s">
        <v>46</v>
      </c>
      <c r="Q5" s="41" t="s">
        <v>47</v>
      </c>
      <c r="R5" s="56">
        <v>-104400.91062716449</v>
      </c>
    </row>
    <row r="6" spans="1:18" ht="15" x14ac:dyDescent="0.25">
      <c r="A6" s="13">
        <f t="shared" si="1"/>
        <v>4</v>
      </c>
      <c r="B6" s="37">
        <v>50.215641521980899</v>
      </c>
      <c r="C6" s="36">
        <v>50.332766680037551</v>
      </c>
      <c r="D6" s="37">
        <v>49.034295182217534</v>
      </c>
      <c r="E6" s="18">
        <v>49.947589215200104</v>
      </c>
      <c r="H6">
        <f t="shared" si="2"/>
        <v>9.4388593212010579E-3</v>
      </c>
      <c r="I6">
        <f t="shared" si="3"/>
        <v>-1.6674071523345886E-2</v>
      </c>
      <c r="J6">
        <f t="shared" si="4"/>
        <v>3.2190000253949573E-2</v>
      </c>
      <c r="K6">
        <f t="shared" si="5"/>
        <v>1.1576490787223248E-2</v>
      </c>
    </row>
    <row r="7" spans="1:18" ht="15" x14ac:dyDescent="0.25">
      <c r="A7" s="13">
        <f t="shared" si="1"/>
        <v>5</v>
      </c>
      <c r="B7" s="37">
        <v>48.356971995721089</v>
      </c>
      <c r="C7" s="36">
        <v>52.61925563338847</v>
      </c>
      <c r="D7" s="37">
        <v>48.263273888045177</v>
      </c>
      <c r="E7" s="18">
        <v>47.819475123093028</v>
      </c>
      <c r="H7">
        <f t="shared" si="2"/>
        <v>-3.7716152301214084E-2</v>
      </c>
      <c r="I7">
        <f t="shared" si="3"/>
        <v>4.4425839363390091E-2</v>
      </c>
      <c r="J7">
        <f t="shared" si="4"/>
        <v>-1.5849058533454325E-2</v>
      </c>
      <c r="K7">
        <f t="shared" si="5"/>
        <v>-4.3541254095843002E-2</v>
      </c>
    </row>
    <row r="8" spans="1:18" ht="15" x14ac:dyDescent="0.25">
      <c r="A8" s="13">
        <f t="shared" si="1"/>
        <v>6</v>
      </c>
      <c r="B8" s="37">
        <v>48.741614407655327</v>
      </c>
      <c r="C8" s="36">
        <v>54.685272283826414</v>
      </c>
      <c r="D8" s="37">
        <v>47.894760899666252</v>
      </c>
      <c r="E8" s="18">
        <v>44.883728671325834</v>
      </c>
      <c r="H8">
        <f t="shared" si="2"/>
        <v>7.922760529980569E-3</v>
      </c>
      <c r="I8">
        <f t="shared" si="3"/>
        <v>3.851229847233139E-2</v>
      </c>
      <c r="J8">
        <f t="shared" si="4"/>
        <v>-7.6647737930738893E-3</v>
      </c>
      <c r="K8">
        <f t="shared" si="5"/>
        <v>-6.3357647198711564E-2</v>
      </c>
    </row>
    <row r="9" spans="1:18" ht="15" x14ac:dyDescent="0.25">
      <c r="A9" s="13">
        <f t="shared" si="1"/>
        <v>7</v>
      </c>
      <c r="B9" s="37">
        <v>50.075533324711159</v>
      </c>
      <c r="C9" s="36">
        <v>56.008340590920142</v>
      </c>
      <c r="D9" s="37">
        <v>52.309946629148811</v>
      </c>
      <c r="E9" s="18">
        <v>47.05801754039981</v>
      </c>
      <c r="H9">
        <f t="shared" si="2"/>
        <v>2.6999361516201581E-2</v>
      </c>
      <c r="I9">
        <f t="shared" si="3"/>
        <v>2.3906190861727978E-2</v>
      </c>
      <c r="J9">
        <f t="shared" si="4"/>
        <v>8.8180414456862311E-2</v>
      </c>
      <c r="K9">
        <f t="shared" si="5"/>
        <v>4.7305917523226076E-2</v>
      </c>
    </row>
    <row r="10" spans="1:18" ht="15" x14ac:dyDescent="0.25">
      <c r="A10" s="13">
        <f t="shared" si="1"/>
        <v>8</v>
      </c>
      <c r="B10" s="37">
        <v>49.634212148496175</v>
      </c>
      <c r="C10" s="36">
        <v>56.069324980316836</v>
      </c>
      <c r="D10" s="37">
        <v>53.255408425171183</v>
      </c>
      <c r="E10" s="18">
        <v>45.955042770803338</v>
      </c>
      <c r="H10">
        <f t="shared" si="2"/>
        <v>-8.8521750001647956E-3</v>
      </c>
      <c r="I10">
        <f t="shared" si="3"/>
        <v>1.0882524203994503E-3</v>
      </c>
      <c r="J10">
        <f t="shared" si="4"/>
        <v>1.7912828999955607E-2</v>
      </c>
      <c r="K10">
        <f t="shared" si="5"/>
        <v>-2.3717668678343934E-2</v>
      </c>
    </row>
    <row r="11" spans="1:18" ht="15" x14ac:dyDescent="0.25">
      <c r="A11" s="13">
        <f t="shared" si="1"/>
        <v>9</v>
      </c>
      <c r="B11" s="37">
        <v>48.39204208630683</v>
      </c>
      <c r="C11" s="36">
        <v>56.525448027118088</v>
      </c>
      <c r="D11" s="37">
        <v>53.182812422691619</v>
      </c>
      <c r="E11" s="18">
        <v>47.55576980144096</v>
      </c>
      <c r="H11">
        <f t="shared" si="2"/>
        <v>-2.5344976513666004E-2</v>
      </c>
      <c r="I11">
        <f t="shared" si="3"/>
        <v>8.1020731201772826E-3</v>
      </c>
      <c r="J11">
        <f t="shared" si="4"/>
        <v>-1.3640967156018711E-3</v>
      </c>
      <c r="K11">
        <f t="shared" si="5"/>
        <v>3.4239535885726681E-2</v>
      </c>
    </row>
    <row r="12" spans="1:18" ht="15" x14ac:dyDescent="0.25">
      <c r="A12" s="13">
        <f t="shared" si="1"/>
        <v>10</v>
      </c>
      <c r="B12" s="37">
        <v>48.193660291379288</v>
      </c>
      <c r="C12" s="36">
        <v>56.388090333689135</v>
      </c>
      <c r="D12" s="37">
        <v>55.004762995807113</v>
      </c>
      <c r="E12" s="18">
        <v>47.329459779719372</v>
      </c>
      <c r="H12">
        <f t="shared" si="2"/>
        <v>-4.1078973184487892E-3</v>
      </c>
      <c r="I12">
        <f t="shared" si="3"/>
        <v>-2.4329723995676934E-3</v>
      </c>
      <c r="J12">
        <f t="shared" si="4"/>
        <v>3.3684512020410715E-2</v>
      </c>
      <c r="K12">
        <f t="shared" si="5"/>
        <v>-4.7701934612157998E-3</v>
      </c>
    </row>
    <row r="13" spans="1:18" ht="15" x14ac:dyDescent="0.25">
      <c r="A13" s="13">
        <f t="shared" si="1"/>
        <v>11</v>
      </c>
      <c r="B13" s="37">
        <v>48.954316266096534</v>
      </c>
      <c r="C13" s="36">
        <v>55.187382019400445</v>
      </c>
      <c r="D13" s="37">
        <v>54.179705611660175</v>
      </c>
      <c r="E13" s="18">
        <v>46.027517597876155</v>
      </c>
      <c r="H13">
        <f t="shared" si="2"/>
        <v>1.5660058947586996E-2</v>
      </c>
      <c r="I13">
        <f t="shared" si="3"/>
        <v>-2.1523631361316908E-2</v>
      </c>
      <c r="J13">
        <f t="shared" si="4"/>
        <v>-1.5113378288667687E-2</v>
      </c>
      <c r="K13">
        <f t="shared" si="5"/>
        <v>-2.7893503661593315E-2</v>
      </c>
    </row>
    <row r="14" spans="1:18" ht="15" x14ac:dyDescent="0.25">
      <c r="A14" s="13">
        <f t="shared" si="1"/>
        <v>12</v>
      </c>
      <c r="B14" s="37">
        <v>48.572177652589978</v>
      </c>
      <c r="C14" s="36">
        <v>55.611356879786555</v>
      </c>
      <c r="D14" s="37">
        <v>52.222247206179141</v>
      </c>
      <c r="E14" s="18">
        <v>45.262779462569448</v>
      </c>
      <c r="H14">
        <f t="shared" si="2"/>
        <v>-7.8366514337411455E-3</v>
      </c>
      <c r="I14">
        <f t="shared" si="3"/>
        <v>7.6531002779463356E-3</v>
      </c>
      <c r="J14">
        <f t="shared" si="4"/>
        <v>-3.6797807334045245E-2</v>
      </c>
      <c r="K14">
        <f t="shared" si="5"/>
        <v>-1.6754376947620445E-2</v>
      </c>
    </row>
    <row r="15" spans="1:18" ht="15" x14ac:dyDescent="0.25">
      <c r="A15" s="13">
        <f t="shared" si="1"/>
        <v>13</v>
      </c>
      <c r="B15" s="37">
        <v>48.337507756341211</v>
      </c>
      <c r="C15" s="36">
        <v>55.943078537374269</v>
      </c>
      <c r="D15" s="37">
        <v>54.679047427123194</v>
      </c>
      <c r="E15" s="18">
        <v>46.093492043943826</v>
      </c>
      <c r="H15">
        <f t="shared" si="2"/>
        <v>-4.8430732995826458E-3</v>
      </c>
      <c r="I15">
        <f t="shared" si="3"/>
        <v>5.9472782789769339E-3</v>
      </c>
      <c r="J15">
        <f t="shared" si="4"/>
        <v>4.5971995055428268E-2</v>
      </c>
      <c r="K15">
        <f t="shared" si="5"/>
        <v>1.8186720288269145E-2</v>
      </c>
    </row>
    <row r="16" spans="1:18" ht="15" x14ac:dyDescent="0.25">
      <c r="A16" s="13">
        <f t="shared" si="1"/>
        <v>14</v>
      </c>
      <c r="B16" s="37">
        <v>49.020045514664034</v>
      </c>
      <c r="C16" s="36">
        <v>57.200344882802348</v>
      </c>
      <c r="D16" s="37">
        <v>54.70252699636859</v>
      </c>
      <c r="E16" s="18">
        <v>47.44439265589326</v>
      </c>
      <c r="H16">
        <f t="shared" si="2"/>
        <v>1.402148919565914E-2</v>
      </c>
      <c r="I16">
        <f t="shared" si="3"/>
        <v>2.2225208682188288E-2</v>
      </c>
      <c r="J16">
        <f t="shared" si="4"/>
        <v>4.2931489567184033E-4</v>
      </c>
      <c r="K16">
        <f t="shared" si="5"/>
        <v>2.8886574706084526E-2</v>
      </c>
    </row>
    <row r="17" spans="1:11" ht="15" x14ac:dyDescent="0.25">
      <c r="A17" s="13">
        <f t="shared" si="1"/>
        <v>15</v>
      </c>
      <c r="B17" s="37">
        <v>48.848217325272635</v>
      </c>
      <c r="C17" s="36">
        <v>56.783299628797472</v>
      </c>
      <c r="D17" s="37">
        <v>56.244611679083491</v>
      </c>
      <c r="E17" s="18">
        <v>46.530334504925413</v>
      </c>
      <c r="H17">
        <f t="shared" si="2"/>
        <v>-3.5114215979703766E-3</v>
      </c>
      <c r="I17">
        <f t="shared" si="3"/>
        <v>-7.3176659123906987E-3</v>
      </c>
      <c r="J17">
        <f t="shared" si="4"/>
        <v>2.7800338389231197E-2</v>
      </c>
      <c r="K17">
        <f t="shared" si="5"/>
        <v>-1.9453889482889442E-2</v>
      </c>
    </row>
    <row r="18" spans="1:11" ht="15" x14ac:dyDescent="0.25">
      <c r="A18" s="13">
        <f t="shared" si="1"/>
        <v>16</v>
      </c>
      <c r="B18" s="37">
        <v>49.449221094933286</v>
      </c>
      <c r="C18" s="36">
        <v>54.863529399670036</v>
      </c>
      <c r="D18" s="37">
        <v>56.797634898174024</v>
      </c>
      <c r="E18" s="18">
        <v>45.97499390421887</v>
      </c>
      <c r="H18">
        <f t="shared" si="2"/>
        <v>1.2228421585019208E-2</v>
      </c>
      <c r="I18">
        <f t="shared" si="3"/>
        <v>-3.439344377068005E-2</v>
      </c>
      <c r="J18">
        <f t="shared" si="4"/>
        <v>9.7844416192208895E-3</v>
      </c>
      <c r="K18">
        <f t="shared" si="5"/>
        <v>-1.2006816945615664E-2</v>
      </c>
    </row>
    <row r="19" spans="1:11" ht="15" x14ac:dyDescent="0.25">
      <c r="A19" s="13">
        <f t="shared" si="1"/>
        <v>17</v>
      </c>
      <c r="B19" s="37">
        <v>49.460768098458537</v>
      </c>
      <c r="C19" s="36">
        <v>54.873639390653928</v>
      </c>
      <c r="D19" s="37">
        <v>55.975341768358703</v>
      </c>
      <c r="E19" s="18">
        <v>47.40840026864494</v>
      </c>
      <c r="H19">
        <f t="shared" si="2"/>
        <v>2.3348508420380915E-4</v>
      </c>
      <c r="I19">
        <f t="shared" si="3"/>
        <v>1.8425828047034999E-4</v>
      </c>
      <c r="J19">
        <f t="shared" si="4"/>
        <v>-1.4583417545161761E-2</v>
      </c>
      <c r="K19">
        <f t="shared" si="5"/>
        <v>3.0701795955422273E-2</v>
      </c>
    </row>
    <row r="20" spans="1:11" ht="15" x14ac:dyDescent="0.25">
      <c r="A20" s="13">
        <f t="shared" si="1"/>
        <v>18</v>
      </c>
      <c r="B20" s="37">
        <v>48.4779456956948</v>
      </c>
      <c r="C20" s="36">
        <v>53.033929681753484</v>
      </c>
      <c r="D20" s="37">
        <v>59.58011840480998</v>
      </c>
      <c r="E20" s="18">
        <v>48.826834109534097</v>
      </c>
      <c r="H20">
        <f t="shared" si="2"/>
        <v>-2.0070825062983196E-2</v>
      </c>
      <c r="I20">
        <f t="shared" si="3"/>
        <v>-3.4101184987394756E-2</v>
      </c>
      <c r="J20">
        <f t="shared" si="4"/>
        <v>6.2410666409577244E-2</v>
      </c>
      <c r="K20">
        <f t="shared" si="5"/>
        <v>2.9480607167855263E-2</v>
      </c>
    </row>
    <row r="21" spans="1:11" ht="15" x14ac:dyDescent="0.25">
      <c r="A21" s="13">
        <f t="shared" si="1"/>
        <v>19</v>
      </c>
      <c r="B21" s="37">
        <v>47.870401505064414</v>
      </c>
      <c r="C21" s="36">
        <v>52.669933913836729</v>
      </c>
      <c r="D21" s="37">
        <v>58.860414533346365</v>
      </c>
      <c r="E21" s="18">
        <v>48.490075296250552</v>
      </c>
      <c r="H21">
        <f t="shared" si="2"/>
        <v>-1.2611575825550005E-2</v>
      </c>
      <c r="I21">
        <f t="shared" si="3"/>
        <v>-6.8871126238465108E-3</v>
      </c>
      <c r="J21">
        <f t="shared" si="4"/>
        <v>-1.2153149126993557E-2</v>
      </c>
      <c r="K21">
        <f t="shared" si="5"/>
        <v>-6.9208970883773728E-3</v>
      </c>
    </row>
    <row r="22" spans="1:11" ht="15" x14ac:dyDescent="0.25">
      <c r="A22" s="13">
        <f t="shared" si="1"/>
        <v>20</v>
      </c>
      <c r="B22" s="37">
        <v>46.505392583838749</v>
      </c>
      <c r="C22" s="36">
        <v>52.526642414850777</v>
      </c>
      <c r="D22" s="37">
        <v>57.76969251766814</v>
      </c>
      <c r="E22" s="18">
        <v>48.779425663980156</v>
      </c>
      <c r="H22">
        <f t="shared" si="2"/>
        <v>-2.892911535969122E-2</v>
      </c>
      <c r="I22">
        <f t="shared" si="3"/>
        <v>-2.7242633288629345E-3</v>
      </c>
      <c r="J22">
        <f t="shared" si="4"/>
        <v>-1.8704498228015266E-2</v>
      </c>
      <c r="K22">
        <f t="shared" si="5"/>
        <v>5.9494747760774425E-3</v>
      </c>
    </row>
    <row r="23" spans="1:11" ht="15" x14ac:dyDescent="0.25">
      <c r="A23" s="13">
        <f t="shared" si="1"/>
        <v>21</v>
      </c>
      <c r="B23" s="37">
        <v>48.547953424348307</v>
      </c>
      <c r="C23" s="36">
        <v>51.932710638205215</v>
      </c>
      <c r="D23" s="37">
        <v>56.1747926919466</v>
      </c>
      <c r="E23" s="18">
        <v>47.537936165490201</v>
      </c>
      <c r="H23">
        <f t="shared" si="2"/>
        <v>4.2983764456140244E-2</v>
      </c>
      <c r="I23">
        <f t="shared" si="3"/>
        <v>-1.1371661026299771E-2</v>
      </c>
      <c r="J23">
        <f t="shared" si="4"/>
        <v>-2.7996159585376688E-2</v>
      </c>
      <c r="K23">
        <f t="shared" si="5"/>
        <v>-2.578057031222359E-2</v>
      </c>
    </row>
    <row r="24" spans="1:11" ht="15" x14ac:dyDescent="0.25">
      <c r="A24" s="13">
        <f t="shared" si="1"/>
        <v>22</v>
      </c>
      <c r="B24" s="37">
        <v>47.95620894064681</v>
      </c>
      <c r="C24" s="36">
        <v>54.012795749454973</v>
      </c>
      <c r="D24" s="37">
        <v>57.658202824051749</v>
      </c>
      <c r="E24" s="18">
        <v>49.68253369277322</v>
      </c>
      <c r="H24">
        <f t="shared" si="2"/>
        <v>-1.2263759110517612E-2</v>
      </c>
      <c r="I24">
        <f t="shared" si="3"/>
        <v>3.9272122399132955E-2</v>
      </c>
      <c r="J24">
        <f t="shared" si="4"/>
        <v>2.6064395552827115E-2</v>
      </c>
      <c r="K24">
        <f t="shared" si="5"/>
        <v>4.412538818177475E-2</v>
      </c>
    </row>
    <row r="25" spans="1:11" ht="15" x14ac:dyDescent="0.25">
      <c r="A25" s="13">
        <f t="shared" si="1"/>
        <v>23</v>
      </c>
      <c r="B25" s="37">
        <v>48.256848585207223</v>
      </c>
      <c r="C25" s="36">
        <v>51.510769702463499</v>
      </c>
      <c r="D25" s="37">
        <v>60.225732091857637</v>
      </c>
      <c r="E25" s="18">
        <v>48.73649899274497</v>
      </c>
      <c r="H25">
        <f t="shared" si="2"/>
        <v>6.2494765424067986E-3</v>
      </c>
      <c r="I25">
        <f t="shared" si="3"/>
        <v>-4.7430070574081017E-2</v>
      </c>
      <c r="J25">
        <f t="shared" si="4"/>
        <v>4.3567181152838426E-2</v>
      </c>
      <c r="K25">
        <f t="shared" si="5"/>
        <v>-1.9225221232571862E-2</v>
      </c>
    </row>
    <row r="26" spans="1:11" ht="15" x14ac:dyDescent="0.25">
      <c r="A26" s="13">
        <f t="shared" si="1"/>
        <v>24</v>
      </c>
      <c r="B26" s="37">
        <v>47.736248116816341</v>
      </c>
      <c r="C26" s="36">
        <v>51.92709992353214</v>
      </c>
      <c r="D26" s="37">
        <v>57.678412831982378</v>
      </c>
      <c r="E26" s="18">
        <v>45.879068373694302</v>
      </c>
      <c r="H26">
        <f t="shared" si="2"/>
        <v>-1.0846729408416245E-2</v>
      </c>
      <c r="I26">
        <f t="shared" si="3"/>
        <v>8.0499041750949647E-3</v>
      </c>
      <c r="J26">
        <f t="shared" si="4"/>
        <v>-4.3216728557666957E-2</v>
      </c>
      <c r="K26">
        <f t="shared" si="5"/>
        <v>-6.0419229011498612E-2</v>
      </c>
    </row>
    <row r="27" spans="1:11" ht="15" x14ac:dyDescent="0.25">
      <c r="A27" s="13">
        <f t="shared" si="1"/>
        <v>25</v>
      </c>
      <c r="B27" s="37">
        <v>48.801611041234104</v>
      </c>
      <c r="C27" s="36">
        <v>52.240776306307183</v>
      </c>
      <c r="D27" s="37">
        <v>60.368030670611553</v>
      </c>
      <c r="E27" s="18">
        <v>45.243282322273323</v>
      </c>
      <c r="H27">
        <f t="shared" si="2"/>
        <v>2.2072297560327712E-2</v>
      </c>
      <c r="I27">
        <f t="shared" si="3"/>
        <v>6.0225348204935277E-3</v>
      </c>
      <c r="J27">
        <f t="shared" si="4"/>
        <v>4.5576695467031185E-2</v>
      </c>
      <c r="K27">
        <f t="shared" si="5"/>
        <v>-1.3954784179020328E-2</v>
      </c>
    </row>
    <row r="28" spans="1:11" ht="15" x14ac:dyDescent="0.25">
      <c r="A28" s="13">
        <f t="shared" si="1"/>
        <v>26</v>
      </c>
      <c r="B28" s="37">
        <v>48.310825162322757</v>
      </c>
      <c r="C28" s="36">
        <v>52.326767299547164</v>
      </c>
      <c r="D28" s="37">
        <v>61.000989747117231</v>
      </c>
      <c r="E28" s="18">
        <v>45.528372580028908</v>
      </c>
      <c r="H28">
        <f t="shared" si="2"/>
        <v>-1.0107666464067421E-2</v>
      </c>
      <c r="I28">
        <f t="shared" si="3"/>
        <v>1.6446979561485387E-3</v>
      </c>
      <c r="J28">
        <f t="shared" si="4"/>
        <v>1.0430418121680218E-2</v>
      </c>
      <c r="K28">
        <f t="shared" si="5"/>
        <v>6.2815026446059264E-3</v>
      </c>
    </row>
    <row r="29" spans="1:11" ht="15" x14ac:dyDescent="0.25">
      <c r="A29" s="13">
        <f t="shared" si="1"/>
        <v>27</v>
      </c>
      <c r="B29" s="37">
        <v>49.15790979236899</v>
      </c>
      <c r="C29" s="36">
        <v>50.264426600929255</v>
      </c>
      <c r="D29" s="37">
        <v>63.672238634098292</v>
      </c>
      <c r="E29" s="18">
        <v>45.092399092273006</v>
      </c>
      <c r="H29">
        <f t="shared" si="2"/>
        <v>1.7382106340948059E-2</v>
      </c>
      <c r="I29">
        <f t="shared" si="3"/>
        <v>-4.0210440924214899E-2</v>
      </c>
      <c r="J29">
        <f t="shared" si="4"/>
        <v>4.2858563957862986E-2</v>
      </c>
      <c r="K29">
        <f t="shared" si="5"/>
        <v>-9.6220070376894038E-3</v>
      </c>
    </row>
    <row r="30" spans="1:11" ht="15" x14ac:dyDescent="0.25">
      <c r="A30" s="13">
        <f t="shared" si="1"/>
        <v>28</v>
      </c>
      <c r="B30" s="37">
        <v>48.184502988632474</v>
      </c>
      <c r="C30" s="36">
        <v>50.873437971361099</v>
      </c>
      <c r="D30" s="37">
        <v>65.224768387505492</v>
      </c>
      <c r="E30" s="18">
        <v>45.518328988091753</v>
      </c>
      <c r="H30">
        <f t="shared" si="2"/>
        <v>-2.0000310730162365E-2</v>
      </c>
      <c r="I30">
        <f t="shared" si="3"/>
        <v>1.2043337755008239E-2</v>
      </c>
      <c r="J30">
        <f t="shared" si="4"/>
        <v>2.4090626677063694E-2</v>
      </c>
      <c r="K30">
        <f t="shared" si="5"/>
        <v>9.4013819781339873E-3</v>
      </c>
    </row>
    <row r="31" spans="1:11" x14ac:dyDescent="0.3">
      <c r="A31" s="13">
        <f t="shared" si="1"/>
        <v>29</v>
      </c>
      <c r="B31" s="37">
        <v>47.645596459024162</v>
      </c>
      <c r="C31" s="36">
        <v>50.347026637568177</v>
      </c>
      <c r="D31" s="37">
        <v>64.171367455047843</v>
      </c>
      <c r="E31" s="18">
        <v>46.32054563194599</v>
      </c>
      <c r="H31">
        <f t="shared" si="2"/>
        <v>-1.1247243062397006E-2</v>
      </c>
      <c r="I31">
        <f t="shared" si="3"/>
        <v>-1.0401376476487567E-2</v>
      </c>
      <c r="J31">
        <f t="shared" si="4"/>
        <v>-1.6282158623062183E-2</v>
      </c>
      <c r="K31">
        <f t="shared" si="5"/>
        <v>1.7470533070404994E-2</v>
      </c>
    </row>
    <row r="32" spans="1:11" x14ac:dyDescent="0.3">
      <c r="A32" s="13">
        <f t="shared" si="1"/>
        <v>30</v>
      </c>
      <c r="B32" s="37">
        <v>46.190907018377914</v>
      </c>
      <c r="C32" s="36">
        <v>52.61232816791572</v>
      </c>
      <c r="D32" s="37">
        <v>64.355931148955875</v>
      </c>
      <c r="E32" s="18">
        <v>47.013610042221558</v>
      </c>
      <c r="H32">
        <f t="shared" si="2"/>
        <v>-3.1007250606040572E-2</v>
      </c>
      <c r="I32">
        <f t="shared" si="3"/>
        <v>4.401090454854463E-2</v>
      </c>
      <c r="J32">
        <f t="shared" si="4"/>
        <v>2.8719785255495586E-3</v>
      </c>
      <c r="K32">
        <f t="shared" si="5"/>
        <v>1.4851522343391387E-2</v>
      </c>
    </row>
    <row r="33" spans="1:11" x14ac:dyDescent="0.3">
      <c r="A33" s="13">
        <f t="shared" si="1"/>
        <v>31</v>
      </c>
      <c r="B33" s="37">
        <v>46.168825079953301</v>
      </c>
      <c r="C33" s="36">
        <v>51.995207310333718</v>
      </c>
      <c r="D33" s="37">
        <v>66.475118235295795</v>
      </c>
      <c r="E33" s="18">
        <v>45.794580373871192</v>
      </c>
      <c r="H33">
        <f t="shared" si="2"/>
        <v>-4.7817243172286364E-4</v>
      </c>
      <c r="I33">
        <f t="shared" si="3"/>
        <v>-1.1798920873020246E-2</v>
      </c>
      <c r="J33">
        <f t="shared" si="4"/>
        <v>3.2398615828864372E-2</v>
      </c>
      <c r="K33">
        <f t="shared" si="5"/>
        <v>-2.6271383487545E-2</v>
      </c>
    </row>
    <row r="34" spans="1:11" x14ac:dyDescent="0.3">
      <c r="A34" s="13">
        <f t="shared" si="1"/>
        <v>32</v>
      </c>
      <c r="B34" s="37">
        <v>46.047138328557949</v>
      </c>
      <c r="C34" s="36">
        <v>51.608898025771232</v>
      </c>
      <c r="D34" s="37">
        <v>64.081155236851544</v>
      </c>
      <c r="E34" s="18">
        <v>43.758910656661776</v>
      </c>
      <c r="H34">
        <f t="shared" si="2"/>
        <v>-2.6391704327272058E-3</v>
      </c>
      <c r="I34">
        <f t="shared" si="3"/>
        <v>-7.4574472438615176E-3</v>
      </c>
      <c r="J34">
        <f t="shared" si="4"/>
        <v>-3.6677385132182383E-2</v>
      </c>
      <c r="K34">
        <f t="shared" si="5"/>
        <v>-4.5470487452539919E-2</v>
      </c>
    </row>
    <row r="35" spans="1:11" x14ac:dyDescent="0.3">
      <c r="A35" s="13">
        <f t="shared" si="1"/>
        <v>33</v>
      </c>
      <c r="B35" s="37">
        <v>46.283890366069592</v>
      </c>
      <c r="C35" s="36">
        <v>51.098204918146209</v>
      </c>
      <c r="D35" s="37">
        <v>65.926260307866556</v>
      </c>
      <c r="E35" s="18">
        <v>42.878352000338722</v>
      </c>
      <c r="H35">
        <f t="shared" si="2"/>
        <v>5.1283422212027897E-3</v>
      </c>
      <c r="I35">
        <f t="shared" si="3"/>
        <v>-9.9447321917230814E-3</v>
      </c>
      <c r="J35">
        <f t="shared" si="4"/>
        <v>2.8386518716200126E-2</v>
      </c>
      <c r="K35">
        <f t="shared" si="5"/>
        <v>-2.0328181021470722E-2</v>
      </c>
    </row>
    <row r="36" spans="1:11" x14ac:dyDescent="0.3">
      <c r="A36" s="13">
        <f t="shared" si="1"/>
        <v>34</v>
      </c>
      <c r="B36" s="37">
        <v>44.471715953409266</v>
      </c>
      <c r="C36" s="36">
        <v>50.68745061805911</v>
      </c>
      <c r="D36" s="37">
        <v>65.474087559712913</v>
      </c>
      <c r="E36" s="18">
        <v>41.824473284639133</v>
      </c>
      <c r="H36">
        <f t="shared" si="2"/>
        <v>-3.9940569746782152E-2</v>
      </c>
      <c r="I36">
        <f t="shared" si="3"/>
        <v>-8.0710101570467003E-3</v>
      </c>
      <c r="J36">
        <f t="shared" si="4"/>
        <v>-6.8823947629160854E-3</v>
      </c>
      <c r="K36">
        <f t="shared" si="5"/>
        <v>-2.4885429716541087E-2</v>
      </c>
    </row>
    <row r="37" spans="1:11" x14ac:dyDescent="0.3">
      <c r="A37" s="13">
        <f t="shared" si="1"/>
        <v>35</v>
      </c>
      <c r="B37" s="37">
        <v>44.022586501290881</v>
      </c>
      <c r="C37" s="36">
        <v>49.912454144425212</v>
      </c>
      <c r="D37" s="37">
        <v>65.695142010620415</v>
      </c>
      <c r="E37" s="18">
        <v>44.190814525110447</v>
      </c>
      <c r="H37">
        <f t="shared" si="2"/>
        <v>-1.0150558757974907E-2</v>
      </c>
      <c r="I37">
        <f t="shared" si="3"/>
        <v>-1.5407803962516965E-2</v>
      </c>
      <c r="J37">
        <f t="shared" si="4"/>
        <v>3.3705261653920642E-3</v>
      </c>
      <c r="K37">
        <f t="shared" si="5"/>
        <v>5.5035297833383616E-2</v>
      </c>
    </row>
    <row r="38" spans="1:11" x14ac:dyDescent="0.3">
      <c r="A38" s="13">
        <f t="shared" si="1"/>
        <v>36</v>
      </c>
      <c r="B38" s="37">
        <v>43.001732807217408</v>
      </c>
      <c r="C38" s="36">
        <v>50.155477153125524</v>
      </c>
      <c r="D38" s="37">
        <v>62.346014594209088</v>
      </c>
      <c r="E38" s="18">
        <v>43.010856575610127</v>
      </c>
      <c r="H38">
        <f t="shared" si="2"/>
        <v>-2.346241906060758E-2</v>
      </c>
      <c r="I38">
        <f t="shared" si="3"/>
        <v>4.8571701909736181E-3</v>
      </c>
      <c r="J38">
        <f t="shared" si="4"/>
        <v>-5.2325230574365181E-2</v>
      </c>
      <c r="K38">
        <f t="shared" si="5"/>
        <v>-2.7064388984117279E-2</v>
      </c>
    </row>
    <row r="39" spans="1:11" x14ac:dyDescent="0.3">
      <c r="A39" s="13">
        <f t="shared" si="1"/>
        <v>37</v>
      </c>
      <c r="B39" s="37">
        <v>42.589382033967823</v>
      </c>
      <c r="C39" s="36">
        <v>50.717291350044995</v>
      </c>
      <c r="D39" s="37">
        <v>58.918220252505854</v>
      </c>
      <c r="E39" s="18">
        <v>43.463192149142948</v>
      </c>
      <c r="H39">
        <f t="shared" si="2"/>
        <v>-9.6354385449435569E-3</v>
      </c>
      <c r="I39">
        <f t="shared" si="3"/>
        <v>1.1139180860527434E-2</v>
      </c>
      <c r="J39">
        <f t="shared" si="4"/>
        <v>-5.6549365213734847E-2</v>
      </c>
      <c r="K39">
        <f t="shared" si="5"/>
        <v>1.0461860081558831E-2</v>
      </c>
    </row>
    <row r="40" spans="1:11" x14ac:dyDescent="0.3">
      <c r="A40" s="13">
        <f t="shared" si="1"/>
        <v>38</v>
      </c>
      <c r="B40" s="37">
        <v>43.226927429506745</v>
      </c>
      <c r="C40" s="36">
        <v>50.050109110069663</v>
      </c>
      <c r="D40" s="37">
        <v>60.953680798721876</v>
      </c>
      <c r="E40" s="18">
        <v>45.094414345753684</v>
      </c>
      <c r="H40">
        <f t="shared" si="2"/>
        <v>1.4858647015284996E-2</v>
      </c>
      <c r="I40">
        <f t="shared" si="3"/>
        <v>-1.3242218940939127E-2</v>
      </c>
      <c r="J40">
        <f t="shared" si="4"/>
        <v>3.3963859597951979E-2</v>
      </c>
      <c r="K40">
        <f t="shared" si="5"/>
        <v>3.6843966001438612E-2</v>
      </c>
    </row>
    <row r="41" spans="1:11" x14ac:dyDescent="0.3">
      <c r="A41" s="13">
        <f t="shared" si="1"/>
        <v>39</v>
      </c>
      <c r="B41" s="37">
        <v>43.52026539833895</v>
      </c>
      <c r="C41" s="36">
        <v>50.245970940060545</v>
      </c>
      <c r="D41" s="37">
        <v>65.731220769996611</v>
      </c>
      <c r="E41" s="18">
        <v>44.286174592544477</v>
      </c>
      <c r="H41">
        <f t="shared" si="2"/>
        <v>6.7630796422802585E-3</v>
      </c>
      <c r="I41">
        <f t="shared" si="3"/>
        <v>3.9056776470454469E-3</v>
      </c>
      <c r="J41">
        <f t="shared" si="4"/>
        <v>7.545977002961754E-2</v>
      </c>
      <c r="K41">
        <f t="shared" si="5"/>
        <v>-1.8085846016728739E-2</v>
      </c>
    </row>
    <row r="42" spans="1:11" x14ac:dyDescent="0.3">
      <c r="A42" s="13">
        <f t="shared" si="1"/>
        <v>40</v>
      </c>
      <c r="B42" s="37">
        <v>45.202903045601992</v>
      </c>
      <c r="C42" s="36">
        <v>50.446709437546751</v>
      </c>
      <c r="D42" s="37">
        <v>61.062636483214987</v>
      </c>
      <c r="E42" s="18">
        <v>43.434827518387614</v>
      </c>
      <c r="H42">
        <f t="shared" si="2"/>
        <v>3.7934610611838233E-2</v>
      </c>
      <c r="I42">
        <f t="shared" si="3"/>
        <v>3.9871570141684805E-3</v>
      </c>
      <c r="J42">
        <f t="shared" si="4"/>
        <v>-7.3673849656345422E-2</v>
      </c>
      <c r="K42">
        <f t="shared" si="5"/>
        <v>-1.941094571931767E-2</v>
      </c>
    </row>
    <row r="43" spans="1:11" x14ac:dyDescent="0.3">
      <c r="A43" s="13">
        <f t="shared" si="1"/>
        <v>41</v>
      </c>
      <c r="B43" s="37">
        <v>46.112444715097141</v>
      </c>
      <c r="C43" s="36">
        <v>53.024136529819785</v>
      </c>
      <c r="D43" s="37">
        <v>61.90703185617911</v>
      </c>
      <c r="E43" s="18">
        <v>44.316475153360322</v>
      </c>
      <c r="H43">
        <f t="shared" si="2"/>
        <v>1.9921552560135031E-2</v>
      </c>
      <c r="I43">
        <f t="shared" si="3"/>
        <v>4.9829695667755712E-2</v>
      </c>
      <c r="J43">
        <f t="shared" si="4"/>
        <v>1.3733608559748919E-2</v>
      </c>
      <c r="K43">
        <f t="shared" si="5"/>
        <v>2.0094910862210821E-2</v>
      </c>
    </row>
    <row r="44" spans="1:11" x14ac:dyDescent="0.3">
      <c r="A44" s="13">
        <f t="shared" si="1"/>
        <v>42</v>
      </c>
      <c r="B44" s="37">
        <v>46.239706230368689</v>
      </c>
      <c r="C44" s="36">
        <v>54.715730181533949</v>
      </c>
      <c r="D44" s="37">
        <v>65.677620907117387</v>
      </c>
      <c r="E44" s="18">
        <v>45.164168714234002</v>
      </c>
      <c r="H44">
        <f t="shared" si="2"/>
        <v>2.7560071859879672E-3</v>
      </c>
      <c r="I44">
        <f t="shared" si="3"/>
        <v>3.1404023852352692E-2</v>
      </c>
      <c r="J44">
        <f t="shared" si="4"/>
        <v>5.9124468502185938E-2</v>
      </c>
      <c r="K44">
        <f t="shared" si="5"/>
        <v>1.8947537364392333E-2</v>
      </c>
    </row>
    <row r="45" spans="1:11" x14ac:dyDescent="0.3">
      <c r="A45" s="13">
        <f t="shared" si="1"/>
        <v>43</v>
      </c>
      <c r="B45" s="37">
        <v>46.500615070141016</v>
      </c>
      <c r="C45" s="36">
        <v>53.931588571639189</v>
      </c>
      <c r="D45" s="37">
        <v>62.972188553462196</v>
      </c>
      <c r="E45" s="18">
        <v>44.765752811333975</v>
      </c>
      <c r="H45">
        <f t="shared" si="2"/>
        <v>5.6266686262164039E-3</v>
      </c>
      <c r="I45">
        <f t="shared" si="3"/>
        <v>-1.4434874868984733E-2</v>
      </c>
      <c r="J45">
        <f t="shared" si="4"/>
        <v>-4.2065064611317468E-2</v>
      </c>
      <c r="K45">
        <f t="shared" si="5"/>
        <v>-8.8606439949575171E-3</v>
      </c>
    </row>
    <row r="46" spans="1:11" x14ac:dyDescent="0.3">
      <c r="A46" s="13">
        <f t="shared" si="1"/>
        <v>44</v>
      </c>
      <c r="B46" s="37">
        <v>45.637705287548904</v>
      </c>
      <c r="C46" s="36">
        <v>54.938752102750172</v>
      </c>
      <c r="D46" s="37">
        <v>62.289091359858304</v>
      </c>
      <c r="E46" s="18">
        <v>43.460748451876036</v>
      </c>
      <c r="H46">
        <f t="shared" si="2"/>
        <v>-1.8731294628315361E-2</v>
      </c>
      <c r="I46">
        <f t="shared" si="3"/>
        <v>1.8502601496984048E-2</v>
      </c>
      <c r="J46">
        <f t="shared" si="4"/>
        <v>-1.0906865486559064E-2</v>
      </c>
      <c r="K46">
        <f t="shared" si="5"/>
        <v>-2.9585204601161985E-2</v>
      </c>
    </row>
    <row r="47" spans="1:11" x14ac:dyDescent="0.3">
      <c r="A47" s="13">
        <f t="shared" si="1"/>
        <v>45</v>
      </c>
      <c r="B47" s="37">
        <v>46.900959958751521</v>
      </c>
      <c r="C47" s="36">
        <v>55.799154555160648</v>
      </c>
      <c r="D47" s="37">
        <v>62.216672392706016</v>
      </c>
      <c r="E47" s="18">
        <v>43.641488833844775</v>
      </c>
      <c r="H47">
        <f t="shared" si="2"/>
        <v>2.7303898254044348E-2</v>
      </c>
      <c r="I47">
        <f t="shared" si="3"/>
        <v>1.553975134172873E-2</v>
      </c>
      <c r="J47">
        <f t="shared" si="4"/>
        <v>-1.1633031778851008E-3</v>
      </c>
      <c r="K47">
        <f t="shared" si="5"/>
        <v>4.1500803426192546E-3</v>
      </c>
    </row>
    <row r="48" spans="1:11" x14ac:dyDescent="0.3">
      <c r="A48" s="13">
        <f t="shared" si="1"/>
        <v>46</v>
      </c>
      <c r="B48" s="37">
        <v>46.428244713304039</v>
      </c>
      <c r="C48" s="36">
        <v>55.516533913614907</v>
      </c>
      <c r="D48" s="37">
        <v>65.067232008956992</v>
      </c>
      <c r="E48" s="18">
        <v>42.177718668782376</v>
      </c>
      <c r="H48">
        <f t="shared" si="2"/>
        <v>-1.0130147140975945E-2</v>
      </c>
      <c r="I48">
        <f t="shared" si="3"/>
        <v>-5.0778331913474009E-3</v>
      </c>
      <c r="J48">
        <f t="shared" si="4"/>
        <v>4.479806520905643E-2</v>
      </c>
      <c r="K48">
        <f t="shared" si="5"/>
        <v>-3.4116188675348096E-2</v>
      </c>
    </row>
    <row r="49" spans="1:11" x14ac:dyDescent="0.3">
      <c r="A49" s="13">
        <f t="shared" si="1"/>
        <v>47</v>
      </c>
      <c r="B49" s="37">
        <v>46.673851062189641</v>
      </c>
      <c r="C49" s="36">
        <v>55.901504136887262</v>
      </c>
      <c r="D49" s="37">
        <v>62.870612084247767</v>
      </c>
      <c r="E49" s="18">
        <v>41.421211584057616</v>
      </c>
      <c r="H49">
        <f t="shared" si="2"/>
        <v>5.2760771190954407E-3</v>
      </c>
      <c r="I49">
        <f t="shared" si="3"/>
        <v>6.9104026957450557E-3</v>
      </c>
      <c r="J49">
        <f t="shared" si="4"/>
        <v>-3.4342235875261133E-2</v>
      </c>
      <c r="K49">
        <f t="shared" si="5"/>
        <v>-1.8098981249471086E-2</v>
      </c>
    </row>
    <row r="50" spans="1:11" x14ac:dyDescent="0.3">
      <c r="A50" s="13">
        <f t="shared" si="1"/>
        <v>48</v>
      </c>
      <c r="B50" s="37">
        <v>46.912451413959054</v>
      </c>
      <c r="C50" s="36">
        <v>55.875774110176827</v>
      </c>
      <c r="D50" s="37">
        <v>64.952436746888267</v>
      </c>
      <c r="E50" s="18">
        <v>42.651675290446697</v>
      </c>
      <c r="H50">
        <f t="shared" si="2"/>
        <v>5.0990553623955614E-3</v>
      </c>
      <c r="I50">
        <f t="shared" si="3"/>
        <v>-4.6038027707242802E-4</v>
      </c>
      <c r="J50">
        <f t="shared" si="4"/>
        <v>3.257642162583587E-2</v>
      </c>
      <c r="K50">
        <f t="shared" si="5"/>
        <v>2.9273446405805904E-2</v>
      </c>
    </row>
    <row r="51" spans="1:11" x14ac:dyDescent="0.3">
      <c r="A51" s="13">
        <f t="shared" si="1"/>
        <v>49</v>
      </c>
      <c r="B51" s="37">
        <v>47.637728786489639</v>
      </c>
      <c r="C51" s="36">
        <v>55.864382783416914</v>
      </c>
      <c r="D51" s="37">
        <v>65.82594192430598</v>
      </c>
      <c r="E51" s="18">
        <v>43.143706721705264</v>
      </c>
      <c r="H51">
        <f t="shared" si="2"/>
        <v>1.5341940056764338E-2</v>
      </c>
      <c r="I51">
        <f t="shared" si="3"/>
        <v>-2.0388957946819591E-4</v>
      </c>
      <c r="J51">
        <f t="shared" si="4"/>
        <v>1.3358755116342019E-2</v>
      </c>
      <c r="K51">
        <f t="shared" si="5"/>
        <v>1.1470007220792645E-2</v>
      </c>
    </row>
    <row r="52" spans="1:11" x14ac:dyDescent="0.3">
      <c r="A52" s="13">
        <f t="shared" si="1"/>
        <v>50</v>
      </c>
      <c r="B52" s="37">
        <v>48.20899898901672</v>
      </c>
      <c r="C52" s="36">
        <v>54.555657698671851</v>
      </c>
      <c r="D52" s="37">
        <v>64.036908873628676</v>
      </c>
      <c r="E52" s="18">
        <v>42.999051889622208</v>
      </c>
      <c r="H52">
        <f t="shared" si="2"/>
        <v>1.1920635803333815E-2</v>
      </c>
      <c r="I52">
        <f t="shared" si="3"/>
        <v>-2.3705594845503289E-2</v>
      </c>
      <c r="J52">
        <f t="shared" si="4"/>
        <v>-2.7554396520384022E-2</v>
      </c>
      <c r="K52">
        <f t="shared" si="5"/>
        <v>-3.3584939786988613E-3</v>
      </c>
    </row>
    <row r="53" spans="1:11" x14ac:dyDescent="0.3">
      <c r="A53" s="13"/>
      <c r="B5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showGridLines="0" workbookViewId="0">
      <pane ySplit="11" topLeftCell="A12" activePane="bottomLeft" state="frozen"/>
      <selection pane="bottomLeft" activeCell="B12" sqref="B12"/>
    </sheetView>
  </sheetViews>
  <sheetFormatPr defaultRowHeight="14.4" x14ac:dyDescent="0.3"/>
  <cols>
    <col min="1" max="1" width="20.88671875" bestFit="1" customWidth="1"/>
    <col min="2" max="2" width="14.44140625" customWidth="1"/>
    <col min="5" max="5" width="12.77734375" customWidth="1"/>
    <col min="6" max="6" width="10.5546875" bestFit="1" customWidth="1"/>
    <col min="7" max="7" width="8.109375" customWidth="1"/>
    <col min="8" max="8" width="9.77734375" customWidth="1"/>
    <col min="9" max="9" width="16.77734375" customWidth="1"/>
    <col min="10" max="11" width="10.5546875" customWidth="1"/>
    <col min="12" max="12" width="14.109375" customWidth="1"/>
    <col min="13" max="13" width="9.33203125" customWidth="1"/>
    <col min="14" max="14" width="10.5546875" style="51" customWidth="1"/>
    <col min="15" max="15" width="14.5546875" bestFit="1" customWidth="1"/>
    <col min="16" max="16" width="10.5546875" customWidth="1"/>
    <col min="17" max="17" width="12.5546875" bestFit="1" customWidth="1"/>
    <col min="18" max="18" width="22.33203125" bestFit="1" customWidth="1"/>
    <col min="22" max="22" width="18.44140625" bestFit="1" customWidth="1"/>
    <col min="23" max="23" width="18" bestFit="1" customWidth="1"/>
  </cols>
  <sheetData>
    <row r="1" spans="1:23" ht="15" thickBot="1" x14ac:dyDescent="0.35">
      <c r="A1" s="42" t="s">
        <v>5</v>
      </c>
      <c r="B1" s="43"/>
      <c r="D1" s="14" t="s">
        <v>10</v>
      </c>
      <c r="E1" s="15" t="s">
        <v>36</v>
      </c>
      <c r="F1" s="15" t="s">
        <v>7</v>
      </c>
      <c r="G1" s="15" t="s">
        <v>37</v>
      </c>
      <c r="H1" s="15" t="s">
        <v>38</v>
      </c>
      <c r="I1" s="15" t="s">
        <v>35</v>
      </c>
      <c r="J1" s="15" t="s">
        <v>39</v>
      </c>
      <c r="K1" s="15" t="s">
        <v>40</v>
      </c>
      <c r="L1" s="15" t="s">
        <v>41</v>
      </c>
      <c r="M1" s="15" t="s">
        <v>42</v>
      </c>
      <c r="N1" s="47"/>
      <c r="O1" s="15" t="s">
        <v>12</v>
      </c>
      <c r="P1" s="15" t="s">
        <v>11</v>
      </c>
      <c r="Q1" s="15" t="s">
        <v>8</v>
      </c>
      <c r="R1" s="16" t="s">
        <v>9</v>
      </c>
      <c r="V1" s="14" t="s">
        <v>19</v>
      </c>
      <c r="W1" s="32" t="s">
        <v>18</v>
      </c>
    </row>
    <row r="2" spans="1:23" ht="15" thickBot="1" x14ac:dyDescent="0.35">
      <c r="A2" s="1" t="s">
        <v>0</v>
      </c>
      <c r="B2" s="2">
        <v>50</v>
      </c>
      <c r="D2" s="13">
        <v>0</v>
      </c>
      <c r="E2" s="44">
        <f>(B9*B4/(B5+B4^2/2))^2</f>
        <v>0.25</v>
      </c>
      <c r="F2" s="19">
        <v>50</v>
      </c>
      <c r="G2">
        <f>(LN(F2/K)+(rf+sigma^2/2)*E2)/(sigma*SQRT(E2))</f>
        <v>0.10833333333333334</v>
      </c>
      <c r="H2">
        <f>G2-sigma*SQRT(E2)</f>
        <v>-4.1666666666666657E-2</v>
      </c>
      <c r="I2">
        <f>F2*_xlfn.NORM.DIST(G2,0,1,TRUE)-K*EXP(-rf*E2)*_xlfn.NORM.DIST(H2,0,1,TRUE)</f>
        <v>3.1081512162064442</v>
      </c>
      <c r="J2" s="19">
        <f t="shared" ref="J2:J52" si="0">_xlfn.NORM.DIST(G2,0,1,TRUE)</f>
        <v>0.54313435898599893</v>
      </c>
      <c r="K2" s="19">
        <f>J2*$B$7</f>
        <v>54313.435898599892</v>
      </c>
      <c r="L2">
        <f>I2*$B$7</f>
        <v>310815.12162064441</v>
      </c>
      <c r="M2">
        <f>L2-K2*F2</f>
        <v>-2404856.6733093504</v>
      </c>
      <c r="N2" s="48"/>
      <c r="O2" s="21">
        <v>310815.12162064441</v>
      </c>
      <c r="P2" s="17">
        <v>0.10833333333333334</v>
      </c>
      <c r="Q2" s="22">
        <v>54313.435898599892</v>
      </c>
      <c r="R2" s="22">
        <v>-2404856.6733093504</v>
      </c>
      <c r="U2" s="14" t="s">
        <v>17</v>
      </c>
      <c r="V2" s="33">
        <v>0.33794342711050401</v>
      </c>
      <c r="W2" s="34">
        <v>0.24901388231924659</v>
      </c>
    </row>
    <row r="3" spans="1:23" x14ac:dyDescent="0.3">
      <c r="A3" s="3" t="s">
        <v>1</v>
      </c>
      <c r="B3" s="4">
        <v>0.25</v>
      </c>
      <c r="D3" s="13">
        <v>1</v>
      </c>
      <c r="E3" s="13">
        <f>T*(50-D3)/50</f>
        <v>0.245</v>
      </c>
      <c r="F3" s="18">
        <v>49.50722616378409</v>
      </c>
      <c r="G3" s="41">
        <f>(LN(F3/K)+(rf+sigma^2/2)*E3)/(sigma*SQRT(E3))</f>
        <v>4.0545075867016868E-2</v>
      </c>
      <c r="H3" s="41">
        <f>G3-sigma*SQRT(E3)</f>
        <v>-0.10794734818215812</v>
      </c>
      <c r="I3" s="41">
        <f>F3*_xlfn.NORM.DIST(G3,0,1,TRUE)-K*EXP(-rf*E3)*_xlfn.NORM.DIST(H3,0,1,TRUE)</f>
        <v>2.8149395542329572</v>
      </c>
      <c r="J3" s="45">
        <f t="shared" si="0"/>
        <v>0.51617071438930684</v>
      </c>
      <c r="K3" s="45">
        <f t="shared" ref="K3:K52" si="1">J3*$B$7</f>
        <v>51617.071438930681</v>
      </c>
      <c r="L3" s="41">
        <f>L2+J2*(F3-F2)*$B$7+(L2-J2*F2*$B$7)*(EXP(rf*T/50)-1)</f>
        <v>283810.38376280922</v>
      </c>
      <c r="M3" s="41">
        <f>L3-K3*F3</f>
        <v>-2271607.6458765324</v>
      </c>
      <c r="N3" s="49"/>
      <c r="O3" s="21">
        <v>283810.38376280922</v>
      </c>
      <c r="P3" s="17">
        <v>4.0545075867016868E-2</v>
      </c>
      <c r="Q3" s="22">
        <v>51617.071438930681</v>
      </c>
      <c r="R3" s="22">
        <v>-2271607.6458765324</v>
      </c>
      <c r="U3" s="31">
        <v>-9.9043634012489622E-3</v>
      </c>
    </row>
    <row r="4" spans="1:23" x14ac:dyDescent="0.3">
      <c r="A4" s="3" t="s">
        <v>2</v>
      </c>
      <c r="B4" s="5">
        <v>0.3</v>
      </c>
      <c r="D4" s="13">
        <v>2</v>
      </c>
      <c r="E4" s="13">
        <f>T*(50-D4)/50</f>
        <v>0.24</v>
      </c>
      <c r="F4" s="18">
        <v>48.005820625822395</v>
      </c>
      <c r="G4">
        <f>(LN(F4/K)+(rf+sigma^2/2)*E4)/(sigma*SQRT(E4))</f>
        <v>-0.17078889530639088</v>
      </c>
      <c r="H4">
        <f>G4-sigma*SQRT(E4)</f>
        <v>-0.31775827987338157</v>
      </c>
      <c r="I4">
        <f>F4*_xlfn.NORM.DIST(G4,0,1,TRUE)-K*EXP(-rf*E4)*_xlfn.NORM.DIST(H4,0,1,TRUE)</f>
        <v>2.0710267709341323</v>
      </c>
      <c r="J4" s="19">
        <f t="shared" si="0"/>
        <v>0.43219488052256105</v>
      </c>
      <c r="K4" s="19">
        <f t="shared" si="1"/>
        <v>43219.488052256107</v>
      </c>
      <c r="L4">
        <f>L3+J3*(F4-F3)*$B$7+(L3-J3*F3*$B$7)*(EXP(rf*T/50)-1)</f>
        <v>206085.05472802967</v>
      </c>
      <c r="M4">
        <f t="shared" ref="M4:M52" si="2">L4-K4*F4</f>
        <v>-1868701.936248451</v>
      </c>
      <c r="N4" s="48"/>
      <c r="O4" s="21">
        <v>206085.05472802967</v>
      </c>
      <c r="P4" s="17">
        <v>-0.17078889530639088</v>
      </c>
      <c r="Q4" s="22">
        <v>43219.488052256107</v>
      </c>
      <c r="R4" s="22">
        <v>-1868701.936248451</v>
      </c>
      <c r="U4" s="31">
        <v>-3.0796375432807416E-2</v>
      </c>
      <c r="V4">
        <f>AVERAGE(logRets)</f>
        <v>1.6897171355525207E-3</v>
      </c>
      <c r="W4">
        <f>_xlfn.STDEV.S(logRets)</f>
        <v>1.760794047975282E-2</v>
      </c>
    </row>
    <row r="5" spans="1:23" x14ac:dyDescent="0.3">
      <c r="A5" s="3" t="s">
        <v>3</v>
      </c>
      <c r="B5" s="6">
        <v>0.02</v>
      </c>
      <c r="D5" s="13">
        <v>3</v>
      </c>
      <c r="E5" s="13">
        <f>T*(50-D5)/50</f>
        <v>0.23499999999999999</v>
      </c>
      <c r="F5" s="18">
        <v>47.765454652004081</v>
      </c>
      <c r="G5">
        <f>(LN(F5/K)+(rf+sigma^2/2)*E5)/(sigma*SQRT(E5))</f>
        <v>-0.20934642364408046</v>
      </c>
      <c r="H5">
        <f>G5-sigma*SQRT(E5)</f>
        <v>-0.35477681936657035</v>
      </c>
      <c r="I5">
        <f>F5*_xlfn.NORM.DIST(G5,0,1,TRUE)-K*EXP(-rf*E5)*_xlfn.NORM.DIST(H5,0,1,TRUE)</f>
        <v>1.9382460397654384</v>
      </c>
      <c r="J5" s="19">
        <f t="shared" si="0"/>
        <v>0.41708890686760269</v>
      </c>
      <c r="K5" s="19">
        <f t="shared" si="1"/>
        <v>41708.890686760271</v>
      </c>
      <c r="L5">
        <f>L4+J4*(F5-F4)*$B$7+(L4-J4*F4*$B$7)*(EXP(rf*T/50)-1)</f>
        <v>195509.6808569741</v>
      </c>
      <c r="M5">
        <f t="shared" si="2"/>
        <v>-1796734.445826869</v>
      </c>
      <c r="N5" s="48"/>
      <c r="O5" s="21">
        <v>195509.6808569741</v>
      </c>
      <c r="P5" s="17">
        <v>-0.20934642364408046</v>
      </c>
      <c r="Q5" s="22">
        <v>41708.890686760271</v>
      </c>
      <c r="R5" s="22">
        <v>-1796734.445826869</v>
      </c>
      <c r="U5" s="31">
        <v>-5.0195943995902E-3</v>
      </c>
      <c r="V5">
        <f>EXP(V4)</f>
        <v>1.0016911455119557</v>
      </c>
      <c r="W5">
        <f>W4*SQRT(200)</f>
        <v>0.24901388231924659</v>
      </c>
    </row>
    <row r="6" spans="1:23" x14ac:dyDescent="0.3">
      <c r="A6" s="7" t="s">
        <v>4</v>
      </c>
      <c r="B6" s="8">
        <v>50</v>
      </c>
      <c r="D6" s="13">
        <v>4</v>
      </c>
      <c r="E6" s="13">
        <f>T*(50-D6)/50</f>
        <v>0.23</v>
      </c>
      <c r="F6" s="18">
        <v>47.946161937698918</v>
      </c>
      <c r="G6">
        <f>(LN(F6/K)+(rf+sigma^2/2)*E6)/(sigma*SQRT(E6))</f>
        <v>-0.18762300955526862</v>
      </c>
      <c r="H6">
        <f>G6-sigma*SQRT(E6)</f>
        <v>-0.3314979552546502</v>
      </c>
      <c r="I6">
        <f>F6*_xlfn.NORM.DIST(G6,0,1,TRUE)-K*EXP(-rf*E6)*_xlfn.NORM.DIST(H6,0,1,TRUE)</f>
        <v>1.9834455029475002</v>
      </c>
      <c r="J6" s="19">
        <f t="shared" si="0"/>
        <v>0.42558609377422096</v>
      </c>
      <c r="K6" s="19">
        <f t="shared" si="1"/>
        <v>42558.609377422094</v>
      </c>
      <c r="L6">
        <f>L5+J5*(F6-F5)*$B$7+(L5-J5*F5*$B$7)*(EXP(rf*T/50)-1)</f>
        <v>202867.09885376674</v>
      </c>
      <c r="M6">
        <f t="shared" si="2"/>
        <v>-1837654.8781993848</v>
      </c>
      <c r="N6" s="48"/>
      <c r="O6" s="21">
        <v>202867.09885376674</v>
      </c>
      <c r="P6" s="17">
        <v>-0.18762300955526862</v>
      </c>
      <c r="Q6" s="22">
        <v>42558.609377422094</v>
      </c>
      <c r="R6" s="22">
        <v>-1837654.8781993848</v>
      </c>
      <c r="U6" s="31">
        <v>3.7760829219278444E-3</v>
      </c>
      <c r="V6">
        <f>V2/V4</f>
        <v>199.99999999999991</v>
      </c>
    </row>
    <row r="7" spans="1:23" ht="15" thickBot="1" x14ac:dyDescent="0.35">
      <c r="A7" s="3" t="s">
        <v>13</v>
      </c>
      <c r="B7" s="25">
        <v>100000</v>
      </c>
      <c r="D7" s="13">
        <v>5</v>
      </c>
      <c r="E7" s="13">
        <f>T*(50-D7)/50</f>
        <v>0.22500000000000001</v>
      </c>
      <c r="F7" s="18">
        <v>48.675264962451678</v>
      </c>
      <c r="G7">
        <f>(LN(F7/K)+(rf+sigma^2/2)*E7)/(sigma*SQRT(E7))</f>
        <v>-8.5922672740152459E-2</v>
      </c>
      <c r="H7">
        <f>G7-sigma*SQRT(E7)</f>
        <v>-0.22822516744772953</v>
      </c>
      <c r="I7">
        <f>F7*_xlfn.NORM.DIST(G7,0,1,TRUE)-K*EXP(-rf*E7)*_xlfn.NORM.DIST(H7,0,1,TRUE)</f>
        <v>2.2763868519193302</v>
      </c>
      <c r="J7" s="19">
        <f t="shared" si="0"/>
        <v>0.46576394395983478</v>
      </c>
      <c r="K7" s="19">
        <f t="shared" si="1"/>
        <v>46576.39439598348</v>
      </c>
      <c r="L7">
        <f>L6+J6*(F7-F6)*$B$7+(L6-J6*F6*$B$7)*(EXP(rf*T/50)-1)</f>
        <v>233712.93500371568</v>
      </c>
      <c r="M7">
        <f t="shared" si="2"/>
        <v>-2033405.40321643</v>
      </c>
      <c r="N7" s="48"/>
      <c r="O7" s="21">
        <v>233712.93500371568</v>
      </c>
      <c r="P7" s="17">
        <v>-8.5922672740152459E-2</v>
      </c>
      <c r="Q7" s="22">
        <v>46576.39439598348</v>
      </c>
      <c r="R7" s="22">
        <v>-2033405.40321643</v>
      </c>
      <c r="U7" s="31">
        <v>1.5092239628852483E-2</v>
      </c>
    </row>
    <row r="8" spans="1:23" ht="15" thickBot="1" x14ac:dyDescent="0.35">
      <c r="A8" s="26" t="s">
        <v>16</v>
      </c>
      <c r="B8" s="11">
        <v>50</v>
      </c>
      <c r="D8" s="13">
        <v>6</v>
      </c>
      <c r="E8" s="13">
        <f>T*(50-D8)/50</f>
        <v>0.22</v>
      </c>
      <c r="F8" s="18">
        <v>48.879095610258801</v>
      </c>
      <c r="G8">
        <f>(LN(F8/K)+(rf+sigma^2/2)*E8)/(sigma*SQRT(E8))</f>
        <v>-5.9505691391734346E-2</v>
      </c>
      <c r="H8">
        <f>G8-sigma*SQRT(E8)</f>
        <v>-0.20021816418643723</v>
      </c>
      <c r="I8">
        <f>F8*_xlfn.NORM.DIST(G8,0,1,TRUE)-K*EXP(-rf*E8)*_xlfn.NORM.DIST(H8,0,1,TRUE)</f>
        <v>2.3394666983351762</v>
      </c>
      <c r="J8" s="19">
        <f t="shared" si="0"/>
        <v>0.476274666218576</v>
      </c>
      <c r="K8" s="19">
        <f t="shared" si="1"/>
        <v>47627.466621857602</v>
      </c>
      <c r="L8">
        <f>L7+J7*(F8-F7)*$B$7+(L7-J7*F7*$B$7)*(EXP(rf*T/50)-1)</f>
        <v>243003.28093828139</v>
      </c>
      <c r="M8">
        <f t="shared" si="2"/>
        <v>-2084984.2137459063</v>
      </c>
      <c r="N8" s="48"/>
      <c r="O8" s="21">
        <v>243003.28093828139</v>
      </c>
      <c r="P8" s="17">
        <v>-5.9505691391734346E-2</v>
      </c>
      <c r="Q8" s="22">
        <v>47627.466621857595</v>
      </c>
      <c r="R8" s="22">
        <v>-2084984.2137459058</v>
      </c>
      <c r="U8" s="31">
        <v>4.1788177017770354E-3</v>
      </c>
    </row>
    <row r="9" spans="1:23" x14ac:dyDescent="0.3">
      <c r="A9" s="10" t="s">
        <v>6</v>
      </c>
      <c r="B9" s="12">
        <v>0.10833333333333334</v>
      </c>
      <c r="D9" s="13">
        <v>7</v>
      </c>
      <c r="E9" s="13">
        <f>T*(50-D9)/50</f>
        <v>0.215</v>
      </c>
      <c r="F9" s="18">
        <v>49.279433491769041</v>
      </c>
      <c r="G9">
        <f>(LN(F9/K)+(rf+sigma^2/2)*E9)/(sigma*SQRT(E9))</f>
        <v>-3.8904768543818755E-3</v>
      </c>
      <c r="H9">
        <f>G9-sigma*SQRT(E9)</f>
        <v>-0.14299475428681743</v>
      </c>
      <c r="I9">
        <f>F9*_xlfn.NORM.DIST(G9,0,1,TRUE)-K*EXP(-rf*E9)*_xlfn.NORM.DIST(H9,0,1,TRUE)</f>
        <v>2.5009455132601701</v>
      </c>
      <c r="J9" s="19">
        <f t="shared" si="0"/>
        <v>0.49844792820717554</v>
      </c>
      <c r="K9" s="19">
        <f t="shared" si="1"/>
        <v>49844.792820717557</v>
      </c>
      <c r="L9">
        <f>L8+J8*(F9-F8)*$B$7+(L8-J8*F8*$B$7)*(EXP(rf*T/50)-1)</f>
        <v>261861.85118073222</v>
      </c>
      <c r="M9">
        <f t="shared" si="2"/>
        <v>-2194461.3015388255</v>
      </c>
      <c r="N9" s="48"/>
      <c r="O9" s="21">
        <v>261861.85118073222</v>
      </c>
      <c r="P9" s="17">
        <v>-3.8904768543818755E-3</v>
      </c>
      <c r="Q9" s="22">
        <v>49844.792820717557</v>
      </c>
      <c r="R9" s="22">
        <v>-2194461.3015388255</v>
      </c>
      <c r="U9" s="31">
        <v>8.1570110093929608E-3</v>
      </c>
    </row>
    <row r="10" spans="1:23" ht="15" thickBot="1" x14ac:dyDescent="0.35">
      <c r="A10" s="9" t="s">
        <v>14</v>
      </c>
      <c r="B10" s="20">
        <v>310815.12162064441</v>
      </c>
      <c r="D10" s="13">
        <v>8</v>
      </c>
      <c r="E10" s="13">
        <f>T*(50-D10)/50</f>
        <v>0.21</v>
      </c>
      <c r="F10" s="18">
        <v>50.190454246104999</v>
      </c>
      <c r="G10">
        <f>(LN(F10/K)+(rf+sigma^2/2)*E10)/(sigma*SQRT(E10))</f>
        <v>0.12694352033679651</v>
      </c>
      <c r="H10">
        <f>G10-sigma*SQRT(E10)</f>
        <v>-1.0533750511878687E-2</v>
      </c>
      <c r="I10">
        <f>F10*_xlfn.NORM.DIST(G10,0,1,TRUE)-K*EXP(-rf*E10)*_xlfn.NORM.DIST(H10,0,1,TRUE)</f>
        <v>2.9442321730593939</v>
      </c>
      <c r="J10" s="19">
        <f t="shared" si="0"/>
        <v>0.55050744949894936</v>
      </c>
      <c r="K10" s="19">
        <f t="shared" si="1"/>
        <v>55050.744949894935</v>
      </c>
      <c r="L10">
        <f>L9+J9*(F10-F9)*$B$7+(L9-J9*F9*$B$7)*(EXP(rf*T/50)-1)</f>
        <v>307052.03483315563</v>
      </c>
      <c r="M10">
        <f t="shared" si="2"/>
        <v>-2455969.8607885418</v>
      </c>
      <c r="N10" s="48"/>
      <c r="O10" s="21">
        <v>307052.03483315563</v>
      </c>
      <c r="P10" s="17">
        <v>0.12694352033679651</v>
      </c>
      <c r="Q10" s="22">
        <v>55050.744949894935</v>
      </c>
      <c r="R10" s="22">
        <v>-2455969.8607885418</v>
      </c>
      <c r="U10" s="31">
        <v>1.8318030699522477E-2</v>
      </c>
    </row>
    <row r="11" spans="1:23" ht="15" thickBot="1" x14ac:dyDescent="0.35">
      <c r="A11" s="24" t="s">
        <v>15</v>
      </c>
      <c r="B11" s="35">
        <v>55393.577111131512</v>
      </c>
      <c r="D11" s="13">
        <v>9</v>
      </c>
      <c r="E11" s="13">
        <f>T*(50-D11)/50</f>
        <v>0.20499999999999999</v>
      </c>
      <c r="F11" s="18">
        <v>49.961241576420598</v>
      </c>
      <c r="G11">
        <f>(LN(F11/K)+(rf+sigma^2/2)*E11)/(sigma*SQRT(E11))</f>
        <v>9.2390923474739747E-2</v>
      </c>
      <c r="H11">
        <f>G11-sigma*SQRT(E11)</f>
        <v>-4.3439853597321484E-2</v>
      </c>
      <c r="I11">
        <f>F11*_xlfn.NORM.DIST(G11,0,1,TRUE)-K*EXP(-rf*E11)*_xlfn.NORM.DIST(H11,0,1,TRUE)</f>
        <v>2.7844811433843297</v>
      </c>
      <c r="J11" s="19">
        <f t="shared" si="0"/>
        <v>0.53680627469869646</v>
      </c>
      <c r="K11" s="19">
        <f t="shared" si="1"/>
        <v>53680.627469869643</v>
      </c>
      <c r="L11">
        <f>L10+J10*(F11-F10)*$B$7+(L10-J10*F10*$B$7)*(EXP(rf*T/50)-1)</f>
        <v>294188.09734873759</v>
      </c>
      <c r="M11">
        <f t="shared" si="2"/>
        <v>-2387762.6996472594</v>
      </c>
      <c r="N11" s="48"/>
      <c r="O11" s="21">
        <v>294188.09734873759</v>
      </c>
      <c r="P11" s="17">
        <v>9.2390923474739733E-2</v>
      </c>
      <c r="Q11" s="22">
        <v>53680.627469869643</v>
      </c>
      <c r="R11" s="22">
        <v>-2387762.6996472594</v>
      </c>
      <c r="U11" s="31">
        <v>-4.5773177978467427E-3</v>
      </c>
    </row>
    <row r="12" spans="1:23" x14ac:dyDescent="0.3">
      <c r="A12" s="46" t="s">
        <v>15</v>
      </c>
      <c r="B12" s="41">
        <f>L52-MAX(F52-K,0)*$B$7</f>
        <v>55393.577111131453</v>
      </c>
      <c r="D12" s="13">
        <v>10</v>
      </c>
      <c r="E12" s="13">
        <f>T*(50-D12)/50</f>
        <v>0.2</v>
      </c>
      <c r="F12" s="18">
        <v>50.843417360732154</v>
      </c>
      <c r="G12">
        <f>(LN(F12/K)+(rf+sigma^2/2)*E12)/(sigma*SQRT(E12))</f>
        <v>0.2215768698018549</v>
      </c>
      <c r="H12">
        <f>G12-sigma*SQRT(E12)</f>
        <v>8.7412791151867536E-2</v>
      </c>
      <c r="I12">
        <f>F12*_xlfn.NORM.DIST(G12,0,1,TRUE)-K*EXP(-rf*E12)*_xlfn.NORM.DIST(H12,0,1,TRUE)</f>
        <v>3.2449129474647549</v>
      </c>
      <c r="J12" s="19">
        <f t="shared" si="0"/>
        <v>0.58767835492560405</v>
      </c>
      <c r="K12" s="19">
        <f t="shared" si="1"/>
        <v>58767.835492560407</v>
      </c>
      <c r="L12">
        <f>L11+J11*(F12-F11)*$B$7+(L11-J11*F11*$B$7)*(EXP(rf*T/50)-1)</f>
        <v>341305.05878013006</v>
      </c>
      <c r="M12">
        <f t="shared" si="2"/>
        <v>-2646652.5285549671</v>
      </c>
      <c r="N12" s="48"/>
      <c r="O12" s="21">
        <v>341305.05878013006</v>
      </c>
      <c r="P12" s="17">
        <v>0.2215768698018549</v>
      </c>
      <c r="Q12" s="22">
        <v>58767.835492560407</v>
      </c>
      <c r="R12" s="22">
        <v>-2646652.5285549671</v>
      </c>
      <c r="U12" s="31">
        <v>1.7503125657134754E-2</v>
      </c>
    </row>
    <row r="13" spans="1:23" x14ac:dyDescent="0.3">
      <c r="D13" s="13">
        <v>11</v>
      </c>
      <c r="E13" s="13">
        <f>T*(50-D13)/50</f>
        <v>0.19500000000000001</v>
      </c>
      <c r="F13" s="18">
        <v>51.472769442634053</v>
      </c>
      <c r="G13">
        <f>(LN(F13/K)+(rf+sigma^2/2)*E13)/(sigma*SQRT(E13))</f>
        <v>0.31481010675874543</v>
      </c>
      <c r="H13">
        <f>G13-sigma*SQRT(E13)</f>
        <v>0.18233369376382774</v>
      </c>
      <c r="I13">
        <f>F13*_xlfn.NORM.DIST(G13,0,1,TRUE)-K*EXP(-rf*E13)*_xlfn.NORM.DIST(H13,0,1,TRUE)</f>
        <v>3.5901054668360679</v>
      </c>
      <c r="J13" s="19">
        <f t="shared" si="0"/>
        <v>0.62354708122503721</v>
      </c>
      <c r="K13" s="19">
        <f t="shared" si="1"/>
        <v>62354.708122503718</v>
      </c>
      <c r="L13">
        <f>L12+J12*(F13-F12)*$B$7+(L12-J12*F12*$B$7)*(EXP(rf*T/50)-1)</f>
        <v>378026.03990968195</v>
      </c>
      <c r="M13">
        <f t="shared" si="2"/>
        <v>-2831543.474942693</v>
      </c>
      <c r="N13" s="48"/>
      <c r="O13" s="21">
        <v>378026.03990968195</v>
      </c>
      <c r="P13" s="17">
        <v>0.31481010675874543</v>
      </c>
      <c r="Q13" s="22">
        <v>62354.708122503718</v>
      </c>
      <c r="R13" s="22">
        <v>-2831543.474942693</v>
      </c>
      <c r="U13" s="31">
        <v>1.2302257130831532E-2</v>
      </c>
    </row>
    <row r="14" spans="1:23" x14ac:dyDescent="0.3">
      <c r="D14" s="13">
        <v>12</v>
      </c>
      <c r="E14" s="13">
        <f>T*(50-D14)/50</f>
        <v>0.19</v>
      </c>
      <c r="F14" s="18">
        <v>52.021059065238248</v>
      </c>
      <c r="G14">
        <f>(LN(F14/K)+(rf+sigma^2/2)*E14)/(sigma*SQRT(E14))</f>
        <v>0.39746744814252438</v>
      </c>
      <c r="H14">
        <f>G14-sigma*SQRT(E14)</f>
        <v>0.26670047983630418</v>
      </c>
      <c r="I14">
        <f>F14*_xlfn.NORM.DIST(G14,0,1,TRUE)-K*EXP(-rf*E14)*_xlfn.NORM.DIST(H14,0,1,TRUE)</f>
        <v>3.9044454214939286</v>
      </c>
      <c r="J14" s="19">
        <f t="shared" si="0"/>
        <v>0.65448860681703525</v>
      </c>
      <c r="K14" s="19">
        <f t="shared" si="1"/>
        <v>65448.860681703525</v>
      </c>
      <c r="L14">
        <f>L13+J13*(F14-F13)*$B$7+(L13-J13*F13*$B$7)*(EXP(rf*T/50)-1)</f>
        <v>411931.3107880805</v>
      </c>
      <c r="M14">
        <f t="shared" si="2"/>
        <v>-2992787.7364873677</v>
      </c>
      <c r="N14" s="48"/>
      <c r="O14" s="21">
        <v>411931.3107880805</v>
      </c>
      <c r="P14" s="17">
        <v>0.39746744814252438</v>
      </c>
      <c r="Q14" s="22">
        <v>65448.860681703511</v>
      </c>
      <c r="R14" s="22">
        <v>-2992787.7364873672</v>
      </c>
      <c r="U14" s="31">
        <v>1.0595699476062034E-2</v>
      </c>
    </row>
    <row r="15" spans="1:23" x14ac:dyDescent="0.3">
      <c r="D15" s="13">
        <v>13</v>
      </c>
      <c r="E15" s="13">
        <f>T*(50-D15)/50</f>
        <v>0.185</v>
      </c>
      <c r="F15" s="18">
        <v>52.697966436646894</v>
      </c>
      <c r="G15">
        <f>(LN(F15/K)+(rf+sigma^2/2)*E15)/(sigma*SQRT(E15))</f>
        <v>0.50047601340349823</v>
      </c>
      <c r="H15">
        <f>G15-sigma*SQRT(E15)</f>
        <v>0.37144113439785886</v>
      </c>
      <c r="I15">
        <f>F15*_xlfn.NORM.DIST(G15,0,1,TRUE)-K*EXP(-rf*E15)*_xlfn.NORM.DIST(H15,0,1,TRUE)</f>
        <v>4.3242968690940344</v>
      </c>
      <c r="J15" s="19">
        <f t="shared" si="0"/>
        <v>0.69163002914020277</v>
      </c>
      <c r="K15" s="19">
        <f t="shared" si="1"/>
        <v>69163.002914020282</v>
      </c>
      <c r="L15">
        <f>L14+J14*(F15-F14)*$B$7+(L14-J14*F14*$B$7)*(EXP(rf*T/50)-1)</f>
        <v>455934.83329573675</v>
      </c>
      <c r="M15">
        <f t="shared" si="2"/>
        <v>-3188814.7729250151</v>
      </c>
      <c r="N15" s="48"/>
      <c r="O15" s="21">
        <v>455934.83329573675</v>
      </c>
      <c r="P15" s="17">
        <v>0.50047601340349823</v>
      </c>
      <c r="Q15" s="22">
        <v>69163.002914020268</v>
      </c>
      <c r="R15" s="22">
        <v>-3188814.7729250146</v>
      </c>
      <c r="U15" s="31">
        <v>1.2928248640737468E-2</v>
      </c>
    </row>
    <row r="16" spans="1:23" x14ac:dyDescent="0.3">
      <c r="D16" s="13">
        <v>14</v>
      </c>
      <c r="E16" s="13">
        <f>T*(50-D16)/50</f>
        <v>0.18</v>
      </c>
      <c r="F16" s="18">
        <v>51.728482563845247</v>
      </c>
      <c r="G16">
        <f>(LN(F16/K)+(rf+sigma^2/2)*E16)/(sigma*SQRT(E16))</f>
        <v>0.35893953594545142</v>
      </c>
      <c r="H16">
        <f>G16-sigma*SQRT(E16)</f>
        <v>0.23166031533187287</v>
      </c>
      <c r="I16">
        <f>F16*_xlfn.NORM.DIST(G16,0,1,TRUE)-K*EXP(-rf*E16)*_xlfn.NORM.DIST(H16,0,1,TRUE)</f>
        <v>3.6418744326558041</v>
      </c>
      <c r="J16" s="19">
        <f t="shared" si="0"/>
        <v>0.64017983883718688</v>
      </c>
      <c r="K16" s="19">
        <f t="shared" si="1"/>
        <v>64017.983883718691</v>
      </c>
      <c r="L16">
        <f>L15+J15*(F16-F15)*$B$7+(L15-J15*F15*$B$7)*(EXP(rf*T/50)-1)</f>
        <v>388563.51995416288</v>
      </c>
      <c r="M16">
        <f t="shared" si="2"/>
        <v>-2922989.6431473056</v>
      </c>
      <c r="N16" s="48"/>
      <c r="O16" s="21">
        <v>388563.51995416288</v>
      </c>
      <c r="P16" s="17">
        <v>0.35893953594545142</v>
      </c>
      <c r="Q16" s="22">
        <v>64017.983883718691</v>
      </c>
      <c r="R16" s="22">
        <v>-2922989.6431473056</v>
      </c>
      <c r="U16" s="31">
        <v>-1.8568317452208504E-2</v>
      </c>
    </row>
    <row r="17" spans="4:21" x14ac:dyDescent="0.3">
      <c r="D17" s="13">
        <v>15</v>
      </c>
      <c r="E17" s="13">
        <f>T*(50-D17)/50</f>
        <v>0.17499999999999999</v>
      </c>
      <c r="F17" s="18">
        <v>52.552502571645881</v>
      </c>
      <c r="G17">
        <f>(LN(F17/K)+(rf+sigma^2/2)*E17)/(sigma*SQRT(E17))</f>
        <v>0.48737210254675567</v>
      </c>
      <c r="H17">
        <f>G17-sigma*SQRT(E17)</f>
        <v>0.36187309856664435</v>
      </c>
      <c r="I17">
        <f>F17*_xlfn.NORM.DIST(G17,0,1,TRUE)-K*EXP(-rf*E17)*_xlfn.NORM.DIST(H17,0,1,TRUE)</f>
        <v>4.1519084195600193</v>
      </c>
      <c r="J17" s="19">
        <f t="shared" si="0"/>
        <v>0.68700267014293104</v>
      </c>
      <c r="K17" s="19">
        <f t="shared" si="1"/>
        <v>68700.267014293102</v>
      </c>
      <c r="L17">
        <f>L16+J16*(F17-F16)*$B$7+(L16-J16*F16*$B$7)*(EXP(rf*T/50)-1)</f>
        <v>441023.30595365539</v>
      </c>
      <c r="M17">
        <f t="shared" si="2"/>
        <v>-3169347.6529877414</v>
      </c>
      <c r="N17" s="48"/>
      <c r="O17" s="21">
        <v>441023.30595365539</v>
      </c>
      <c r="P17" s="17">
        <v>0.48737210254675567</v>
      </c>
      <c r="Q17" s="22">
        <v>68700.267014293087</v>
      </c>
      <c r="R17" s="22">
        <v>-3169347.6529877409</v>
      </c>
      <c r="U17" s="31">
        <v>1.5804169054773946E-2</v>
      </c>
    </row>
    <row r="18" spans="4:21" x14ac:dyDescent="0.3">
      <c r="D18" s="13">
        <v>16</v>
      </c>
      <c r="E18" s="13">
        <f>T*(50-D18)/50</f>
        <v>0.17</v>
      </c>
      <c r="F18" s="18">
        <v>50.925201044894912</v>
      </c>
      <c r="G18">
        <f>(LN(F18/K)+(rf+sigma^2/2)*E18)/(sigma*SQRT(E18))</f>
        <v>0.23756287296966538</v>
      </c>
      <c r="H18">
        <f>G18-sigma*SQRT(E18)</f>
        <v>0.11386970420113557</v>
      </c>
      <c r="I18">
        <f>F18*_xlfn.NORM.DIST(G18,0,1,TRUE)-K*EXP(-rf*E18)*_xlfn.NORM.DIST(H18,0,1,TRUE)</f>
        <v>3.0700394812965719</v>
      </c>
      <c r="J18" s="19">
        <f t="shared" si="0"/>
        <v>0.59388992537539664</v>
      </c>
      <c r="K18" s="19">
        <f t="shared" si="1"/>
        <v>59388.992537539663</v>
      </c>
      <c r="L18">
        <f>L17+J17*(F18-F17)*$B$7+(L17-J17*F17*$B$7)*(EXP(rf*T/50)-1)</f>
        <v>328910.3059405316</v>
      </c>
      <c r="M18">
        <f t="shared" si="2"/>
        <v>-2695486.0788874393</v>
      </c>
      <c r="N18" s="48"/>
      <c r="O18" s="21">
        <v>328910.3059405316</v>
      </c>
      <c r="P18" s="17">
        <v>0.23756287296966538</v>
      </c>
      <c r="Q18" s="22">
        <v>59388.992537539663</v>
      </c>
      <c r="R18" s="22">
        <v>-2695486.0788874393</v>
      </c>
      <c r="U18" s="31">
        <v>-3.1454808897936885E-2</v>
      </c>
    </row>
    <row r="19" spans="4:21" x14ac:dyDescent="0.3">
      <c r="D19" s="13">
        <v>17</v>
      </c>
      <c r="E19" s="13">
        <f>T*(50-D19)/50</f>
        <v>0.16500000000000001</v>
      </c>
      <c r="F19" s="18">
        <v>50.188990559861445</v>
      </c>
      <c r="G19">
        <f>(LN(F19/K)+(rf+sigma^2/2)*E19)/(sigma*SQRT(E19))</f>
        <v>0.11896944958165451</v>
      </c>
      <c r="H19">
        <f>G19-sigma*SQRT(E19)</f>
        <v>-2.891126487884893E-3</v>
      </c>
      <c r="I19">
        <f>F19*_xlfn.NORM.DIST(G19,0,1,TRUE)-K*EXP(-rf*E19)*_xlfn.NORM.DIST(H19,0,1,TRUE)</f>
        <v>2.6107986139277592</v>
      </c>
      <c r="J19" s="19">
        <f t="shared" si="0"/>
        <v>0.54735022022479507</v>
      </c>
      <c r="K19" s="19">
        <f t="shared" si="1"/>
        <v>54735.022022479505</v>
      </c>
      <c r="L19">
        <f>L18+J18*(F19-F18)*$B$7+(L18-J18*F18*$B$7)*(EXP(rf*T/50)-1)</f>
        <v>284917.94485305203</v>
      </c>
      <c r="M19">
        <f t="shared" si="2"/>
        <v>-2462177.5587269804</v>
      </c>
      <c r="N19" s="48"/>
      <c r="O19" s="21">
        <v>284917.94485305203</v>
      </c>
      <c r="P19" s="17">
        <v>0.11896944958165449</v>
      </c>
      <c r="Q19" s="22">
        <v>54735.022022479505</v>
      </c>
      <c r="R19" s="22">
        <v>-2462177.5587269804</v>
      </c>
      <c r="U19" s="31">
        <v>-1.4562218878677351E-2</v>
      </c>
    </row>
    <row r="20" spans="4:21" x14ac:dyDescent="0.3">
      <c r="D20" s="13">
        <v>18</v>
      </c>
      <c r="E20" s="13">
        <f>T*(50-D20)/50</f>
        <v>0.16</v>
      </c>
      <c r="F20" s="18">
        <v>51.96906461002181</v>
      </c>
      <c r="G20">
        <f>(LN(F20/K)+(rf+sigma^2/2)*E20)/(sigma*SQRT(E20))</f>
        <v>0.40854687314647753</v>
      </c>
      <c r="H20">
        <f>G20-sigma*SQRT(E20)</f>
        <v>0.28854687314647753</v>
      </c>
      <c r="I20">
        <f>F20*_xlfn.NORM.DIST(G20,0,1,TRUE)-K*EXP(-rf*E20)*_xlfn.NORM.DIST(H20,0,1,TRUE)</f>
        <v>3.6461619569642743</v>
      </c>
      <c r="J20" s="19">
        <f t="shared" si="0"/>
        <v>0.65856388733069782</v>
      </c>
      <c r="K20" s="19">
        <f t="shared" si="1"/>
        <v>65856.388733069776</v>
      </c>
      <c r="L20">
        <f>L19+J19*(F20-F19)*$B$7+(L19-J19*F19*$B$7)*(EXP(rf*T/50)-1)</f>
        <v>382104.10712305293</v>
      </c>
      <c r="M20">
        <f t="shared" si="2"/>
        <v>-3040390.8139285622</v>
      </c>
      <c r="N20" s="48"/>
      <c r="O20" s="21">
        <v>382104.10712305293</v>
      </c>
      <c r="P20" s="17">
        <v>0.40854687314647753</v>
      </c>
      <c r="Q20" s="22">
        <v>65856.388733069776</v>
      </c>
      <c r="R20" s="22">
        <v>-3040390.8139285622</v>
      </c>
      <c r="U20" s="31">
        <v>3.4852939116880956E-2</v>
      </c>
    </row>
    <row r="21" spans="4:21" x14ac:dyDescent="0.3">
      <c r="D21" s="13">
        <v>19</v>
      </c>
      <c r="E21" s="13">
        <f>T*(50-D21)/50</f>
        <v>0.155</v>
      </c>
      <c r="F21" s="18">
        <v>52.980929207186115</v>
      </c>
      <c r="G21">
        <f>(LN(F21/K)+(rf+sigma^2/2)*E21)/(sigma*SQRT(E21))</f>
        <v>0.57559858697322808</v>
      </c>
      <c r="H21">
        <f>G21-sigma*SQRT(E21)</f>
        <v>0.45748846886305095</v>
      </c>
      <c r="I21">
        <f>F21*_xlfn.NORM.DIST(G21,0,1,TRUE)-K*EXP(-rf*E21)*_xlfn.NORM.DIST(H21,0,1,TRUE)</f>
        <v>4.3044925042050508</v>
      </c>
      <c r="J21" s="19">
        <f t="shared" si="0"/>
        <v>0.71755673181306423</v>
      </c>
      <c r="K21" s="19">
        <f t="shared" si="1"/>
        <v>71755.673181306425</v>
      </c>
      <c r="L21">
        <f>L20+J20*(F21-F20)*$B$7+(L20-J20*F20*$B$7)*(EXP(rf*T/50)-1)</f>
        <v>448437.80109528266</v>
      </c>
      <c r="M21">
        <f t="shared" si="2"/>
        <v>-3353244.4399374966</v>
      </c>
      <c r="N21" s="48"/>
      <c r="O21" s="21">
        <v>448437.80109528266</v>
      </c>
      <c r="P21" s="17">
        <v>0.57559858697322808</v>
      </c>
      <c r="Q21" s="22">
        <v>71755.673181306425</v>
      </c>
      <c r="R21" s="22">
        <v>-3353244.4399374966</v>
      </c>
      <c r="U21" s="31">
        <v>1.9283392313881806E-2</v>
      </c>
    </row>
    <row r="22" spans="4:21" x14ac:dyDescent="0.3">
      <c r="D22" s="13">
        <v>20</v>
      </c>
      <c r="E22" s="13">
        <f>T*(50-D22)/50</f>
        <v>0.15</v>
      </c>
      <c r="F22" s="18">
        <v>52.111637501166399</v>
      </c>
      <c r="G22">
        <f>(LN(F22/K)+(rf+sigma^2/2)*E22)/(sigma*SQRT(E22))</f>
        <v>0.43993034450346802</v>
      </c>
      <c r="H22">
        <f>G22-sigma*SQRT(E22)</f>
        <v>0.32374084411724552</v>
      </c>
      <c r="I22">
        <f>F22*_xlfn.NORM.DIST(G22,0,1,TRUE)-K*EXP(-rf*E22)*_xlfn.NORM.DIST(H22,0,1,TRUE)</f>
        <v>3.6623764782478041</v>
      </c>
      <c r="J22" s="19">
        <f t="shared" si="0"/>
        <v>0.67000622126782838</v>
      </c>
      <c r="K22" s="19">
        <f t="shared" si="1"/>
        <v>67000.622126782837</v>
      </c>
      <c r="L22">
        <f>L21+J21*(F22-F21)*$B$7+(L21-J21*F21*$B$7)*(EXP(rf*T/50)-1)</f>
        <v>385725.84832813666</v>
      </c>
      <c r="M22">
        <f t="shared" si="2"/>
        <v>-3105786.2842953987</v>
      </c>
      <c r="N22" s="48"/>
      <c r="O22" s="21">
        <v>385725.84832813666</v>
      </c>
      <c r="P22" s="17">
        <v>0.43993034450346802</v>
      </c>
      <c r="Q22" s="22">
        <v>67000.622126782837</v>
      </c>
      <c r="R22" s="22">
        <v>-3105786.2842953987</v>
      </c>
      <c r="U22" s="31">
        <v>-1.6543730158862412E-2</v>
      </c>
    </row>
    <row r="23" spans="4:21" x14ac:dyDescent="0.3">
      <c r="D23" s="13">
        <v>21</v>
      </c>
      <c r="E23" s="13">
        <f>T*(50-D23)/50</f>
        <v>0.14499999999999999</v>
      </c>
      <c r="F23" s="18">
        <v>51.120443479193007</v>
      </c>
      <c r="G23">
        <f>(LN(F23/K)+(rf+sigma^2/2)*E23)/(sigma*SQRT(E23))</f>
        <v>0.27650053314799283</v>
      </c>
      <c r="H23">
        <f>G23-sigma*SQRT(E23)</f>
        <v>0.16226393656003424</v>
      </c>
      <c r="I23">
        <f>F23*_xlfn.NORM.DIST(G23,0,1,TRUE)-K*EXP(-rf*E23)*_xlfn.NORM.DIST(H23,0,1,TRUE)</f>
        <v>2.9873442943542301</v>
      </c>
      <c r="J23" s="19">
        <f t="shared" si="0"/>
        <v>0.60891817489488698</v>
      </c>
      <c r="K23" s="19">
        <f t="shared" si="1"/>
        <v>60891.817489488698</v>
      </c>
      <c r="L23">
        <f>L22+J22*(F23-F22)*$B$7+(L22-J22*F22*$B$7)*(EXP(rf*T/50)-1)</f>
        <v>319004.63804969261</v>
      </c>
      <c r="M23">
        <f t="shared" si="2"/>
        <v>-2793812.0762670506</v>
      </c>
      <c r="N23" s="48"/>
      <c r="O23" s="21">
        <v>319004.63804969261</v>
      </c>
      <c r="P23" s="17">
        <v>0.27650053314799283</v>
      </c>
      <c r="Q23" s="22">
        <v>60891.817489488683</v>
      </c>
      <c r="R23" s="22">
        <v>-2793812.0762670496</v>
      </c>
      <c r="U23" s="31">
        <v>-1.9203807071014059E-2</v>
      </c>
    </row>
    <row r="24" spans="4:21" x14ac:dyDescent="0.3">
      <c r="D24" s="13">
        <v>22</v>
      </c>
      <c r="E24" s="13">
        <f>T*(50-D24)/50</f>
        <v>0.14000000000000001</v>
      </c>
      <c r="F24" s="18">
        <v>50.343305755812004</v>
      </c>
      <c r="G24">
        <f>(LN(F24/K)+(rf+sigma^2/2)*E24)/(sigma*SQRT(E24))</f>
        <v>0.14202842078536518</v>
      </c>
      <c r="H24">
        <f>G24-sigma*SQRT(E24)</f>
        <v>2.9778699182146928E-2</v>
      </c>
      <c r="I24">
        <f>F24*_xlfn.NORM.DIST(G24,0,1,TRUE)-K*EXP(-rf*E24)*_xlfn.NORM.DIST(H24,0,1,TRUE)</f>
        <v>2.4922522435133097</v>
      </c>
      <c r="J24" s="19">
        <f t="shared" si="0"/>
        <v>0.55647122164911045</v>
      </c>
      <c r="K24" s="19">
        <f t="shared" si="1"/>
        <v>55647.122164911045</v>
      </c>
      <c r="L24">
        <f>L23+J23*(F24-F23)*$B$7+(L23-J23*F23*$B$7)*(EXP(rf*T/50)-1)</f>
        <v>271403.91445622692</v>
      </c>
      <c r="M24">
        <f t="shared" si="2"/>
        <v>-2530056.1711229132</v>
      </c>
      <c r="N24" s="48"/>
      <c r="O24" s="21">
        <v>271403.91445622698</v>
      </c>
      <c r="P24" s="17">
        <v>0.14202842078536518</v>
      </c>
      <c r="Q24" s="22">
        <v>55647.122164911045</v>
      </c>
      <c r="R24" s="22">
        <v>-2530056.1711229132</v>
      </c>
      <c r="U24" s="31">
        <v>-1.5318829168680735E-2</v>
      </c>
    </row>
    <row r="25" spans="4:21" x14ac:dyDescent="0.3">
      <c r="D25" s="13">
        <v>23</v>
      </c>
      <c r="E25" s="13">
        <f>T*(50-D25)/50</f>
        <v>0.13500000000000001</v>
      </c>
      <c r="F25" s="18">
        <v>51.901380906284423</v>
      </c>
      <c r="G25">
        <f>(LN(F25/K)+(rf+sigma^2/2)*E25)/(sigma*SQRT(E25))</f>
        <v>0.41820402784841582</v>
      </c>
      <c r="H25">
        <f>G25-sigma*SQRT(E25)</f>
        <v>0.30797698942317281</v>
      </c>
      <c r="I25">
        <f>F25*_xlfn.NORM.DIST(G25,0,1,TRUE)-K*EXP(-rf*E25)*_xlfn.NORM.DIST(H25,0,1,TRUE)</f>
        <v>3.4001687040920885</v>
      </c>
      <c r="J25" s="19">
        <f t="shared" si="0"/>
        <v>0.66210102444062158</v>
      </c>
      <c r="K25" s="19">
        <f t="shared" si="1"/>
        <v>66210.102444062155</v>
      </c>
      <c r="L25">
        <f>L24+J24*(F25-F24)*$B$7+(L24-J24*F24*$B$7)*(EXP(rf*T/50)-1)</f>
        <v>357853.29442886281</v>
      </c>
      <c r="M25">
        <f t="shared" si="2"/>
        <v>-3078542.4523645206</v>
      </c>
      <c r="N25" s="48"/>
      <c r="O25" s="21">
        <v>357853.29442886292</v>
      </c>
      <c r="P25" s="17">
        <v>0.41820402784841582</v>
      </c>
      <c r="Q25" s="22">
        <v>66210.102444062155</v>
      </c>
      <c r="R25" s="22">
        <v>-3078542.4523645202</v>
      </c>
      <c r="U25" s="31">
        <v>3.0479740754336859E-2</v>
      </c>
    </row>
    <row r="26" spans="4:21" x14ac:dyDescent="0.3">
      <c r="D26" s="13">
        <v>24</v>
      </c>
      <c r="E26" s="13">
        <f>T*(50-D26)/50</f>
        <v>0.13</v>
      </c>
      <c r="F26" s="18">
        <v>51.183097142232725</v>
      </c>
      <c r="G26">
        <f>(LN(F26/K)+(rf+sigma^2/2)*E26)/(sigma*SQRT(E26))</f>
        <v>0.29432705050303332</v>
      </c>
      <c r="H26">
        <f>G26-sigma*SQRT(E26)</f>
        <v>0.18616051223911362</v>
      </c>
      <c r="I26">
        <f>F26*_xlfn.NORM.DIST(G26,0,1,TRUE)-K*EXP(-rf*E26)*_xlfn.NORM.DIST(H26,0,1,TRUE)</f>
        <v>2.8982618322202605</v>
      </c>
      <c r="J26" s="19">
        <f t="shared" si="0"/>
        <v>0.61574599785412265</v>
      </c>
      <c r="K26" s="19">
        <f t="shared" si="1"/>
        <v>61574.599785412262</v>
      </c>
      <c r="L26">
        <f>L25+J25*(F26-F25)*$B$7+(L25-J25*F25*$B$7)*(EXP(rf*T/50)-1)</f>
        <v>309987.78318863135</v>
      </c>
      <c r="M26">
        <f t="shared" si="2"/>
        <v>-2841590.939122227</v>
      </c>
      <c r="N26" s="48"/>
      <c r="O26" s="21">
        <v>309987.78318863147</v>
      </c>
      <c r="P26" s="17">
        <v>0.29432705050303332</v>
      </c>
      <c r="Q26" s="22">
        <v>61574.599785412254</v>
      </c>
      <c r="R26" s="22">
        <v>-2841590.9391222266</v>
      </c>
      <c r="U26" s="31">
        <v>-1.3936053276895741E-2</v>
      </c>
    </row>
    <row r="27" spans="4:21" x14ac:dyDescent="0.3">
      <c r="D27" s="13">
        <v>25</v>
      </c>
      <c r="E27" s="13">
        <f>T*(50-D27)/50</f>
        <v>0.125</v>
      </c>
      <c r="F27" s="18">
        <v>50.469461137834891</v>
      </c>
      <c r="G27">
        <f>(LN(F27/K)+(rf+sigma^2/2)*E27)/(sigma*SQRT(E27))</f>
        <v>0.16471268037798062</v>
      </c>
      <c r="H27">
        <f>G27-sigma*SQRT(E27)</f>
        <v>5.8646663199998492E-2</v>
      </c>
      <c r="I27">
        <f>F27*_xlfn.NORM.DIST(G27,0,1,TRUE)-K*EXP(-rf*E27)*_xlfn.NORM.DIST(H27,0,1,TRUE)</f>
        <v>2.4323667041518249</v>
      </c>
      <c r="J27" s="19">
        <f t="shared" si="0"/>
        <v>0.56541493209450122</v>
      </c>
      <c r="K27" s="19">
        <f t="shared" si="1"/>
        <v>56541.49320945012</v>
      </c>
      <c r="L27">
        <f>L26+J26*(F27-F26)*$B$7+(L26-J26*F26*$B$7)*(EXP(rf*T/50)-1)</f>
        <v>265761.75852303335</v>
      </c>
      <c r="M27">
        <f t="shared" si="2"/>
        <v>-2587856.9356864649</v>
      </c>
      <c r="N27" s="48"/>
      <c r="O27" s="21">
        <v>265761.75852303347</v>
      </c>
      <c r="P27" s="17">
        <v>0.16471268037798062</v>
      </c>
      <c r="Q27" s="22">
        <v>56541.49320945012</v>
      </c>
      <c r="R27" s="22">
        <v>-2587856.9356864649</v>
      </c>
      <c r="U27" s="31">
        <v>-1.404092018394067E-2</v>
      </c>
    </row>
    <row r="28" spans="4:21" x14ac:dyDescent="0.3">
      <c r="D28" s="13">
        <v>26</v>
      </c>
      <c r="E28" s="13">
        <f>T*(50-D28)/50</f>
        <v>0.12</v>
      </c>
      <c r="F28" s="18">
        <v>51.073283625557103</v>
      </c>
      <c r="G28">
        <f>(LN(F28/K)+(rf+sigma^2/2)*E28)/(sigma*SQRT(E28))</f>
        <v>0.2794233825997286</v>
      </c>
      <c r="H28">
        <f>G28-sigma*SQRT(E28)</f>
        <v>0.17550033414559596</v>
      </c>
      <c r="I28">
        <f>F28*_xlfn.NORM.DIST(G28,0,1,TRUE)-K*EXP(-rf*E28)*_xlfn.NORM.DIST(H28,0,1,TRUE)</f>
        <v>2.7421873142215674</v>
      </c>
      <c r="J28" s="19">
        <f t="shared" si="0"/>
        <v>0.61004003564797737</v>
      </c>
      <c r="K28" s="19">
        <f t="shared" si="1"/>
        <v>61004.003564797735</v>
      </c>
      <c r="L28">
        <f>L27+J27*(F28-F27)*$B$7+(L27-J27*F27*$B$7)*(EXP(rf*T/50)-1)</f>
        <v>299643.98497900733</v>
      </c>
      <c r="M28">
        <f t="shared" si="2"/>
        <v>-2816030.791380404</v>
      </c>
      <c r="N28" s="48"/>
      <c r="O28" s="21">
        <v>299643.98497900745</v>
      </c>
      <c r="P28" s="17">
        <v>0.2794233825997286</v>
      </c>
      <c r="Q28" s="22">
        <v>61004.003564797735</v>
      </c>
      <c r="R28" s="22">
        <v>-2816030.791380404</v>
      </c>
      <c r="U28" s="31">
        <v>1.1893111742726992E-2</v>
      </c>
    </row>
    <row r="29" spans="4:21" x14ac:dyDescent="0.3">
      <c r="D29" s="13">
        <v>27</v>
      </c>
      <c r="E29" s="13">
        <f>T*(50-D29)/50</f>
        <v>0.115</v>
      </c>
      <c r="F29" s="18">
        <v>51.530250603035384</v>
      </c>
      <c r="G29">
        <f>(LN(F29/K)+(rf+sigma^2/2)*E29)/(sigma*SQRT(E29))</f>
        <v>0.36979445352027601</v>
      </c>
      <c r="H29">
        <f>G29-sigma*SQRT(E29)</f>
        <v>0.26805950377339699</v>
      </c>
      <c r="I29">
        <f>F29*_xlfn.NORM.DIST(G29,0,1,TRUE)-K*EXP(-rf*E29)*_xlfn.NORM.DIST(H29,0,1,TRUE)</f>
        <v>2.9833557718095385</v>
      </c>
      <c r="J29" s="19">
        <f t="shared" si="0"/>
        <v>0.64423217589355675</v>
      </c>
      <c r="K29" s="19">
        <f t="shared" si="1"/>
        <v>64423.217589355678</v>
      </c>
      <c r="L29">
        <f>L28+J28*(F29-F28)*$B$7+(L28-J28*F28*$B$7)*(EXP(rf*T/50)-1)</f>
        <v>327239.18294232577</v>
      </c>
      <c r="M29">
        <f t="shared" si="2"/>
        <v>-2992505.3640910494</v>
      </c>
      <c r="N29" s="48"/>
      <c r="O29" s="21">
        <v>327239.18294232583</v>
      </c>
      <c r="P29" s="17">
        <v>0.36979445352027601</v>
      </c>
      <c r="Q29" s="22">
        <v>64423.217589355678</v>
      </c>
      <c r="R29" s="22">
        <v>-2992505.3640910494</v>
      </c>
      <c r="U29" s="31">
        <v>8.9074904164304358E-3</v>
      </c>
    </row>
    <row r="30" spans="4:21" x14ac:dyDescent="0.3">
      <c r="D30" s="13">
        <v>28</v>
      </c>
      <c r="E30" s="13">
        <f>T*(50-D30)/50</f>
        <v>0.11</v>
      </c>
      <c r="F30" s="18">
        <v>52.348300752920601</v>
      </c>
      <c r="G30">
        <f>(LN(F30/K)+(rf+sigma^2/2)*E30)/(sigma*SQRT(E30))</f>
        <v>0.53313710335678566</v>
      </c>
      <c r="H30">
        <f>G30-sigma*SQRT(E30)</f>
        <v>0.43363835964612368</v>
      </c>
      <c r="I30">
        <f>F30*_xlfn.NORM.DIST(G30,0,1,TRUE)-K*EXP(-rf*E30)*_xlfn.NORM.DIST(H30,0,1,TRUE)</f>
        <v>3.489606334926556</v>
      </c>
      <c r="J30" s="19">
        <f t="shared" si="0"/>
        <v>0.70303066169572592</v>
      </c>
      <c r="K30" s="19">
        <f t="shared" si="1"/>
        <v>70303.066169572587</v>
      </c>
      <c r="L30">
        <f>L29+J29*(F30-F29)*$B$7+(L29-J29*F29*$B$7)*(EXP(rf*T/50)-1)</f>
        <v>379641.34024795127</v>
      </c>
      <c r="M30">
        <f t="shared" si="2"/>
        <v>-3300604.711449312</v>
      </c>
      <c r="N30" s="48"/>
      <c r="O30" s="21">
        <v>379641.34024795133</v>
      </c>
      <c r="P30" s="17">
        <v>0.53313710335678566</v>
      </c>
      <c r="Q30" s="22">
        <v>70303.066169572587</v>
      </c>
      <c r="R30" s="22">
        <v>-3300604.711449312</v>
      </c>
      <c r="U30" s="31">
        <v>1.5750451863981829E-2</v>
      </c>
    </row>
    <row r="31" spans="4:21" x14ac:dyDescent="0.3">
      <c r="D31" s="13">
        <v>29</v>
      </c>
      <c r="E31" s="13">
        <f>T*(50-D31)/50</f>
        <v>0.105</v>
      </c>
      <c r="F31" s="18">
        <v>53.127716766476617</v>
      </c>
      <c r="G31">
        <f>(LN(F31/K)+(rf+sigma^2/2)*E31)/(sigma*SQRT(E31))</f>
        <v>0.69437288918877771</v>
      </c>
      <c r="H31">
        <f>G31-sigma*SQRT(E31)</f>
        <v>0.59716177871265985</v>
      </c>
      <c r="I31">
        <f>F31*_xlfn.NORM.DIST(G31,0,1,TRUE)-K*EXP(-rf*E31)*_xlfn.NORM.DIST(H31,0,1,TRUE)</f>
        <v>4.0152152865137865</v>
      </c>
      <c r="J31" s="19">
        <f t="shared" si="0"/>
        <v>0.75627580448060661</v>
      </c>
      <c r="K31" s="19">
        <f t="shared" si="1"/>
        <v>75627.58044806066</v>
      </c>
      <c r="L31">
        <f>L30+J30*(F31-F30)*$B$7+(L30-J30*F30*$B$7)*(EXP(rf*T/50)-1)</f>
        <v>434106.59884788562</v>
      </c>
      <c r="M31">
        <f t="shared" si="2"/>
        <v>-3583814.0749306059</v>
      </c>
      <c r="N31" s="48"/>
      <c r="O31" s="21">
        <v>434106.59884788567</v>
      </c>
      <c r="P31" s="17">
        <v>0.6943728891887776</v>
      </c>
      <c r="Q31" s="22">
        <v>75627.580448060631</v>
      </c>
      <c r="R31" s="22">
        <v>-3583814.0749306045</v>
      </c>
      <c r="U31" s="31">
        <v>1.4779287633009855E-2</v>
      </c>
    </row>
    <row r="32" spans="4:21" x14ac:dyDescent="0.3">
      <c r="D32" s="13">
        <v>30</v>
      </c>
      <c r="E32" s="13">
        <f>T*(50-D32)/50</f>
        <v>0.1</v>
      </c>
      <c r="F32" s="18">
        <v>52.560391426559974</v>
      </c>
      <c r="G32">
        <f>(LN(F32/K)+(rf+sigma^2/2)*E32)/(sigma*SQRT(E32))</f>
        <v>0.594927897111028</v>
      </c>
      <c r="H32">
        <f>G32-sigma*SQRT(E32)</f>
        <v>0.50005956730597667</v>
      </c>
      <c r="I32">
        <f>F32*_xlfn.NORM.DIST(G32,0,1,TRUE)-K*EXP(-rf*E32)*_xlfn.NORM.DIST(H32,0,1,TRUE)</f>
        <v>3.5514779742325899</v>
      </c>
      <c r="J32" s="19">
        <f t="shared" si="0"/>
        <v>0.72405416564785607</v>
      </c>
      <c r="K32" s="19">
        <f t="shared" si="1"/>
        <v>72405.416564785613</v>
      </c>
      <c r="L32">
        <f>L31+J31*(F32-F31)*$B$7+(L31-J31*F31*$B$7)*(EXP(rf*T/50)-1)</f>
        <v>390842.75673595548</v>
      </c>
      <c r="M32">
        <f t="shared" si="2"/>
        <v>-3414814.2793123061</v>
      </c>
      <c r="N32" s="48"/>
      <c r="O32" s="21">
        <v>390842.75673595554</v>
      </c>
      <c r="P32" s="17">
        <v>0.594927897111028</v>
      </c>
      <c r="Q32" s="22">
        <v>72405.416564785613</v>
      </c>
      <c r="R32" s="22">
        <v>-3414814.2793123061</v>
      </c>
      <c r="U32" s="31">
        <v>-1.0735943689196711E-2</v>
      </c>
    </row>
    <row r="33" spans="4:21" x14ac:dyDescent="0.3">
      <c r="D33" s="13">
        <v>31</v>
      </c>
      <c r="E33" s="13">
        <f>T*(50-D33)/50</f>
        <v>9.5000000000000001E-2</v>
      </c>
      <c r="F33" s="18">
        <v>53.604300621578751</v>
      </c>
      <c r="G33">
        <f>(LN(F33/K)+(rf+sigma^2/2)*E33)/(sigma*SQRT(E33))</f>
        <v>0.81955662366429116</v>
      </c>
      <c r="H33">
        <f>G33-sigma*SQRT(E33)</f>
        <v>0.72709041361975646</v>
      </c>
      <c r="I33">
        <f>F33*_xlfn.NORM.DIST(G33,0,1,TRUE)-K*EXP(-rf*E33)*_xlfn.NORM.DIST(H33,0,1,TRUE)</f>
        <v>4.3012514457372077</v>
      </c>
      <c r="J33" s="19">
        <f t="shared" si="0"/>
        <v>0.79376554506576924</v>
      </c>
      <c r="K33" s="19">
        <f t="shared" si="1"/>
        <v>79376.554506576926</v>
      </c>
      <c r="L33">
        <f>L32+J32*(F33-F32)*$B$7+(L32-J32*F32*$B$7)*(EXP(rf*T/50)-1)</f>
        <v>466085.9383545281</v>
      </c>
      <c r="M33">
        <f t="shared" si="2"/>
        <v>-3788838.7517211535</v>
      </c>
      <c r="N33" s="48"/>
      <c r="O33" s="21">
        <v>466085.93835452816</v>
      </c>
      <c r="P33" s="17">
        <v>0.81955662366429116</v>
      </c>
      <c r="Q33" s="22">
        <v>79376.554506576926</v>
      </c>
      <c r="R33" s="22">
        <v>-3788838.7517211535</v>
      </c>
      <c r="U33" s="31">
        <v>1.9666478953777298E-2</v>
      </c>
    </row>
    <row r="34" spans="4:21" x14ac:dyDescent="0.3">
      <c r="D34" s="13">
        <v>32</v>
      </c>
      <c r="E34" s="13">
        <f>T*(50-D34)/50</f>
        <v>0.09</v>
      </c>
      <c r="F34" s="18">
        <v>54.260268461545607</v>
      </c>
      <c r="G34">
        <f>(LN(F34/K)+(rf+sigma^2/2)*E34)/(sigma*SQRT(E34))</f>
        <v>0.97354721642558439</v>
      </c>
      <c r="H34">
        <f>G34-sigma*SQRT(E34)</f>
        <v>0.88354721642558443</v>
      </c>
      <c r="I34">
        <f>F34*_xlfn.NORM.DIST(G34,0,1,TRUE)-K*EXP(-rf*E34)*_xlfn.NORM.DIST(H34,0,1,TRUE)</f>
        <v>4.7961786598987857</v>
      </c>
      <c r="J34" s="19">
        <f t="shared" si="0"/>
        <v>0.83485929730837605</v>
      </c>
      <c r="K34" s="19">
        <f t="shared" si="1"/>
        <v>83485.929730837612</v>
      </c>
      <c r="L34">
        <f>L33+J33*(F34-F33)*$B$7+(L33-J33*F33*$B$7)*(EXP(rf*T/50)-1)</f>
        <v>517775.50253822125</v>
      </c>
      <c r="M34">
        <f t="shared" si="2"/>
        <v>-4012193.4574187598</v>
      </c>
      <c r="N34" s="48"/>
      <c r="O34" s="21">
        <v>517775.50253822131</v>
      </c>
      <c r="P34" s="17">
        <v>0.97354721642558439</v>
      </c>
      <c r="Q34" s="22">
        <v>83485.929730837597</v>
      </c>
      <c r="R34" s="22">
        <v>-4012193.4574187589</v>
      </c>
      <c r="U34" s="31">
        <v>1.2162954571170628E-2</v>
      </c>
    </row>
    <row r="35" spans="4:21" x14ac:dyDescent="0.3">
      <c r="D35" s="13">
        <v>33</v>
      </c>
      <c r="E35" s="13">
        <f>T*(50-D35)/50</f>
        <v>8.5000000000000006E-2</v>
      </c>
      <c r="F35" s="18">
        <v>55.721883716492059</v>
      </c>
      <c r="G35">
        <f>(LN(F35/K)+(rf+sigma^2/2)*E35)/(sigma*SQRT(E35))</f>
        <v>1.3019595175798928</v>
      </c>
      <c r="H35">
        <f>G35-sigma*SQRT(E35)</f>
        <v>1.2144952391572132</v>
      </c>
      <c r="I35">
        <f>F35*_xlfn.NORM.DIST(G35,0,1,TRUE)-K*EXP(-rf*E35)*_xlfn.NORM.DIST(H35,0,1,TRUE)</f>
        <v>6.0360247656512698</v>
      </c>
      <c r="J35" s="19">
        <f t="shared" si="0"/>
        <v>0.90353488762799827</v>
      </c>
      <c r="K35" s="19">
        <f t="shared" si="1"/>
        <v>90353.488762799825</v>
      </c>
      <c r="L35">
        <f>L34+J34*(F35-F34)*$B$7+(L34-J34*F34*$B$7)*(EXP(rf*T/50)-1)</f>
        <v>639398.57159882295</v>
      </c>
      <c r="M35">
        <f t="shared" si="2"/>
        <v>-4395268.0226212805</v>
      </c>
      <c r="N35" s="48"/>
      <c r="O35" s="21">
        <v>639398.57159882307</v>
      </c>
      <c r="P35" s="17">
        <v>1.301959517579893</v>
      </c>
      <c r="Q35" s="22">
        <v>90353.488762799825</v>
      </c>
      <c r="R35" s="22">
        <v>-4395268.0226212805</v>
      </c>
      <c r="U35" s="31">
        <v>2.6580700262362544E-2</v>
      </c>
    </row>
    <row r="36" spans="4:21" x14ac:dyDescent="0.3">
      <c r="D36" s="13">
        <v>34</v>
      </c>
      <c r="E36" s="13">
        <f>T*(50-D36)/50</f>
        <v>0.08</v>
      </c>
      <c r="F36" s="18">
        <v>54.819615295764478</v>
      </c>
      <c r="G36">
        <f>(LN(F36/K)+(rf+sigma^2/2)*E36)/(sigma*SQRT(E36))</f>
        <v>1.145808412764338</v>
      </c>
      <c r="H36">
        <f>G36-sigma*SQRT(E36)</f>
        <v>1.0609555990219524</v>
      </c>
      <c r="I36">
        <f>F36*_xlfn.NORM.DIST(G36,0,1,TRUE)-K*EXP(-rf*E36)*_xlfn.NORM.DIST(H36,0,1,TRUE)</f>
        <v>5.2019343872861796</v>
      </c>
      <c r="J36" s="19">
        <f t="shared" si="0"/>
        <v>0.87406278326546083</v>
      </c>
      <c r="K36" s="19">
        <f t="shared" si="1"/>
        <v>87406.278326546089</v>
      </c>
      <c r="L36">
        <f>L35+J35*(F36-F35)*$B$7+(L35-J35*F35*$B$7)*(EXP(rf*T/50)-1)</f>
        <v>557435.92320624937</v>
      </c>
      <c r="M36">
        <f t="shared" si="2"/>
        <v>-4234142.629089524</v>
      </c>
      <c r="N36" s="48"/>
      <c r="O36" s="21">
        <v>557435.92320624948</v>
      </c>
      <c r="P36" s="17">
        <v>1.145808412764338</v>
      </c>
      <c r="Q36" s="22">
        <v>87406.278326546089</v>
      </c>
      <c r="R36" s="22">
        <v>-4234142.629089524</v>
      </c>
      <c r="U36" s="31">
        <v>-1.6324881907914233E-2</v>
      </c>
    </row>
    <row r="37" spans="4:21" x14ac:dyDescent="0.3">
      <c r="D37" s="13">
        <v>35</v>
      </c>
      <c r="E37" s="13">
        <f>T*(50-D37)/50</f>
        <v>7.4999999999999997E-2</v>
      </c>
      <c r="F37" s="18">
        <v>54.385390430601383</v>
      </c>
      <c r="G37">
        <f>(LN(F37/K)+(rf+sigma^2/2)*E37)/(sigma*SQRT(E37))</f>
        <v>1.0826351515101453</v>
      </c>
      <c r="H37">
        <f>G37-sigma*SQRT(E37)</f>
        <v>1.0004767678843705</v>
      </c>
      <c r="I37">
        <f>F37*_xlfn.NORM.DIST(G37,0,1,TRUE)-K*EXP(-rf*E37)*_xlfn.NORM.DIST(H37,0,1,TRUE)</f>
        <v>4.7894914901808221</v>
      </c>
      <c r="J37" s="19">
        <f t="shared" si="0"/>
        <v>0.86051480082857656</v>
      </c>
      <c r="K37" s="19">
        <f t="shared" si="1"/>
        <v>86051.480082857655</v>
      </c>
      <c r="L37">
        <f>L36+J36*(F37-F36)*$B$7+(L36-J36*F36*$B$7)*(EXP(rf*T/50)-1)</f>
        <v>519058.50835116894</v>
      </c>
      <c r="M37">
        <f t="shared" si="2"/>
        <v>-4160884.8330861633</v>
      </c>
      <c r="N37" s="48"/>
      <c r="O37" s="21">
        <v>519058.50835116906</v>
      </c>
      <c r="P37" s="17">
        <v>1.0826351515101451</v>
      </c>
      <c r="Q37" s="22">
        <v>86051.480082857641</v>
      </c>
      <c r="R37" s="22">
        <v>-4160884.8330861623</v>
      </c>
      <c r="U37" s="31">
        <v>-7.952513728231584E-3</v>
      </c>
    </row>
    <row r="38" spans="4:21" x14ac:dyDescent="0.3">
      <c r="D38" s="13">
        <v>36</v>
      </c>
      <c r="E38" s="13">
        <f>T*(50-D38)/50</f>
        <v>7.0000000000000007E-2</v>
      </c>
      <c r="F38" s="18">
        <v>54.533397612974767</v>
      </c>
      <c r="G38">
        <f>(LN(F38/K)+(rf+sigma^2/2)*E38)/(sigma*SQRT(E38))</f>
        <v>1.1507797225907084</v>
      </c>
      <c r="H38">
        <f>G38-sigma*SQRT(E38)</f>
        <v>1.0714071832587706</v>
      </c>
      <c r="I38">
        <f>F38*_xlfn.NORM.DIST(G38,0,1,TRUE)-K*EXP(-rf*E38)*_xlfn.NORM.DIST(H38,0,1,TRUE)</f>
        <v>4.8812307545261362</v>
      </c>
      <c r="J38" s="19">
        <f t="shared" si="0"/>
        <v>0.87508856553762071</v>
      </c>
      <c r="K38" s="19">
        <f t="shared" si="1"/>
        <v>87508.856553762074</v>
      </c>
      <c r="L38">
        <f>L37+J37*(F38-F37)*$B$7+(L37-J37*F37*$B$7)*(EXP(rf*T/50)-1)</f>
        <v>531378.6361688656</v>
      </c>
      <c r="M38">
        <f t="shared" si="2"/>
        <v>-4240776.6329342145</v>
      </c>
      <c r="N38" s="48"/>
      <c r="O38" s="21">
        <v>531378.63616886572</v>
      </c>
      <c r="P38" s="17">
        <v>1.1507797225907084</v>
      </c>
      <c r="Q38" s="22">
        <v>87508.856553762074</v>
      </c>
      <c r="R38" s="22">
        <v>-4240776.6329342145</v>
      </c>
      <c r="U38" s="31">
        <v>2.7177546892079916E-3</v>
      </c>
    </row>
    <row r="39" spans="4:21" x14ac:dyDescent="0.3">
      <c r="D39" s="13">
        <v>37</v>
      </c>
      <c r="E39" s="13">
        <f>T*(50-D39)/50</f>
        <v>6.5000000000000002E-2</v>
      </c>
      <c r="F39" s="18">
        <v>54.099933327746236</v>
      </c>
      <c r="G39">
        <f>(LN(F39/K)+(rf+sigma^2/2)*E39)/(sigma*SQRT(E39))</f>
        <v>1.0856328726599931</v>
      </c>
      <c r="H39">
        <f>G39-sigma*SQRT(E39)</f>
        <v>1.0091475799561014</v>
      </c>
      <c r="I39">
        <f>F39*_xlfn.NORM.DIST(G39,0,1,TRUE)-K*EXP(-rf*E39)*_xlfn.NORM.DIST(H39,0,1,TRUE)</f>
        <v>4.4671329114880649</v>
      </c>
      <c r="J39" s="19">
        <f t="shared" si="0"/>
        <v>0.86117927493916091</v>
      </c>
      <c r="K39" s="19">
        <f t="shared" si="1"/>
        <v>86117.927493916097</v>
      </c>
      <c r="L39">
        <f>L38+J38*(F39-F38)*$B$7+(L38-J38*F38*$B$7)*(EXP(rf*T/50)-1)</f>
        <v>493022.5733437395</v>
      </c>
      <c r="M39">
        <f t="shared" si="2"/>
        <v>-4165951.5624008062</v>
      </c>
      <c r="N39" s="48"/>
      <c r="O39" s="21">
        <v>493022.57334373961</v>
      </c>
      <c r="P39" s="17">
        <v>1.0856328726599931</v>
      </c>
      <c r="Q39" s="22">
        <v>86117.927493916082</v>
      </c>
      <c r="R39" s="22">
        <v>-4165951.5624008048</v>
      </c>
      <c r="U39" s="31">
        <v>-7.98036075936083E-3</v>
      </c>
    </row>
    <row r="40" spans="4:21" x14ac:dyDescent="0.3">
      <c r="D40" s="13">
        <v>38</v>
      </c>
      <c r="E40" s="13">
        <f>T*(50-D40)/50</f>
        <v>0.06</v>
      </c>
      <c r="F40" s="18">
        <v>53.15321737152712</v>
      </c>
      <c r="G40">
        <f>(LN(F40/K)+(rf+sigma^2/2)*E40)/(sigma*SQRT(E40))</f>
        <v>0.88529500916751347</v>
      </c>
      <c r="H40">
        <f>G40-sigma*SQRT(E40)</f>
        <v>0.81181031688401817</v>
      </c>
      <c r="I40">
        <f>F40*_xlfn.NORM.DIST(G40,0,1,TRUE)-K*EXP(-rf*E40)*_xlfn.NORM.DIST(H40,0,1,TRUE)</f>
        <v>3.6304543885225158</v>
      </c>
      <c r="J40" s="19">
        <f t="shared" si="0"/>
        <v>0.81200122947417053</v>
      </c>
      <c r="K40" s="19">
        <f t="shared" si="1"/>
        <v>81200.122947417054</v>
      </c>
      <c r="L40">
        <f>L39+J39*(F40-F39)*$B$7+(L39-J39*F39*$B$7)*(EXP(rf*T/50)-1)</f>
        <v>411076.74128203583</v>
      </c>
      <c r="M40">
        <f t="shared" si="2"/>
        <v>-3904971.0443367502</v>
      </c>
      <c r="N40" s="48"/>
      <c r="O40" s="21">
        <v>411076.74128203595</v>
      </c>
      <c r="P40" s="17">
        <v>0.88529500916751347</v>
      </c>
      <c r="Q40" s="22">
        <v>81200.122947417025</v>
      </c>
      <c r="R40" s="22">
        <v>-3904971.0443367488</v>
      </c>
      <c r="U40" s="31">
        <v>-1.7654316705577527E-2</v>
      </c>
    </row>
    <row r="41" spans="4:21" x14ac:dyDescent="0.3">
      <c r="D41" s="13">
        <v>39</v>
      </c>
      <c r="E41" s="13">
        <f>T*(50-D41)/50</f>
        <v>5.5E-2</v>
      </c>
      <c r="F41" s="18">
        <v>53.371662966903962</v>
      </c>
      <c r="G41">
        <f>(LN(F41/K)+(rf+sigma^2/2)*E41)/(sigma*SQRT(E41))</f>
        <v>0.97833464614310661</v>
      </c>
      <c r="H41">
        <f>G41-sigma*SQRT(E41)</f>
        <v>0.90797840974575517</v>
      </c>
      <c r="I41">
        <f>F41*_xlfn.NORM.DIST(G41,0,1,TRUE)-K*EXP(-rf*E41)*_xlfn.NORM.DIST(H41,0,1,TRUE)</f>
        <v>3.7633519428812789</v>
      </c>
      <c r="J41" s="19">
        <f t="shared" si="0"/>
        <v>0.83604558013683006</v>
      </c>
      <c r="K41" s="19">
        <f t="shared" si="1"/>
        <v>83604.55801368301</v>
      </c>
      <c r="L41">
        <f>L40+J40*(F41-F40)*$B$7+(L40-J40*F40*$B$7)*(EXP(rf*T/50)-1)</f>
        <v>428424.03385401721</v>
      </c>
      <c r="M41">
        <f t="shared" si="2"/>
        <v>-4033690.2589492425</v>
      </c>
      <c r="N41" s="48"/>
      <c r="O41" s="21">
        <v>428424.03385401733</v>
      </c>
      <c r="P41" s="17">
        <v>0.97833464614310672</v>
      </c>
      <c r="Q41" s="22">
        <v>83604.558013682996</v>
      </c>
      <c r="R41" s="22">
        <v>-4033690.2589492411</v>
      </c>
      <c r="U41" s="31">
        <v>4.1013123109745692E-3</v>
      </c>
    </row>
    <row r="42" spans="4:21" x14ac:dyDescent="0.3">
      <c r="D42" s="13">
        <v>40</v>
      </c>
      <c r="E42" s="13">
        <f>T*(50-D42)/50</f>
        <v>0.05</v>
      </c>
      <c r="F42" s="18">
        <v>53.741951239083704</v>
      </c>
      <c r="G42">
        <f>(LN(F42/K)+(rf+sigma^2/2)*E42)/(sigma*SQRT(E42))</f>
        <v>1.1243084846046825</v>
      </c>
      <c r="H42">
        <f>G42-sigma*SQRT(E42)</f>
        <v>1.0572264452796887</v>
      </c>
      <c r="I42">
        <f>F42*_xlfn.NORM.DIST(G42,0,1,TRUE)-K*EXP(-rf*E42)*_xlfn.NORM.DIST(H42,0,1,TRUE)</f>
        <v>4.0347172989703779</v>
      </c>
      <c r="J42" s="19">
        <f t="shared" si="0"/>
        <v>0.86955890990623164</v>
      </c>
      <c r="K42" s="19">
        <f t="shared" si="1"/>
        <v>86955.890990623157</v>
      </c>
      <c r="L42">
        <f>L41+J41*(F42-F41)*$B$7+(L41-J41*F41*$B$7)*(EXP(rf*T/50)-1)</f>
        <v>458978.43199223623</v>
      </c>
      <c r="M42">
        <f t="shared" si="2"/>
        <v>-4214200.821576911</v>
      </c>
      <c r="N42" s="48"/>
      <c r="O42" s="21">
        <v>458978.43199223635</v>
      </c>
      <c r="P42" s="17">
        <v>1.1243084846046825</v>
      </c>
      <c r="Q42" s="22">
        <v>86955.890990623157</v>
      </c>
      <c r="R42" s="22">
        <v>-4214200.821576911</v>
      </c>
      <c r="U42" s="31">
        <v>6.9139623379117473E-3</v>
      </c>
    </row>
    <row r="43" spans="4:21" x14ac:dyDescent="0.3">
      <c r="D43" s="13">
        <v>41</v>
      </c>
      <c r="E43" s="13">
        <f>T*(50-D43)/50</f>
        <v>4.4999999999999998E-2</v>
      </c>
      <c r="F43" s="18">
        <v>52.51496827328215</v>
      </c>
      <c r="G43">
        <f>(LN(F43/K)+(rf+sigma^2/2)*E43)/(sigma*SQRT(E43))</f>
        <v>0.81710483847888038</v>
      </c>
      <c r="H43">
        <f>G43-sigma*SQRT(E43)</f>
        <v>0.75346522817209105</v>
      </c>
      <c r="I43">
        <f>F43*_xlfn.NORM.DIST(G43,0,1,TRUE)-K*EXP(-rf*E43)*_xlfn.NORM.DIST(H43,0,1,TRUE)</f>
        <v>2.9619151815642297</v>
      </c>
      <c r="J43" s="19">
        <f t="shared" si="0"/>
        <v>0.79306574093922833</v>
      </c>
      <c r="K43" s="19">
        <f t="shared" si="1"/>
        <v>79306.574093922827</v>
      </c>
      <c r="L43">
        <f>L42+J42*(F43-F42)*$B$7+(L42-J42*F42*$B$7)*(EXP(rf*T/50)-1)</f>
        <v>351863.59381678043</v>
      </c>
      <c r="M43">
        <f t="shared" si="2"/>
        <v>-3812918.6285882769</v>
      </c>
      <c r="N43" s="48"/>
      <c r="O43" s="21">
        <v>351863.59381678054</v>
      </c>
      <c r="P43" s="17">
        <v>0.81710483847888027</v>
      </c>
      <c r="Q43" s="22">
        <v>79306.574093922827</v>
      </c>
      <c r="R43" s="22">
        <v>-3812918.6285882769</v>
      </c>
      <c r="U43" s="31">
        <v>-2.3095672477087364E-2</v>
      </c>
    </row>
    <row r="44" spans="4:21" x14ac:dyDescent="0.3">
      <c r="D44" s="13">
        <v>42</v>
      </c>
      <c r="E44" s="13">
        <f>T*(50-D44)/50</f>
        <v>0.04</v>
      </c>
      <c r="F44" s="18">
        <v>50.813611714252026</v>
      </c>
      <c r="G44">
        <f>(LN(F44/K)+(rf+sigma^2/2)*E44)/(sigma*SQRT(E44))</f>
        <v>0.31235433993023781</v>
      </c>
      <c r="H44">
        <f>G44-sigma*SQRT(E44)</f>
        <v>0.25235433993023781</v>
      </c>
      <c r="I44">
        <f>F44*_xlfn.NORM.DIST(G44,0,1,TRUE)-K*EXP(-rf*E44)*_xlfn.NORM.DIST(H44,0,1,TRUE)</f>
        <v>1.6804399810207613</v>
      </c>
      <c r="J44" s="19">
        <f t="shared" si="0"/>
        <v>0.62261437649220919</v>
      </c>
      <c r="K44" s="19">
        <f t="shared" si="1"/>
        <v>62261.437649220919</v>
      </c>
      <c r="L44">
        <f>L43+J43*(F44-F43)*$B$7+(L43-J43*F43*$B$7)*(EXP(rf*T/50)-1)</f>
        <v>216553.52287978865</v>
      </c>
      <c r="M44">
        <f t="shared" si="2"/>
        <v>-2947174.9945988357</v>
      </c>
      <c r="N44" s="48"/>
      <c r="O44" s="21">
        <v>216553.52287978877</v>
      </c>
      <c r="P44" s="17">
        <v>0.31235433993023781</v>
      </c>
      <c r="Q44" s="22">
        <v>62261.437649220919</v>
      </c>
      <c r="R44" s="22">
        <v>-2947174.9945988357</v>
      </c>
      <c r="U44" s="31">
        <v>-3.2933973104773751E-2</v>
      </c>
    </row>
    <row r="45" spans="4:21" x14ac:dyDescent="0.3">
      <c r="D45" s="13">
        <v>43</v>
      </c>
      <c r="E45" s="13">
        <f>T*(50-D45)/50</f>
        <v>3.5000000000000003E-2</v>
      </c>
      <c r="F45" s="18">
        <v>51.17826050204161</v>
      </c>
      <c r="G45">
        <f>(LN(F45/K)+(rf+sigma^2/2)*E45)/(sigma*SQRT(E45))</f>
        <v>0.45553497175286584</v>
      </c>
      <c r="H45">
        <f>G45-sigma*SQRT(E45)</f>
        <v>0.39941011095125672</v>
      </c>
      <c r="I45">
        <f>F45*_xlfn.NORM.DIST(G45,0,1,TRUE)-K*EXP(-rf*E45)*_xlfn.NORM.DIST(H45,0,1,TRUE)</f>
        <v>1.8406672348939992</v>
      </c>
      <c r="J45" s="19">
        <f t="shared" si="0"/>
        <v>0.67563779301618854</v>
      </c>
      <c r="K45" s="19">
        <f t="shared" si="1"/>
        <v>67563.779301618852</v>
      </c>
      <c r="L45">
        <f>L44+J44*(F45-F44)*$B$7+(L44-J44*F44*$B$7)*(EXP(rf*T/50)-1)</f>
        <v>238962.3484087876</v>
      </c>
      <c r="M45">
        <f t="shared" si="2"/>
        <v>-3218834.3491919092</v>
      </c>
      <c r="N45" s="48"/>
      <c r="O45" s="21">
        <v>238962.34840878772</v>
      </c>
      <c r="P45" s="17">
        <v>0.45553497175286584</v>
      </c>
      <c r="Q45" s="22">
        <v>67563.779301618852</v>
      </c>
      <c r="R45" s="22">
        <v>-3218834.3491919092</v>
      </c>
      <c r="U45" s="31">
        <v>7.1505764840803379E-3</v>
      </c>
    </row>
    <row r="46" spans="4:21" x14ac:dyDescent="0.3">
      <c r="D46" s="13">
        <v>44</v>
      </c>
      <c r="E46" s="13">
        <f>T*(50-D46)/50</f>
        <v>0.03</v>
      </c>
      <c r="F46" s="18">
        <v>52.256283059631308</v>
      </c>
      <c r="G46">
        <f>(LN(F46/K)+(rf+sigma^2/2)*E46)/(sigma*SQRT(E46))</f>
        <v>0.88694719444776327</v>
      </c>
      <c r="H46">
        <f>G46-sigma*SQRT(E46)</f>
        <v>0.83498567022069692</v>
      </c>
      <c r="I46">
        <f>F46*_xlfn.NORM.DIST(G46,0,1,TRUE)-K*EXP(-rf*E46)*_xlfn.NORM.DIST(H46,0,1,TRUE)</f>
        <v>2.5725069742360915</v>
      </c>
      <c r="J46" s="19">
        <f t="shared" si="0"/>
        <v>0.81244633448856907</v>
      </c>
      <c r="K46" s="19">
        <f t="shared" si="1"/>
        <v>81244.633448856912</v>
      </c>
      <c r="L46">
        <f>L45+J45*(F46-F45)*$B$7+(L45-J45*F45*$B$7)*(EXP(rf*T/50)-1)</f>
        <v>311475.72704231704</v>
      </c>
      <c r="M46">
        <f t="shared" si="2"/>
        <v>-3934066.8355371398</v>
      </c>
      <c r="N46" s="48"/>
      <c r="O46" s="21">
        <v>311475.72704231716</v>
      </c>
      <c r="P46" s="17">
        <v>0.88694719444776327</v>
      </c>
      <c r="Q46" s="22">
        <v>81244.633448856912</v>
      </c>
      <c r="R46" s="22">
        <v>-3934066.8355371393</v>
      </c>
      <c r="U46" s="31">
        <v>2.0845291252531463E-2</v>
      </c>
    </row>
    <row r="47" spans="4:21" x14ac:dyDescent="0.3">
      <c r="D47" s="13">
        <v>45</v>
      </c>
      <c r="E47" s="13">
        <f>T*(50-D47)/50</f>
        <v>2.5000000000000001E-2</v>
      </c>
      <c r="F47" s="18">
        <v>52.651333014763821</v>
      </c>
      <c r="G47">
        <f>(LN(F47/K)+(rf+sigma^2/2)*E47)/(sigma*SQRT(E47))</f>
        <v>1.1235267103344955</v>
      </c>
      <c r="H47">
        <f>G47-sigma*SQRT(E47)</f>
        <v>1.0760925454319699</v>
      </c>
      <c r="I47">
        <f>F47*_xlfn.NORM.DIST(G47,0,1,TRUE)-K*EXP(-rf*E47)*_xlfn.NORM.DIST(H47,0,1,TRUE)</f>
        <v>2.8433217583098056</v>
      </c>
      <c r="J47" s="19">
        <f t="shared" si="0"/>
        <v>0.86939306846934694</v>
      </c>
      <c r="K47" s="19">
        <f t="shared" si="1"/>
        <v>86939.306846934691</v>
      </c>
      <c r="L47">
        <f>L46+J46*(F47-F46)*$B$7+(L46-J46*F46*$B$7)*(EXP(rf*T/50)-1)</f>
        <v>343177.98948650173</v>
      </c>
      <c r="M47">
        <f t="shared" si="2"/>
        <v>-4234292.4073841935</v>
      </c>
      <c r="N47" s="48"/>
      <c r="O47" s="21">
        <v>343177.98948650184</v>
      </c>
      <c r="P47" s="17">
        <v>1.1235267103344957</v>
      </c>
      <c r="Q47" s="22">
        <v>86939.306846934705</v>
      </c>
      <c r="R47" s="22">
        <v>-4234292.4073841944</v>
      </c>
      <c r="T47" s="23"/>
      <c r="U47" s="31">
        <v>7.5314231179725534E-3</v>
      </c>
    </row>
    <row r="48" spans="4:21" x14ac:dyDescent="0.3">
      <c r="D48" s="13">
        <v>46</v>
      </c>
      <c r="E48" s="13">
        <f>T*(50-D48)/50</f>
        <v>0.02</v>
      </c>
      <c r="F48" s="18">
        <v>52.433773345537482</v>
      </c>
      <c r="G48">
        <f>(LN(F48/K)+(rf+sigma^2/2)*E48)/(sigma*SQRT(E48))</f>
        <v>1.1508848232694895</v>
      </c>
      <c r="H48">
        <f>G48-sigma*SQRT(E48)</f>
        <v>1.1084584163982967</v>
      </c>
      <c r="I48">
        <f>F48*_xlfn.NORM.DIST(G48,0,1,TRUE)-K*EXP(-rf*E48)*_xlfn.NORM.DIST(H48,0,1,TRUE)</f>
        <v>2.5942464032676895</v>
      </c>
      <c r="J48" s="19">
        <f t="shared" si="0"/>
        <v>0.87511018886586112</v>
      </c>
      <c r="K48" s="19">
        <f t="shared" si="1"/>
        <v>87511.018886586113</v>
      </c>
      <c r="L48">
        <f>L47+J47*(F48-F47)*$B$7+(L47-J47*F47*$B$7)*(EXP(rf*T/50)-1)</f>
        <v>323840.05223320902</v>
      </c>
      <c r="M48">
        <f t="shared" si="2"/>
        <v>-4264692.8773030974</v>
      </c>
      <c r="N48" s="48"/>
      <c r="O48" s="21">
        <v>323840.05223320914</v>
      </c>
      <c r="P48" s="17">
        <v>1.1508848232694897</v>
      </c>
      <c r="Q48" s="22">
        <v>87511.018886586113</v>
      </c>
      <c r="R48" s="22">
        <v>-4264692.8773030974</v>
      </c>
      <c r="U48" s="31">
        <v>-4.1406434764863454E-3</v>
      </c>
    </row>
    <row r="49" spans="4:21" x14ac:dyDescent="0.3">
      <c r="D49" s="13">
        <v>47</v>
      </c>
      <c r="E49" s="13">
        <f>T*(50-D49)/50</f>
        <v>1.4999999999999999E-2</v>
      </c>
      <c r="F49" s="18">
        <v>51.448214482773281</v>
      </c>
      <c r="G49">
        <f>(LN(F49/K)+(rf+sigma^2/2)*E49)/(sigma*SQRT(E49))</f>
        <v>0.80364362703606684</v>
      </c>
      <c r="H49">
        <f>G49-sigma*SQRT(E49)</f>
        <v>0.76690128089431919</v>
      </c>
      <c r="I49">
        <f>F49*_xlfn.NORM.DIST(G49,0,1,TRUE)-K*EXP(-rf*E49)*_xlfn.NORM.DIST(H49,0,1,TRUE)</f>
        <v>1.6930383351234966</v>
      </c>
      <c r="J49" s="19">
        <f t="shared" si="0"/>
        <v>0.78919859017348371</v>
      </c>
      <c r="K49" s="19">
        <f t="shared" si="1"/>
        <v>78919.859017348368</v>
      </c>
      <c r="L49">
        <f>L48+J48*(F49-F48)*$B$7+(L48-J48*F48*$B$7)*(EXP(rf*T/50)-1)</f>
        <v>237166.30136810304</v>
      </c>
      <c r="M49">
        <f t="shared" si="2"/>
        <v>-3823119.5323066651</v>
      </c>
      <c r="N49" s="48"/>
      <c r="O49" s="21">
        <v>237166.30136810316</v>
      </c>
      <c r="P49" s="17">
        <v>0.80364362703606651</v>
      </c>
      <c r="Q49" s="22">
        <v>78919.859017348368</v>
      </c>
      <c r="R49" s="22">
        <v>-3823119.5323066646</v>
      </c>
      <c r="U49" s="31">
        <v>-1.8975155454743455E-2</v>
      </c>
    </row>
    <row r="50" spans="4:21" x14ac:dyDescent="0.3">
      <c r="D50" s="13">
        <v>48</v>
      </c>
      <c r="E50" s="13">
        <f>T*(50-D50)/50</f>
        <v>0.01</v>
      </c>
      <c r="F50" s="18">
        <v>51.429425720749599</v>
      </c>
      <c r="G50">
        <f>(LN(F50/K)+(rf+sigma^2/2)*E50)/(sigma*SQRT(E50))</f>
        <v>0.961249602184301</v>
      </c>
      <c r="H50">
        <f>G50-sigma*SQRT(E50)</f>
        <v>0.93124960218430097</v>
      </c>
      <c r="I50">
        <f>F50*_xlfn.NORM.DIST(G50,0,1,TRUE)-K*EXP(-rf*E50)*_xlfn.NORM.DIST(H50,0,1,TRUE)</f>
        <v>1.5796623867274207</v>
      </c>
      <c r="J50" s="19">
        <f t="shared" si="0"/>
        <v>0.83178665923195505</v>
      </c>
      <c r="K50" s="19">
        <f t="shared" si="1"/>
        <v>83178.665923195498</v>
      </c>
      <c r="L50">
        <f>L49+J49*(F50-F49)*$B$7+(L49-J49*F49*$B$7)*(EXP(rf*T/50)-1)</f>
        <v>235301.16384861784</v>
      </c>
      <c r="M50">
        <f t="shared" si="2"/>
        <v>-4042529.8567994107</v>
      </c>
      <c r="N50" s="48"/>
      <c r="O50" s="21">
        <v>235301.16384861796</v>
      </c>
      <c r="P50" s="17">
        <v>0.96124960218430056</v>
      </c>
      <c r="Q50" s="22">
        <v>83178.665923195498</v>
      </c>
      <c r="R50" s="22">
        <v>-4042529.8567994107</v>
      </c>
      <c r="U50" s="31">
        <v>-3.6526425363974291E-4</v>
      </c>
    </row>
    <row r="51" spans="4:21" x14ac:dyDescent="0.3">
      <c r="D51" s="13">
        <v>49</v>
      </c>
      <c r="E51" s="13">
        <f>T*(50-D51)/50</f>
        <v>5.0000000000000001E-3</v>
      </c>
      <c r="F51" s="18">
        <v>53.570821436089929</v>
      </c>
      <c r="G51">
        <f>(LN(F51/K)+(rf+sigma^2/2)*E51)/(sigma*SQRT(E51))</f>
        <v>3.2671415441877047</v>
      </c>
      <c r="H51">
        <f>G51-sigma*SQRT(E51)</f>
        <v>3.2459283407521085</v>
      </c>
      <c r="I51">
        <f>F51*_xlfn.NORM.DIST(G51,0,1,TRUE)-K*EXP(-rf*E51)*_xlfn.NORM.DIST(H51,0,1,TRUE)</f>
        <v>3.5759858396980491</v>
      </c>
      <c r="J51" s="19">
        <f t="shared" si="0"/>
        <v>0.99945680325866271</v>
      </c>
      <c r="K51" s="19">
        <f t="shared" si="1"/>
        <v>99945.680325866269</v>
      </c>
      <c r="L51">
        <f>L50+J50*(F51-F50)*$B$7+(L50-J50*F50*$B$7)*(EXP(rf*T/50)-1)</f>
        <v>413015.32946527028</v>
      </c>
      <c r="M51">
        <f t="shared" si="2"/>
        <v>-4941156.8645802382</v>
      </c>
      <c r="N51" s="48"/>
      <c r="O51" s="21">
        <v>413015.32946527033</v>
      </c>
      <c r="P51" s="17">
        <v>3.267141544187703</v>
      </c>
      <c r="Q51" s="22">
        <v>99945.680325866255</v>
      </c>
      <c r="R51" s="22">
        <v>-4941156.8645802373</v>
      </c>
      <c r="U51" s="31">
        <v>4.0794050164213273E-2</v>
      </c>
    </row>
    <row r="52" spans="4:21" x14ac:dyDescent="0.3">
      <c r="D52" s="13">
        <v>50</v>
      </c>
      <c r="E52" s="13">
        <f>T*(50-D52)/50</f>
        <v>0</v>
      </c>
      <c r="F52" s="18">
        <v>54.407872703516006</v>
      </c>
      <c r="G52" t="e">
        <f>(LN(F52/K)+(rf+sigma^2/2)*E52)/(sigma*SQRT(E52))</f>
        <v>#DIV/0!</v>
      </c>
      <c r="H52" t="e">
        <f>G52-sigma*SQRT(E52)</f>
        <v>#DIV/0!</v>
      </c>
      <c r="I52" t="e">
        <f>F52*_xlfn.NORM.DIST(G52,0,1,TRUE)-K*EXP(-rf*E52)*_xlfn.NORM.DIST(H52,0,1,TRUE)</f>
        <v>#DIV/0!</v>
      </c>
      <c r="J52" s="19" t="e">
        <f t="shared" si="0"/>
        <v>#DIV/0!</v>
      </c>
      <c r="K52" s="19" t="e">
        <f t="shared" si="1"/>
        <v>#DIV/0!</v>
      </c>
      <c r="L52" s="46">
        <f>L51+J51*(F52-F51)*$B$7+(L51-J51*F51*$B$7)*(EXP(rf*T/50)-1)</f>
        <v>496180.847462732</v>
      </c>
      <c r="M52" t="e">
        <f t="shared" si="2"/>
        <v>#DIV/0!</v>
      </c>
      <c r="N52" s="48"/>
      <c r="O52" s="27">
        <v>496180.84746273205</v>
      </c>
      <c r="P52" s="28"/>
      <c r="Q52" s="29"/>
      <c r="R52" s="30"/>
      <c r="U52" s="31">
        <v>1.5504318547883592E-2</v>
      </c>
    </row>
    <row r="53" spans="4:21" x14ac:dyDescent="0.3">
      <c r="D53" s="13"/>
      <c r="E53" s="13"/>
      <c r="F53" s="30"/>
      <c r="G53" s="30"/>
      <c r="H53" s="30"/>
      <c r="I53" s="30"/>
      <c r="J53" s="30"/>
      <c r="K53" s="30"/>
      <c r="L53" s="30"/>
      <c r="M53" s="30"/>
      <c r="N53" s="50"/>
      <c r="O53" s="30"/>
      <c r="P53" s="30"/>
      <c r="Q53" s="30"/>
      <c r="R53" s="30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showGridLines="0" workbookViewId="0">
      <pane ySplit="11" topLeftCell="A12" activePane="bottomLeft" state="frozen"/>
      <selection pane="bottomLeft" activeCell="B11" sqref="B11"/>
    </sheetView>
  </sheetViews>
  <sheetFormatPr defaultRowHeight="14.4" x14ac:dyDescent="0.3"/>
  <cols>
    <col min="1" max="1" width="20.88671875" bestFit="1" customWidth="1"/>
    <col min="2" max="2" width="14.44140625" customWidth="1"/>
    <col min="5" max="5" width="12.77734375" customWidth="1"/>
    <col min="6" max="6" width="10.5546875" bestFit="1" customWidth="1"/>
    <col min="7" max="7" width="8.109375" customWidth="1"/>
    <col min="8" max="8" width="9.77734375" customWidth="1"/>
    <col min="9" max="9" width="16.77734375" customWidth="1"/>
    <col min="10" max="11" width="10.5546875" customWidth="1"/>
    <col min="12" max="12" width="14.109375" customWidth="1"/>
    <col min="13" max="13" width="9.33203125" customWidth="1"/>
    <col min="14" max="14" width="10.5546875" style="51" customWidth="1"/>
    <col min="15" max="15" width="14.5546875" bestFit="1" customWidth="1"/>
    <col min="16" max="16" width="10.5546875" customWidth="1"/>
    <col min="17" max="17" width="12.5546875" bestFit="1" customWidth="1"/>
    <col min="18" max="18" width="22.33203125" bestFit="1" customWidth="1"/>
    <col min="22" max="22" width="18.44140625" bestFit="1" customWidth="1"/>
    <col min="23" max="23" width="18" bestFit="1" customWidth="1"/>
  </cols>
  <sheetData>
    <row r="1" spans="1:23" ht="15" thickBot="1" x14ac:dyDescent="0.35">
      <c r="A1" s="42" t="s">
        <v>5</v>
      </c>
      <c r="B1" s="43"/>
      <c r="D1" s="14" t="s">
        <v>10</v>
      </c>
      <c r="E1" s="15" t="s">
        <v>36</v>
      </c>
      <c r="F1" s="15" t="s">
        <v>7</v>
      </c>
      <c r="G1" s="15" t="s">
        <v>37</v>
      </c>
      <c r="H1" s="15" t="s">
        <v>38</v>
      </c>
      <c r="I1" s="15" t="s">
        <v>35</v>
      </c>
      <c r="J1" s="15" t="s">
        <v>39</v>
      </c>
      <c r="K1" s="15" t="s">
        <v>40</v>
      </c>
      <c r="L1" s="15" t="s">
        <v>41</v>
      </c>
      <c r="M1" s="15" t="s">
        <v>42</v>
      </c>
      <c r="N1" s="47"/>
      <c r="O1" s="15" t="s">
        <v>12</v>
      </c>
      <c r="P1" s="15" t="s">
        <v>11</v>
      </c>
      <c r="Q1" s="15" t="s">
        <v>8</v>
      </c>
      <c r="R1" s="16" t="s">
        <v>9</v>
      </c>
      <c r="V1" s="14" t="s">
        <v>19</v>
      </c>
      <c r="W1" s="32" t="s">
        <v>18</v>
      </c>
    </row>
    <row r="2" spans="1:23" ht="15" thickBot="1" x14ac:dyDescent="0.35">
      <c r="A2" s="1" t="s">
        <v>0</v>
      </c>
      <c r="B2" s="2">
        <v>50</v>
      </c>
      <c r="D2" s="13">
        <v>0</v>
      </c>
      <c r="E2" s="44">
        <f>(B9*B4/(B5+B4^2/2))^2</f>
        <v>0.25</v>
      </c>
      <c r="F2" s="36">
        <v>50</v>
      </c>
      <c r="G2">
        <f>(LN(F2/K)+(rf+sigma^2/2)*E2)/(sigma*SQRT(E2))</f>
        <v>0.10833333333333334</v>
      </c>
      <c r="H2">
        <f>G2-sigma*SQRT(E2)</f>
        <v>-4.1666666666666657E-2</v>
      </c>
      <c r="I2">
        <f>F2*_xlfn.NORM.DIST(G2,0,1,TRUE)-K*EXP(-rf*E2)*_xlfn.NORM.DIST(H2,0,1,TRUE)</f>
        <v>3.1081512162064442</v>
      </c>
      <c r="J2" s="19">
        <f t="shared" ref="J2:J52" si="0">_xlfn.NORM.DIST(G2,0,1,TRUE)</f>
        <v>0.54313435898599893</v>
      </c>
      <c r="K2" s="19">
        <f>J2*$B$7</f>
        <v>54313.435898599892</v>
      </c>
      <c r="L2">
        <f>I2*$B$7</f>
        <v>310815.12162064441</v>
      </c>
      <c r="M2">
        <f>L2-K2*F2</f>
        <v>-2404856.6733093504</v>
      </c>
      <c r="N2" s="48"/>
      <c r="O2" s="21">
        <v>310815.12162064441</v>
      </c>
      <c r="P2" s="17">
        <v>0.10833333333333334</v>
      </c>
      <c r="Q2" s="22">
        <v>54313.435898599892</v>
      </c>
      <c r="R2" s="22">
        <v>-2404856.6733093504</v>
      </c>
      <c r="U2" s="14" t="s">
        <v>17</v>
      </c>
      <c r="V2" s="33">
        <v>0.33794342711050401</v>
      </c>
      <c r="W2" s="34">
        <v>0.24901388231924659</v>
      </c>
    </row>
    <row r="3" spans="1:23" x14ac:dyDescent="0.3">
      <c r="A3" s="3" t="s">
        <v>1</v>
      </c>
      <c r="B3" s="4">
        <v>0.25</v>
      </c>
      <c r="D3" s="13">
        <v>1</v>
      </c>
      <c r="E3" s="13">
        <f>T*(50-D3)/50</f>
        <v>0.245</v>
      </c>
      <c r="F3" s="37">
        <v>49.672465715244996</v>
      </c>
      <c r="G3" s="41">
        <f>(LN(F3/K)+(rf+sigma^2/2)*E3)/(sigma*SQRT(E3))</f>
        <v>6.2984791719816122E-2</v>
      </c>
      <c r="H3" s="41">
        <f>G3-sigma*SQRT(E3)</f>
        <v>-8.550763232935886E-2</v>
      </c>
      <c r="I3" s="41">
        <f>F3*_xlfn.NORM.DIST(G3,0,1,TRUE)-K*EXP(-rf*E3)*_xlfn.NORM.DIST(H3,0,1,TRUE)</f>
        <v>2.9009705437457356</v>
      </c>
      <c r="J3" s="45">
        <f t="shared" si="0"/>
        <v>0.52511069263826571</v>
      </c>
      <c r="K3" s="45">
        <f t="shared" ref="K3:K52" si="1">J3*$B$7</f>
        <v>52511.069263826568</v>
      </c>
      <c r="L3" s="41">
        <f>L2+J2*(F3-F2)*$B$7+(L2-J2*F2*$B$7)*(EXP(rf*T/50)-1)</f>
        <v>292785.11154899455</v>
      </c>
      <c r="M3" s="41">
        <f>L3-K3*F3</f>
        <v>-2315569.1761292857</v>
      </c>
      <c r="N3" s="49"/>
      <c r="O3" s="21">
        <v>283810.38376280922</v>
      </c>
      <c r="P3" s="17">
        <v>4.0545075867016868E-2</v>
      </c>
      <c r="Q3" s="22">
        <v>51617.071438930681</v>
      </c>
      <c r="R3" s="22">
        <v>-2271607.6458765324</v>
      </c>
      <c r="U3" s="31">
        <v>-9.9043634012489622E-3</v>
      </c>
    </row>
    <row r="4" spans="1:23" x14ac:dyDescent="0.3">
      <c r="A4" s="3" t="s">
        <v>2</v>
      </c>
      <c r="B4" s="5">
        <v>0.3</v>
      </c>
      <c r="D4" s="13">
        <v>2</v>
      </c>
      <c r="E4" s="13">
        <f>T*(50-D4)/50</f>
        <v>0.24</v>
      </c>
      <c r="F4" s="37">
        <v>49.625614473172355</v>
      </c>
      <c r="G4">
        <f>(LN(F4/K)+(rf+sigma^2/2)*E4)/(sigma*SQRT(E4))</f>
        <v>5.5005441148813984E-2</v>
      </c>
      <c r="H4">
        <f>G4-sigma*SQRT(E4)</f>
        <v>-9.1963943418176708E-2</v>
      </c>
      <c r="I4">
        <f>F4*_xlfn.NORM.DIST(G4,0,1,TRUE)-K*EXP(-rf*E4)*_xlfn.NORM.DIST(H4,0,1,TRUE)</f>
        <v>2.8440161925325356</v>
      </c>
      <c r="J4" s="19">
        <f t="shared" si="0"/>
        <v>0.52193293552610642</v>
      </c>
      <c r="K4" s="19">
        <f t="shared" si="1"/>
        <v>52193.293552610645</v>
      </c>
      <c r="L4">
        <f>L3+J3*(F4-F3)*$B$7+(L3-J3*F3*$B$7)*(EXP(rf*T/50)-1)</f>
        <v>290093.33423557691</v>
      </c>
      <c r="M4">
        <f t="shared" ref="M4:M52" si="2">L4-K4*F4</f>
        <v>-2300030.9296913911</v>
      </c>
      <c r="N4" s="48"/>
      <c r="O4" s="21">
        <v>206085.05472802967</v>
      </c>
      <c r="P4" s="17">
        <v>-0.17078889530639088</v>
      </c>
      <c r="Q4" s="22">
        <v>43219.488052256107</v>
      </c>
      <c r="R4" s="22">
        <v>-1868701.936248451</v>
      </c>
      <c r="U4" s="31">
        <v>-3.0796375432807416E-2</v>
      </c>
      <c r="V4">
        <f>AVERAGE(logRets)</f>
        <v>1.6897171355525207E-3</v>
      </c>
      <c r="W4">
        <f>_xlfn.STDEV.S(logRets)</f>
        <v>1.760794047975282E-2</v>
      </c>
    </row>
    <row r="5" spans="1:23" x14ac:dyDescent="0.3">
      <c r="A5" s="3" t="s">
        <v>3</v>
      </c>
      <c r="B5" s="6">
        <v>0.02</v>
      </c>
      <c r="D5" s="13">
        <v>3</v>
      </c>
      <c r="E5" s="13">
        <f>T*(50-D5)/50</f>
        <v>0.23499999999999999</v>
      </c>
      <c r="F5" s="37">
        <v>49.743893032161658</v>
      </c>
      <c r="G5">
        <f>(LN(F5/K)+(rf+sigma^2/2)*E5)/(sigma*SQRT(E5))</f>
        <v>6.9721996346928578E-2</v>
      </c>
      <c r="H5">
        <f>G5-sigma*SQRT(E5)</f>
        <v>-7.5708399375561286E-2</v>
      </c>
      <c r="I5">
        <f>F5*_xlfn.NORM.DIST(G5,0,1,TRUE)-K*EXP(-rf*E5)*_xlfn.NORM.DIST(H5,0,1,TRUE)</f>
        <v>2.8733279212762781</v>
      </c>
      <c r="J5" s="19">
        <f t="shared" si="0"/>
        <v>0.52779253308468888</v>
      </c>
      <c r="K5" s="19">
        <f t="shared" si="1"/>
        <v>52779.253308468884</v>
      </c>
      <c r="L5">
        <f>L4+J4*(F5-F4)*$B$7+(L4-J4*F4*$B$7)*(EXP(rf*T/50)-1)</f>
        <v>296036.66719237814</v>
      </c>
      <c r="M5">
        <f t="shared" si="2"/>
        <v>-2329408.8637014623</v>
      </c>
      <c r="N5" s="48"/>
      <c r="O5" s="21">
        <v>195509.6808569741</v>
      </c>
      <c r="P5" s="17">
        <v>-0.20934642364408046</v>
      </c>
      <c r="Q5" s="22">
        <v>41708.890686760271</v>
      </c>
      <c r="R5" s="22">
        <v>-1796734.445826869</v>
      </c>
      <c r="U5" s="31">
        <v>-5.0195943995902E-3</v>
      </c>
      <c r="V5">
        <f>EXP(V4)</f>
        <v>1.0016911455119557</v>
      </c>
      <c r="W5">
        <f>W4*SQRT(200)</f>
        <v>0.24901388231924659</v>
      </c>
    </row>
    <row r="6" spans="1:23" x14ac:dyDescent="0.3">
      <c r="A6" s="7" t="s">
        <v>4</v>
      </c>
      <c r="B6" s="8">
        <v>50</v>
      </c>
      <c r="D6" s="13">
        <v>4</v>
      </c>
      <c r="E6" s="13">
        <f>T*(50-D6)/50</f>
        <v>0.23</v>
      </c>
      <c r="F6" s="37">
        <v>50.215641521980899</v>
      </c>
      <c r="G6">
        <f>(LN(F6/K)+(rf+sigma^2/2)*E6)/(sigma*SQRT(E6))</f>
        <v>0.13382147077036044</v>
      </c>
      <c r="H6">
        <f>G6-sigma*SQRT(E6)</f>
        <v>-1.0053474929021144E-2</v>
      </c>
      <c r="I6">
        <f>F6*_xlfn.NORM.DIST(G6,0,1,TRUE)-K*EXP(-rf*E6)*_xlfn.NORM.DIST(H6,0,1,TRUE)</f>
        <v>3.0950552356282479</v>
      </c>
      <c r="J6" s="19">
        <f t="shared" si="0"/>
        <v>0.55322812565746526</v>
      </c>
      <c r="K6" s="19">
        <f t="shared" si="1"/>
        <v>55322.812565746528</v>
      </c>
      <c r="L6">
        <f>L5+J5*(F6-F5)*$B$7+(L5-J5*F5*$B$7)*(EXP(rf*T/50)-1)</f>
        <v>320702.24770063267</v>
      </c>
      <c r="M6">
        <f t="shared" si="2"/>
        <v>-2457368.2760886354</v>
      </c>
      <c r="N6" s="48"/>
      <c r="O6" s="21">
        <v>202867.09885376674</v>
      </c>
      <c r="P6" s="17">
        <v>-0.18762300955526862</v>
      </c>
      <c r="Q6" s="22">
        <v>42558.609377422094</v>
      </c>
      <c r="R6" s="22">
        <v>-1837654.8781993848</v>
      </c>
      <c r="U6" s="31">
        <v>3.7760829219278444E-3</v>
      </c>
      <c r="V6">
        <f>V2/V4</f>
        <v>199.99999999999991</v>
      </c>
    </row>
    <row r="7" spans="1:23" ht="15" thickBot="1" x14ac:dyDescent="0.35">
      <c r="A7" s="3" t="s">
        <v>13</v>
      </c>
      <c r="B7" s="25">
        <v>100000</v>
      </c>
      <c r="D7" s="13">
        <v>5</v>
      </c>
      <c r="E7" s="13">
        <f>T*(50-D7)/50</f>
        <v>0.22500000000000001</v>
      </c>
      <c r="F7" s="37">
        <v>48.356971995721089</v>
      </c>
      <c r="G7">
        <f>(LN(F7/K)+(rf+sigma^2/2)*E7)/(sigma*SQRT(E7))</f>
        <v>-0.13202576314157075</v>
      </c>
      <c r="H7">
        <f>G7-sigma*SQRT(E7)</f>
        <v>-0.27432825784914783</v>
      </c>
      <c r="I7">
        <f>F7*_xlfn.NORM.DIST(G7,0,1,TRUE)-K*EXP(-rf*E7)*_xlfn.NORM.DIST(H7,0,1,TRUE)</f>
        <v>2.1310462329474937</v>
      </c>
      <c r="J7" s="19">
        <f t="shared" si="0"/>
        <v>0.44748195703835852</v>
      </c>
      <c r="K7" s="19">
        <f t="shared" si="1"/>
        <v>44748.195703835852</v>
      </c>
      <c r="L7">
        <f>L6+J6*(F7-F6)*$B$7+(L6-J6*F6*$B$7)*(EXP(rf*T/50)-1)</f>
        <v>217629.67276283639</v>
      </c>
      <c r="M7">
        <f t="shared" si="2"/>
        <v>-1946257.5737466007</v>
      </c>
      <c r="N7" s="48"/>
      <c r="O7" s="21">
        <v>233712.93500371568</v>
      </c>
      <c r="P7" s="17">
        <v>-8.5922672740152459E-2</v>
      </c>
      <c r="Q7" s="22">
        <v>46576.39439598348</v>
      </c>
      <c r="R7" s="22">
        <v>-2033405.40321643</v>
      </c>
      <c r="U7" s="31">
        <v>1.5092239628852483E-2</v>
      </c>
    </row>
    <row r="8" spans="1:23" ht="15" thickBot="1" x14ac:dyDescent="0.35">
      <c r="A8" s="26" t="s">
        <v>16</v>
      </c>
      <c r="B8" s="11">
        <v>50</v>
      </c>
      <c r="D8" s="13">
        <v>6</v>
      </c>
      <c r="E8" s="13">
        <f>T*(50-D8)/50</f>
        <v>0.22</v>
      </c>
      <c r="F8" s="37">
        <v>48.741614407655327</v>
      </c>
      <c r="G8">
        <f>(LN(F8/K)+(rf+sigma^2/2)*E8)/(sigma*SQRT(E8))</f>
        <v>-7.9522694104468966E-2</v>
      </c>
      <c r="H8">
        <f>G8-sigma*SQRT(E8)</f>
        <v>-0.22023516689917186</v>
      </c>
      <c r="I8">
        <f>F8*_xlfn.NORM.DIST(G8,0,1,TRUE)-K*EXP(-rf*E8)*_xlfn.NORM.DIST(H8,0,1,TRUE)</f>
        <v>2.2745353575079577</v>
      </c>
      <c r="J8" s="19">
        <f t="shared" si="0"/>
        <v>0.46830844074303529</v>
      </c>
      <c r="K8" s="19">
        <f t="shared" si="1"/>
        <v>46830.844074303532</v>
      </c>
      <c r="L8">
        <f>L7+J7*(F8-F7)*$B$7+(L7-J7*F7*$B$7)*(EXP(rf*T/50)-1)</f>
        <v>234647.0911990781</v>
      </c>
      <c r="M8">
        <f t="shared" si="2"/>
        <v>-2047963.853055655</v>
      </c>
      <c r="N8" s="48"/>
      <c r="O8" s="21">
        <v>243003.28093828139</v>
      </c>
      <c r="P8" s="17">
        <v>-5.9505691391734346E-2</v>
      </c>
      <c r="Q8" s="22">
        <v>47627.466621857595</v>
      </c>
      <c r="R8" s="22">
        <v>-2084984.2137459058</v>
      </c>
      <c r="U8" s="31">
        <v>4.1788177017770354E-3</v>
      </c>
    </row>
    <row r="9" spans="1:23" x14ac:dyDescent="0.3">
      <c r="A9" s="10" t="s">
        <v>6</v>
      </c>
      <c r="B9" s="12">
        <v>0.10833333333333334</v>
      </c>
      <c r="D9" s="13">
        <v>7</v>
      </c>
      <c r="E9" s="13">
        <f>T*(50-D9)/50</f>
        <v>0.215</v>
      </c>
      <c r="F9" s="37">
        <v>50.075533324711159</v>
      </c>
      <c r="G9">
        <f>(LN(F9/K)+(rf+sigma^2/2)*E9)/(sigma*SQRT(E9))</f>
        <v>0.11131596289687154</v>
      </c>
      <c r="H9">
        <f>G9-sigma*SQRT(E9)</f>
        <v>-2.7788314535564018E-2</v>
      </c>
      <c r="I9">
        <f>F9*_xlfn.NORM.DIST(G9,0,1,TRUE)-K*EXP(-rf*E9)*_xlfn.NORM.DIST(H9,0,1,TRUE)</f>
        <v>2.9160856455512025</v>
      </c>
      <c r="J9" s="19">
        <f t="shared" si="0"/>
        <v>0.54431710124338806</v>
      </c>
      <c r="K9" s="19">
        <f t="shared" si="1"/>
        <v>54431.710124338802</v>
      </c>
      <c r="L9">
        <f>L8+J8*(F9-F8)*$B$7+(L8-J8*F8*$B$7)*(EXP(rf*T/50)-1)</f>
        <v>296910.83338601736</v>
      </c>
      <c r="M9">
        <f t="shared" si="2"/>
        <v>-2428786.080866328</v>
      </c>
      <c r="N9" s="48"/>
      <c r="O9" s="21">
        <v>261861.85118073222</v>
      </c>
      <c r="P9" s="17">
        <v>-3.8904768543818755E-3</v>
      </c>
      <c r="Q9" s="22">
        <v>49844.792820717557</v>
      </c>
      <c r="R9" s="22">
        <v>-2194461.3015388255</v>
      </c>
      <c r="U9" s="31">
        <v>8.1570110093929608E-3</v>
      </c>
    </row>
    <row r="10" spans="1:23" ht="15" thickBot="1" x14ac:dyDescent="0.35">
      <c r="A10" s="9" t="s">
        <v>14</v>
      </c>
      <c r="B10" s="20">
        <v>310815.12162064441</v>
      </c>
      <c r="D10" s="13">
        <v>8</v>
      </c>
      <c r="E10" s="13">
        <f>T*(50-D10)/50</f>
        <v>0.21</v>
      </c>
      <c r="F10" s="37">
        <v>49.634212148496175</v>
      </c>
      <c r="G10">
        <f>(LN(F10/K)+(rf+sigma^2/2)*E10)/(sigma*SQRT(E10))</f>
        <v>4.5879231864028945E-2</v>
      </c>
      <c r="H10">
        <f>G10-sigma*SQRT(E10)</f>
        <v>-9.1598038984646246E-2</v>
      </c>
      <c r="I10">
        <f>F10*_xlfn.NORM.DIST(G10,0,1,TRUE)-K*EXP(-rf*E10)*_xlfn.NORM.DIST(H10,0,1,TRUE)</f>
        <v>2.6469481312416008</v>
      </c>
      <c r="J10" s="19">
        <f t="shared" si="0"/>
        <v>0.51829674634233713</v>
      </c>
      <c r="K10" s="19">
        <f t="shared" si="1"/>
        <v>51829.674634233714</v>
      </c>
      <c r="L10">
        <f>L9+J9*(F10-F9)*$B$7+(L9-J9*F9*$B$7)*(EXP(rf*T/50)-1)</f>
        <v>272646.07629812916</v>
      </c>
      <c r="M10">
        <f t="shared" si="2"/>
        <v>-2299878.9900849578</v>
      </c>
      <c r="N10" s="48"/>
      <c r="O10" s="21">
        <v>307052.03483315563</v>
      </c>
      <c r="P10" s="17">
        <v>0.12694352033679651</v>
      </c>
      <c r="Q10" s="22">
        <v>55050.744949894935</v>
      </c>
      <c r="R10" s="22">
        <v>-2455969.8607885418</v>
      </c>
      <c r="U10" s="31">
        <v>1.8318030699522477E-2</v>
      </c>
    </row>
    <row r="11" spans="1:23" ht="15" thickBot="1" x14ac:dyDescent="0.35">
      <c r="A11" s="24" t="s">
        <v>15</v>
      </c>
      <c r="B11" s="52">
        <f>L52-MAX(F52-K,0)*$B$7</f>
        <v>46624.880360059113</v>
      </c>
      <c r="D11" s="13">
        <v>9</v>
      </c>
      <c r="E11" s="13">
        <f>T*(50-D11)/50</f>
        <v>0.20499999999999999</v>
      </c>
      <c r="F11" s="37">
        <v>48.39204208630683</v>
      </c>
      <c r="G11">
        <f>(LN(F11/K)+(rf+sigma^2/2)*E11)/(sigma*SQRT(E11))</f>
        <v>-0.14254961464362001</v>
      </c>
      <c r="H11">
        <f>G11-sigma*SQRT(E11)</f>
        <v>-0.27838039171568124</v>
      </c>
      <c r="I11">
        <f>F11*_xlfn.NORM.DIST(G11,0,1,TRUE)-K*EXP(-rf*E11)*_xlfn.NORM.DIST(H11,0,1,TRUE)</f>
        <v>2.0151534394729005</v>
      </c>
      <c r="J11" s="19">
        <f t="shared" si="0"/>
        <v>0.4433229463235816</v>
      </c>
      <c r="K11" s="19">
        <f t="shared" si="1"/>
        <v>44332.294632358164</v>
      </c>
      <c r="L11">
        <f>L10+J10*(F11-F10)*$B$7+(L10-J10*F10*$B$7)*(EXP(rf*T/50)-1)</f>
        <v>208034.80673568268</v>
      </c>
      <c r="M11">
        <f t="shared" si="2"/>
        <v>-1937295.4608959476</v>
      </c>
      <c r="N11" s="48"/>
      <c r="O11" s="21">
        <v>294188.09734873759</v>
      </c>
      <c r="P11" s="17">
        <v>9.2390923474739733E-2</v>
      </c>
      <c r="Q11" s="22">
        <v>53680.627469869643</v>
      </c>
      <c r="R11" s="22">
        <v>-2387762.6996472594</v>
      </c>
      <c r="U11" s="31">
        <v>-4.5773177978467427E-3</v>
      </c>
    </row>
    <row r="12" spans="1:23" x14ac:dyDescent="0.3">
      <c r="D12" s="13">
        <v>10</v>
      </c>
      <c r="E12" s="13">
        <f>T*(50-D12)/50</f>
        <v>0.2</v>
      </c>
      <c r="F12" s="37">
        <v>48.193660291379288</v>
      </c>
      <c r="G12">
        <f>(LN(F12/K)+(rf+sigma^2/2)*E12)/(sigma*SQRT(E12))</f>
        <v>-0.1773613510132864</v>
      </c>
      <c r="H12">
        <f>G12-sigma*SQRT(E12)</f>
        <v>-0.31152542966327379</v>
      </c>
      <c r="I12">
        <f>F12*_xlfn.NORM.DIST(G12,0,1,TRUE)-K*EXP(-rf*E12)*_xlfn.NORM.DIST(H12,0,1,TRUE)</f>
        <v>1.8949472559211458</v>
      </c>
      <c r="J12" s="19">
        <f t="shared" si="0"/>
        <v>0.4296122817048349</v>
      </c>
      <c r="K12" s="19">
        <f t="shared" si="1"/>
        <v>42961.22817048349</v>
      </c>
      <c r="L12">
        <f>L11+J11*(F12-F11)*$B$7+(L11-J11*F11*$B$7)*(EXP(rf*T/50)-1)</f>
        <v>199046.34732036895</v>
      </c>
      <c r="M12">
        <f t="shared" si="2"/>
        <v>-1871412.4888283464</v>
      </c>
      <c r="N12" s="48"/>
      <c r="O12" s="21">
        <v>341305.05878013006</v>
      </c>
      <c r="P12" s="17">
        <v>0.2215768698018549</v>
      </c>
      <c r="Q12" s="22">
        <v>58767.835492560407</v>
      </c>
      <c r="R12" s="22">
        <v>-2646652.5285549671</v>
      </c>
      <c r="U12" s="31">
        <v>1.7503125657134754E-2</v>
      </c>
    </row>
    <row r="13" spans="1:23" x14ac:dyDescent="0.3">
      <c r="D13" s="13">
        <v>11</v>
      </c>
      <c r="E13" s="13">
        <f>T*(50-D13)/50</f>
        <v>0.19500000000000001</v>
      </c>
      <c r="F13" s="37">
        <v>48.954316266096534</v>
      </c>
      <c r="G13">
        <f>(LN(F13/K)+(rf+sigma^2/2)*E13)/(sigma*SQRT(E13))</f>
        <v>-6.3863921946257632E-2</v>
      </c>
      <c r="H13">
        <f>G13-sigma*SQRT(E13)</f>
        <v>-0.19634033494117531</v>
      </c>
      <c r="I13">
        <f>F13*_xlfn.NORM.DIST(G13,0,1,TRUE)-K*EXP(-rf*E13)*_xlfn.NORM.DIST(H13,0,1,TRUE)</f>
        <v>2.2043148488083801</v>
      </c>
      <c r="J13" s="19">
        <f t="shared" si="0"/>
        <v>0.47453928986291438</v>
      </c>
      <c r="K13" s="19">
        <f t="shared" si="1"/>
        <v>47453.928986291437</v>
      </c>
      <c r="L13">
        <f>L12+J12*(F13-F12)*$B$7+(L12-J12*F12*$B$7)*(EXP(rf*T/50)-1)</f>
        <v>231537.91160318078</v>
      </c>
      <c r="M13">
        <f t="shared" si="2"/>
        <v>-2091536.7360606161</v>
      </c>
      <c r="N13" s="48"/>
      <c r="O13" s="21">
        <v>378026.03990968195</v>
      </c>
      <c r="P13" s="17">
        <v>0.31481010675874543</v>
      </c>
      <c r="Q13" s="22">
        <v>62354.708122503718</v>
      </c>
      <c r="R13" s="22">
        <v>-2831543.474942693</v>
      </c>
      <c r="U13" s="31">
        <v>1.2302257130831532E-2</v>
      </c>
    </row>
    <row r="14" spans="1:23" x14ac:dyDescent="0.3">
      <c r="D14" s="13">
        <v>12</v>
      </c>
      <c r="E14" s="13">
        <f>T*(50-D14)/50</f>
        <v>0.19</v>
      </c>
      <c r="F14" s="37">
        <v>48.572177652589978</v>
      </c>
      <c r="G14">
        <f>(LN(F14/K)+(rf+sigma^2/2)*E14)/(sigma*SQRT(E14))</f>
        <v>-0.1271124883314898</v>
      </c>
      <c r="H14">
        <f>G14-sigma*SQRT(E14)</f>
        <v>-0.25787945663771</v>
      </c>
      <c r="I14">
        <f>F14*_xlfn.NORM.DIST(G14,0,1,TRUE)-K*EXP(-rf*E14)*_xlfn.NORM.DIST(H14,0,1,TRUE)</f>
        <v>1.992609558164439</v>
      </c>
      <c r="J14" s="19">
        <f t="shared" si="0"/>
        <v>0.44942568369140296</v>
      </c>
      <c r="K14" s="19">
        <f t="shared" si="1"/>
        <v>44942.568369140296</v>
      </c>
      <c r="L14">
        <f>L13+J13*(F14-F13)*$B$7+(L13-J13*F13*$B$7)*(EXP(rf*T/50)-1)</f>
        <v>213194.76884328242</v>
      </c>
      <c r="M14">
        <f t="shared" si="2"/>
        <v>-1969763.6461462709</v>
      </c>
      <c r="N14" s="48"/>
      <c r="O14" s="21">
        <v>411931.3107880805</v>
      </c>
      <c r="P14" s="17">
        <v>0.39746744814252438</v>
      </c>
      <c r="Q14" s="22">
        <v>65448.860681703511</v>
      </c>
      <c r="R14" s="22">
        <v>-2992787.7364873672</v>
      </c>
      <c r="U14" s="31">
        <v>1.0595699476062034E-2</v>
      </c>
    </row>
    <row r="15" spans="1:23" x14ac:dyDescent="0.3">
      <c r="D15" s="13">
        <v>13</v>
      </c>
      <c r="E15" s="13">
        <f>T*(50-D15)/50</f>
        <v>0.185</v>
      </c>
      <c r="F15" s="37">
        <v>48.337507756341211</v>
      </c>
      <c r="G15">
        <f>(LN(F15/K)+(rf+sigma^2/2)*E15)/(sigma*SQRT(E15))</f>
        <v>-0.16887052710452874</v>
      </c>
      <c r="H15">
        <f>G15-sigma*SQRT(E15)</f>
        <v>-0.29790540611016814</v>
      </c>
      <c r="I15">
        <f>F15*_xlfn.NORM.DIST(G15,0,1,TRUE)-K*EXP(-rf*E15)*_xlfn.NORM.DIST(H15,0,1,TRUE)</f>
        <v>1.854006595567121</v>
      </c>
      <c r="J15" s="19">
        <f t="shared" si="0"/>
        <v>0.43294924109106486</v>
      </c>
      <c r="K15" s="19">
        <f t="shared" si="1"/>
        <v>43294.924109106483</v>
      </c>
      <c r="L15">
        <f>L14+J14*(F15-F14)*$B$7+(L14-J14*F14*$B$7)*(EXP(rf*T/50)-1)</f>
        <v>202451.11477318188</v>
      </c>
      <c r="M15">
        <f t="shared" si="2"/>
        <v>-1890317.6151609567</v>
      </c>
      <c r="N15" s="48"/>
      <c r="O15" s="21">
        <v>455934.83329573675</v>
      </c>
      <c r="P15" s="17">
        <v>0.50047601340349823</v>
      </c>
      <c r="Q15" s="22">
        <v>69163.002914020268</v>
      </c>
      <c r="R15" s="22">
        <v>-3188814.7729250146</v>
      </c>
      <c r="U15" s="31">
        <v>1.2928248640737468E-2</v>
      </c>
    </row>
    <row r="16" spans="1:23" x14ac:dyDescent="0.3">
      <c r="D16" s="13">
        <v>14</v>
      </c>
      <c r="E16" s="13">
        <f>T*(50-D16)/50</f>
        <v>0.18</v>
      </c>
      <c r="F16" s="37">
        <v>49.020045514664034</v>
      </c>
      <c r="G16">
        <f>(LN(F16/K)+(rf+sigma^2/2)*E16)/(sigma*SQRT(E16))</f>
        <v>-6.359010369386843E-2</v>
      </c>
      <c r="H16">
        <f>G16-sigma*SQRT(E16)</f>
        <v>-0.19086932430744696</v>
      </c>
      <c r="I16">
        <f>F16*_xlfn.NORM.DIST(G16,0,1,TRUE)-K*EXP(-rf*E16)*_xlfn.NORM.DIST(H16,0,1,TRUE)</f>
        <v>2.1278214168790086</v>
      </c>
      <c r="J16" s="19">
        <f t="shared" si="0"/>
        <v>0.47464830595132707</v>
      </c>
      <c r="K16" s="19">
        <f t="shared" si="1"/>
        <v>47464.830595132706</v>
      </c>
      <c r="L16">
        <f>L15+J15*(F16-F15)*$B$7+(L15-J15*F15*$B$7)*(EXP(rf*T/50)-1)</f>
        <v>231812.49400794884</v>
      </c>
      <c r="M16">
        <f t="shared" si="2"/>
        <v>-2094915.6621112744</v>
      </c>
      <c r="N16" s="48"/>
      <c r="O16" s="21">
        <v>388563.51995416288</v>
      </c>
      <c r="P16" s="17">
        <v>0.35893953594545142</v>
      </c>
      <c r="Q16" s="22">
        <v>64017.983883718691</v>
      </c>
      <c r="R16" s="22">
        <v>-2922989.6431473056</v>
      </c>
      <c r="U16" s="31">
        <v>-1.8568317452208504E-2</v>
      </c>
    </row>
    <row r="17" spans="4:21" x14ac:dyDescent="0.3">
      <c r="D17" s="13">
        <v>15</v>
      </c>
      <c r="E17" s="13">
        <f>T*(50-D17)/50</f>
        <v>0.17499999999999999</v>
      </c>
      <c r="F17" s="37">
        <v>48.848217325272635</v>
      </c>
      <c r="G17">
        <f>(LN(F17/K)+(rf+sigma^2/2)*E17)/(sigma*SQRT(E17))</f>
        <v>-9.5061475043684077E-2</v>
      </c>
      <c r="H17">
        <f>G17-sigma*SQRT(E17)</f>
        <v>-0.22056047902379539</v>
      </c>
      <c r="I17">
        <f>F17*_xlfn.NORM.DIST(G17,0,1,TRUE)-K*EXP(-rf*E17)*_xlfn.NORM.DIST(H17,0,1,TRUE)</f>
        <v>2.0106055441004997</v>
      </c>
      <c r="J17" s="19">
        <f t="shared" si="0"/>
        <v>0.46213299895774007</v>
      </c>
      <c r="K17" s="19">
        <f t="shared" si="1"/>
        <v>46213.299895774006</v>
      </c>
      <c r="L17">
        <f>L16+J16*(F17-F16)*$B$7+(L16-J16*F16*$B$7)*(EXP(rf*T/50)-1)</f>
        <v>223447.19606587908</v>
      </c>
      <c r="M17">
        <f t="shared" si="2"/>
        <v>-2033990.1205608887</v>
      </c>
      <c r="N17" s="48"/>
      <c r="O17" s="21">
        <v>441023.30595365539</v>
      </c>
      <c r="P17" s="17">
        <v>0.48737210254675567</v>
      </c>
      <c r="Q17" s="22">
        <v>68700.267014293087</v>
      </c>
      <c r="R17" s="22">
        <v>-3169347.6529877409</v>
      </c>
      <c r="U17" s="31">
        <v>1.5804169054773946E-2</v>
      </c>
    </row>
    <row r="18" spans="4:21" x14ac:dyDescent="0.3">
      <c r="D18" s="13">
        <v>16</v>
      </c>
      <c r="E18" s="13">
        <f>T*(50-D18)/50</f>
        <v>0.17</v>
      </c>
      <c r="F18" s="37">
        <v>49.449221094933286</v>
      </c>
      <c r="G18">
        <f>(LN(F18/K)+(rf+sigma^2/2)*E18)/(sigma*SQRT(E18))</f>
        <v>-2.1584740781622566E-4</v>
      </c>
      <c r="H18">
        <f>G18-sigma*SQRT(E18)</f>
        <v>-0.12390901617634605</v>
      </c>
      <c r="I18">
        <f>F18*_xlfn.NORM.DIST(G18,0,1,TRUE)-K*EXP(-rf*E18)*_xlfn.NORM.DIST(H18,0,1,TRUE)</f>
        <v>2.2621574090358827</v>
      </c>
      <c r="J18" s="19">
        <f t="shared" si="0"/>
        <v>0.49991388934357572</v>
      </c>
      <c r="K18" s="19">
        <f t="shared" si="1"/>
        <v>49991.388934357572</v>
      </c>
      <c r="L18">
        <f>L17+J17*(F18-F17)*$B$7+(L17-J17*F17*$B$7)*(EXP(rf*T/50)-1)</f>
        <v>251018.15432935162</v>
      </c>
      <c r="M18">
        <f t="shared" si="2"/>
        <v>-2221017.0899284971</v>
      </c>
      <c r="N18" s="48"/>
      <c r="O18" s="21">
        <v>328910.3059405316</v>
      </c>
      <c r="P18" s="17">
        <v>0.23756287296966538</v>
      </c>
      <c r="Q18" s="22">
        <v>59388.992537539663</v>
      </c>
      <c r="R18" s="22">
        <v>-2695486.0788874393</v>
      </c>
      <c r="U18" s="31">
        <v>-3.1454808897936885E-2</v>
      </c>
    </row>
    <row r="19" spans="4:21" x14ac:dyDescent="0.3">
      <c r="D19" s="13">
        <v>17</v>
      </c>
      <c r="E19" s="13">
        <f>T*(50-D19)/50</f>
        <v>0.16500000000000001</v>
      </c>
      <c r="F19" s="37">
        <v>49.460768098458537</v>
      </c>
      <c r="G19">
        <f>(LN(F19/K)+(rf+sigma^2/2)*E19)/(sigma*SQRT(E19))</f>
        <v>-9.700739111233957E-4</v>
      </c>
      <c r="H19">
        <f>G19-sigma*SQRT(E19)</f>
        <v>-0.1228306499806628</v>
      </c>
      <c r="I19">
        <f>F19*_xlfn.NORM.DIST(G19,0,1,TRUE)-K*EXP(-rf*E19)*_xlfn.NORM.DIST(H19,0,1,TRUE)</f>
        <v>2.2295247071753614</v>
      </c>
      <c r="J19" s="19">
        <f t="shared" si="0"/>
        <v>0.49961299656243635</v>
      </c>
      <c r="K19" s="19">
        <f t="shared" si="1"/>
        <v>49961.299656243638</v>
      </c>
      <c r="L19">
        <f>L18+J18*(F19-F18)*$B$7+(L18-J18*F18*$B$7)*(EXP(rf*T/50)-1)</f>
        <v>251373.29225916028</v>
      </c>
      <c r="M19">
        <f t="shared" si="2"/>
        <v>-2219750.9639359023</v>
      </c>
      <c r="N19" s="48"/>
      <c r="O19" s="21">
        <v>284917.94485305203</v>
      </c>
      <c r="P19" s="17">
        <v>0.11896944958165449</v>
      </c>
      <c r="Q19" s="22">
        <v>54735.022022479505</v>
      </c>
      <c r="R19" s="22">
        <v>-2462177.5587269804</v>
      </c>
      <c r="U19" s="31">
        <v>-1.4562218878677351E-2</v>
      </c>
    </row>
    <row r="20" spans="4:21" x14ac:dyDescent="0.3">
      <c r="D20" s="13">
        <v>18</v>
      </c>
      <c r="E20" s="13">
        <f>T*(50-D20)/50</f>
        <v>0.16</v>
      </c>
      <c r="F20" s="37">
        <v>48.4779456956948</v>
      </c>
      <c r="G20">
        <f>(LN(F20/K)+(rf+sigma^2/2)*E20)/(sigma*SQRT(E20))</f>
        <v>-0.17095032357185505</v>
      </c>
      <c r="H20">
        <f>G20-sigma*SQRT(E20)</f>
        <v>-0.29095032357185502</v>
      </c>
      <c r="I20">
        <f>F20*_xlfn.NORM.DIST(G20,0,1,TRUE)-K*EXP(-rf*E20)*_xlfn.NORM.DIST(H20,0,1,TRUE)</f>
        <v>1.7331989200567968</v>
      </c>
      <c r="J20" s="19">
        <f t="shared" si="0"/>
        <v>0.43213141326643661</v>
      </c>
      <c r="K20" s="19">
        <f t="shared" si="1"/>
        <v>43213.141326643665</v>
      </c>
      <c r="L20">
        <f>L19+J19*(F20-F19)*$B$7+(L19-J19*F19*$B$7)*(EXP(rf*T/50)-1)</f>
        <v>202048.22149029336</v>
      </c>
      <c r="M20">
        <f t="shared" si="2"/>
        <v>-1892836.0970831229</v>
      </c>
      <c r="N20" s="48"/>
      <c r="O20" s="21">
        <v>382104.10712305293</v>
      </c>
      <c r="P20" s="17">
        <v>0.40854687314647753</v>
      </c>
      <c r="Q20" s="22">
        <v>65856.388733069776</v>
      </c>
      <c r="R20" s="22">
        <v>-3040390.8139285622</v>
      </c>
      <c r="U20" s="31">
        <v>3.4852939116880956E-2</v>
      </c>
    </row>
    <row r="21" spans="4:21" x14ac:dyDescent="0.3">
      <c r="D21" s="13">
        <v>19</v>
      </c>
      <c r="E21" s="13">
        <f>T*(50-D21)/50</f>
        <v>0.155</v>
      </c>
      <c r="F21" s="37">
        <v>47.870401505064414</v>
      </c>
      <c r="G21">
        <f>(LN(F21/K)+(rf+sigma^2/2)*E21)/(sigma*SQRT(E21))</f>
        <v>-0.28321548728762452</v>
      </c>
      <c r="H21">
        <f>G21-sigma*SQRT(E21)</f>
        <v>-0.40132560539780171</v>
      </c>
      <c r="I21">
        <f>F21*_xlfn.NORM.DIST(G21,0,1,TRUE)-K*EXP(-rf*E21)*_xlfn.NORM.DIST(H21,0,1,TRUE)</f>
        <v>1.4466710455351723</v>
      </c>
      <c r="J21" s="19">
        <f t="shared" si="0"/>
        <v>0.38850582851986942</v>
      </c>
      <c r="K21" s="19">
        <f t="shared" si="1"/>
        <v>38850.582851986939</v>
      </c>
      <c r="L21">
        <f>L20+J20*(F21-F20)*$B$7+(L20-J20*F20*$B$7)*(EXP(rf*T/50)-1)</f>
        <v>175605.03544419684</v>
      </c>
      <c r="M21">
        <f t="shared" si="2"/>
        <v>-1684187.9643861884</v>
      </c>
      <c r="N21" s="48"/>
      <c r="O21" s="21">
        <v>448437.80109528266</v>
      </c>
      <c r="P21" s="17">
        <v>0.57559858697322808</v>
      </c>
      <c r="Q21" s="22">
        <v>71755.673181306425</v>
      </c>
      <c r="R21" s="22">
        <v>-3353244.4399374966</v>
      </c>
      <c r="U21" s="31">
        <v>1.9283392313881806E-2</v>
      </c>
    </row>
    <row r="22" spans="4:21" x14ac:dyDescent="0.3">
      <c r="D22" s="13">
        <v>20</v>
      </c>
      <c r="E22" s="13">
        <f>T*(50-D22)/50</f>
        <v>0.15</v>
      </c>
      <c r="F22" s="37">
        <v>46.505392583838749</v>
      </c>
      <c r="G22">
        <f>(LN(F22/K)+(rf+sigma^2/2)*E22)/(sigma*SQRT(E22))</f>
        <v>-0.5396763890491717</v>
      </c>
      <c r="H22">
        <f>G22-sigma*SQRT(E22)</f>
        <v>-0.65586588943539414</v>
      </c>
      <c r="I22">
        <f>F22*_xlfn.NORM.DIST(G22,0,1,TRUE)-K*EXP(-rf*E22)*_xlfn.NORM.DIST(H22,0,1,TRUE)</f>
        <v>0.94618481318640768</v>
      </c>
      <c r="J22" s="19">
        <f t="shared" si="0"/>
        <v>0.29471011284552551</v>
      </c>
      <c r="K22" s="19">
        <f t="shared" si="1"/>
        <v>29471.011284552551</v>
      </c>
      <c r="L22">
        <f>L21+J21*(F22-F21)*$B$7+(L21-J21*F21*$B$7)*(EXP(rf*T/50)-1)</f>
        <v>122405.21603875856</v>
      </c>
      <c r="M22">
        <f t="shared" si="2"/>
        <v>-1248155.7335920997</v>
      </c>
      <c r="N22" s="48"/>
      <c r="O22" s="21">
        <v>385725.84832813666</v>
      </c>
      <c r="P22" s="17">
        <v>0.43993034450346802</v>
      </c>
      <c r="Q22" s="22">
        <v>67000.622126782837</v>
      </c>
      <c r="R22" s="22">
        <v>-3105786.2842953987</v>
      </c>
      <c r="U22" s="31">
        <v>-1.6543730158862412E-2</v>
      </c>
    </row>
    <row r="23" spans="4:21" x14ac:dyDescent="0.3">
      <c r="D23" s="13">
        <v>21</v>
      </c>
      <c r="E23" s="13">
        <f>T*(50-D23)/50</f>
        <v>0.14499999999999999</v>
      </c>
      <c r="F23" s="37">
        <v>48.547953424348307</v>
      </c>
      <c r="G23">
        <f>(LN(F23/K)+(rf+sigma^2/2)*E23)/(sigma*SQRT(E23))</f>
        <v>-0.17547761537423781</v>
      </c>
      <c r="H23">
        <f>G23-sigma*SQRT(E23)</f>
        <v>-0.28971421196219643</v>
      </c>
      <c r="I23">
        <f>F23*_xlfn.NORM.DIST(G23,0,1,TRUE)-K*EXP(-rf*E23)*_xlfn.NORM.DIST(H23,0,1,TRUE)</f>
        <v>1.6477369237407125</v>
      </c>
      <c r="J23" s="19">
        <f t="shared" si="0"/>
        <v>0.43035217910845802</v>
      </c>
      <c r="K23" s="19">
        <f t="shared" si="1"/>
        <v>43035.2179108458</v>
      </c>
      <c r="L23">
        <f>L22+J22*(F23-F22)*$B$7+(L22-J22*F22*$B$7)*(EXP(rf*T/50)-1)</f>
        <v>182476.72780445497</v>
      </c>
      <c r="M23">
        <f t="shared" si="2"/>
        <v>-1906795.0269379669</v>
      </c>
      <c r="N23" s="48"/>
      <c r="O23" s="21">
        <v>319004.63804969261</v>
      </c>
      <c r="P23" s="17">
        <v>0.27650053314799283</v>
      </c>
      <c r="Q23" s="22">
        <v>60891.817489488683</v>
      </c>
      <c r="R23" s="22">
        <v>-2793812.0762670496</v>
      </c>
      <c r="U23" s="31">
        <v>-1.9203807071014059E-2</v>
      </c>
    </row>
    <row r="24" spans="4:21" x14ac:dyDescent="0.3">
      <c r="D24" s="13">
        <v>22</v>
      </c>
      <c r="E24" s="13">
        <f>T*(50-D24)/50</f>
        <v>0.14000000000000001</v>
      </c>
      <c r="F24" s="37">
        <v>47.95620894064681</v>
      </c>
      <c r="G24">
        <f>(LN(F24/K)+(rf+sigma^2/2)*E24)/(sigma*SQRT(E24))</f>
        <v>-0.29073323481014063</v>
      </c>
      <c r="H24">
        <f>G24-sigma*SQRT(E24)</f>
        <v>-0.40298295641335891</v>
      </c>
      <c r="I24">
        <f>F24*_xlfn.NORM.DIST(G24,0,1,TRUE)-K*EXP(-rf*E24)*_xlfn.NORM.DIST(H24,0,1,TRUE)</f>
        <v>1.3672423127818689</v>
      </c>
      <c r="J24" s="19">
        <f t="shared" si="0"/>
        <v>0.38562767564516309</v>
      </c>
      <c r="K24" s="19">
        <f t="shared" si="1"/>
        <v>38562.767564516311</v>
      </c>
      <c r="L24">
        <f>L23+J23*(F24-F23)*$B$7+(L23-J23*F23*$B$7)*(EXP(rf*T/50)-1)</f>
        <v>156820.1859638333</v>
      </c>
      <c r="M24">
        <f t="shared" si="2"/>
        <v>-1692503.9526897087</v>
      </c>
      <c r="N24" s="48"/>
      <c r="O24" s="21">
        <v>271403.91445622698</v>
      </c>
      <c r="P24" s="17">
        <v>0.14202842078536518</v>
      </c>
      <c r="Q24" s="22">
        <v>55647.122164911045</v>
      </c>
      <c r="R24" s="22">
        <v>-2530056.1711229132</v>
      </c>
      <c r="U24" s="31">
        <v>-1.5318829168680735E-2</v>
      </c>
    </row>
    <row r="25" spans="4:21" x14ac:dyDescent="0.3">
      <c r="D25" s="13">
        <v>23</v>
      </c>
      <c r="E25" s="13">
        <f>T*(50-D25)/50</f>
        <v>0.13500000000000001</v>
      </c>
      <c r="F25" s="37">
        <v>48.256848585207223</v>
      </c>
      <c r="G25">
        <f>(LN(F25/K)+(rf+sigma^2/2)*E25)/(sigma*SQRT(E25))</f>
        <v>-0.24232029189416807</v>
      </c>
      <c r="H25">
        <f>G25-sigma*SQRT(E25)</f>
        <v>-0.3525473303194111</v>
      </c>
      <c r="I25">
        <f>F25*_xlfn.NORM.DIST(G25,0,1,TRUE)-K*EXP(-rf*E25)*_xlfn.NORM.DIST(H25,0,1,TRUE)</f>
        <v>1.4467401352406952</v>
      </c>
      <c r="J25" s="19">
        <f t="shared" si="0"/>
        <v>0.40426599579220224</v>
      </c>
      <c r="K25" s="19">
        <f t="shared" si="1"/>
        <v>40426.599579220223</v>
      </c>
      <c r="L25">
        <f>L24+J24*(F25-F24)*$B$7+(L24-J24*F24*$B$7)*(EXP(rf*T/50)-1)</f>
        <v>168244.42383962436</v>
      </c>
      <c r="M25">
        <f t="shared" si="2"/>
        <v>-1782615.8708696081</v>
      </c>
      <c r="N25" s="48"/>
      <c r="O25" s="21">
        <v>357853.29442886292</v>
      </c>
      <c r="P25" s="17">
        <v>0.41820402784841582</v>
      </c>
      <c r="Q25" s="22">
        <v>66210.102444062155</v>
      </c>
      <c r="R25" s="22">
        <v>-3078542.4523645202</v>
      </c>
      <c r="U25" s="31">
        <v>3.0479740754336859E-2</v>
      </c>
    </row>
    <row r="26" spans="4:21" x14ac:dyDescent="0.3">
      <c r="D26" s="13">
        <v>24</v>
      </c>
      <c r="E26" s="13">
        <f>T*(50-D26)/50</f>
        <v>0.13</v>
      </c>
      <c r="F26" s="37">
        <v>47.736248116816341</v>
      </c>
      <c r="G26">
        <f>(LN(F26/K)+(rf+sigma^2/2)*E26)/(sigma*SQRT(E26))</f>
        <v>-0.35021900619414409</v>
      </c>
      <c r="H26">
        <f>G26-sigma*SQRT(E26)</f>
        <v>-0.45838554445806379</v>
      </c>
      <c r="I26">
        <f>F26*_xlfn.NORM.DIST(G26,0,1,TRUE)-K*EXP(-rf*E26)*_xlfn.NORM.DIST(H26,0,1,TRUE)</f>
        <v>1.2075117593862323</v>
      </c>
      <c r="J26" s="19">
        <f t="shared" si="0"/>
        <v>0.36308717201432583</v>
      </c>
      <c r="K26" s="19">
        <f t="shared" si="1"/>
        <v>36308.717201432584</v>
      </c>
      <c r="L26">
        <f>L25+J25*(F26-F25)*$B$7+(L25-J25*F25*$B$7)*(EXP(rf*T/50)-1)</f>
        <v>147020.0466627682</v>
      </c>
      <c r="M26">
        <f t="shared" si="2"/>
        <v>-1586221.8864681353</v>
      </c>
      <c r="N26" s="48"/>
      <c r="O26" s="21">
        <v>309987.78318863147</v>
      </c>
      <c r="P26" s="17">
        <v>0.29432705050303332</v>
      </c>
      <c r="Q26" s="22">
        <v>61574.599785412254</v>
      </c>
      <c r="R26" s="22">
        <v>-2841590.9391222266</v>
      </c>
      <c r="U26" s="31">
        <v>-1.3936053276895741E-2</v>
      </c>
    </row>
    <row r="27" spans="4:21" x14ac:dyDescent="0.3">
      <c r="D27" s="13">
        <v>25</v>
      </c>
      <c r="E27" s="13">
        <f>T*(50-D27)/50</f>
        <v>0.125</v>
      </c>
      <c r="F27" s="37">
        <v>48.801611041234104</v>
      </c>
      <c r="G27">
        <f>(LN(F27/K)+(rf+sigma^2/2)*E27)/(sigma*SQRT(E27))</f>
        <v>-0.15211922162447786</v>
      </c>
      <c r="H27">
        <f>G27-sigma*SQRT(E27)</f>
        <v>-0.25818523880245997</v>
      </c>
      <c r="I27">
        <f>F27*_xlfn.NORM.DIST(G27,0,1,TRUE)-K*EXP(-rf*E27)*_xlfn.NORM.DIST(H27,0,1,TRUE)</f>
        <v>1.593680586023126</v>
      </c>
      <c r="J27" s="19">
        <f t="shared" si="0"/>
        <v>0.43954645198627978</v>
      </c>
      <c r="K27" s="19">
        <f t="shared" si="1"/>
        <v>43954.645198627979</v>
      </c>
      <c r="L27">
        <f>L26+J26*(F27-F26)*$B$7+(L26-J26*F26*$B$7)*(EXP(rf*T/50)-1)</f>
        <v>185543.37768232325</v>
      </c>
      <c r="M27">
        <f t="shared" si="2"/>
        <v>-1959514.1207565672</v>
      </c>
      <c r="N27" s="48"/>
      <c r="O27" s="21">
        <v>265761.75852303347</v>
      </c>
      <c r="P27" s="17">
        <v>0.16471268037798062</v>
      </c>
      <c r="Q27" s="22">
        <v>56541.49320945012</v>
      </c>
      <c r="R27" s="22">
        <v>-2587856.9356864649</v>
      </c>
      <c r="U27" s="31">
        <v>-1.404092018394067E-2</v>
      </c>
    </row>
    <row r="28" spans="4:21" x14ac:dyDescent="0.3">
      <c r="D28" s="13">
        <v>26</v>
      </c>
      <c r="E28" s="13">
        <f>T*(50-D28)/50</f>
        <v>0.12</v>
      </c>
      <c r="F28" s="37">
        <v>48.310825162322757</v>
      </c>
      <c r="G28">
        <f>(LN(F28/K)+(rf+sigma^2/2)*E28)/(sigma*SQRT(E28))</f>
        <v>-0.25564441029379903</v>
      </c>
      <c r="H28">
        <f>G28-sigma*SQRT(E28)</f>
        <v>-0.35956745874793167</v>
      </c>
      <c r="I28">
        <f>F28*_xlfn.NORM.DIST(G28,0,1,TRUE)-K*EXP(-rf*E28)*_xlfn.NORM.DIST(H28,0,1,TRUE)</f>
        <v>1.3452973694606705</v>
      </c>
      <c r="J28" s="19">
        <f t="shared" si="0"/>
        <v>0.39911271154606925</v>
      </c>
      <c r="K28" s="19">
        <f t="shared" si="1"/>
        <v>39911.271154606926</v>
      </c>
      <c r="L28">
        <f>L27+J27*(F28-F27)*$B$7+(L27-J27*F27*$B$7)*(EXP(rf*T/50)-1)</f>
        <v>163775.09729630529</v>
      </c>
      <c r="M28">
        <f t="shared" si="2"/>
        <v>-1764371.3454599655</v>
      </c>
      <c r="N28" s="48"/>
      <c r="O28" s="21">
        <v>299643.98497900745</v>
      </c>
      <c r="P28" s="17">
        <v>0.2794233825997286</v>
      </c>
      <c r="Q28" s="22">
        <v>61004.003564797735</v>
      </c>
      <c r="R28" s="22">
        <v>-2816030.791380404</v>
      </c>
      <c r="U28" s="31">
        <v>1.1893111742726992E-2</v>
      </c>
    </row>
    <row r="29" spans="4:21" x14ac:dyDescent="0.3">
      <c r="D29" s="13">
        <v>27</v>
      </c>
      <c r="E29" s="13">
        <f>T*(50-D29)/50</f>
        <v>0.115</v>
      </c>
      <c r="F29" s="37">
        <v>49.15790979236899</v>
      </c>
      <c r="G29">
        <f>(LN(F29/K)+(rf+sigma^2/2)*E29)/(sigma*SQRT(E29))</f>
        <v>-9.3480560227379578E-2</v>
      </c>
      <c r="H29">
        <f>G29-sigma*SQRT(E29)</f>
        <v>-0.1952155099742586</v>
      </c>
      <c r="I29">
        <f>F29*_xlfn.NORM.DIST(G29,0,1,TRUE)-K*EXP(-rf*E29)*_xlfn.NORM.DIST(H29,0,1,TRUE)</f>
        <v>1.6662970094601448</v>
      </c>
      <c r="J29" s="19">
        <f t="shared" si="0"/>
        <v>0.46276089637657919</v>
      </c>
      <c r="K29" s="19">
        <f t="shared" si="1"/>
        <v>46276.089637657919</v>
      </c>
      <c r="L29">
        <f>L28+J28*(F29-F28)*$B$7+(L28-J28*F28*$B$7)*(EXP(rf*T/50)-1)</f>
        <v>197406.8757002835</v>
      </c>
      <c r="M29">
        <f t="shared" si="2"/>
        <v>-2077428.9642512857</v>
      </c>
      <c r="N29" s="48"/>
      <c r="O29" s="21">
        <v>327239.18294232583</v>
      </c>
      <c r="P29" s="17">
        <v>0.36979445352027601</v>
      </c>
      <c r="Q29" s="22">
        <v>64423.217589355678</v>
      </c>
      <c r="R29" s="22">
        <v>-2992505.3640910494</v>
      </c>
      <c r="U29" s="31">
        <v>8.9074904164304358E-3</v>
      </c>
    </row>
    <row r="30" spans="4:21" x14ac:dyDescent="0.3">
      <c r="D30" s="13">
        <v>28</v>
      </c>
      <c r="E30" s="13">
        <f>T*(50-D30)/50</f>
        <v>0.11</v>
      </c>
      <c r="F30" s="37">
        <v>48.184502988632474</v>
      </c>
      <c r="G30">
        <f>(LN(F30/K)+(rf+sigma^2/2)*E30)/(sigma*SQRT(E30))</f>
        <v>-0.29985856820429346</v>
      </c>
      <c r="H30">
        <f>G30-sigma*SQRT(E30)</f>
        <v>-0.39935731191495544</v>
      </c>
      <c r="I30">
        <f>F30*_xlfn.NORM.DIST(G30,0,1,TRUE)-K*EXP(-rf*E30)*_xlfn.NORM.DIST(H30,0,1,TRUE)</f>
        <v>1.2104867375543762</v>
      </c>
      <c r="J30" s="19">
        <f t="shared" si="0"/>
        <v>0.38214251931881726</v>
      </c>
      <c r="K30" s="19">
        <f t="shared" si="1"/>
        <v>38214.251931881729</v>
      </c>
      <c r="L30">
        <f>L29+J29*(F30-F29)*$B$7+(L29-J29*F29*$B$7)*(EXP(rf*T/50)-1)</f>
        <v>152153.6619127501</v>
      </c>
      <c r="M30">
        <f t="shared" si="2"/>
        <v>-1689181.0745073594</v>
      </c>
      <c r="N30" s="48"/>
      <c r="O30" s="21">
        <v>379641.34024795133</v>
      </c>
      <c r="P30" s="17">
        <v>0.53313710335678566</v>
      </c>
      <c r="Q30" s="22">
        <v>70303.066169572587</v>
      </c>
      <c r="R30" s="22">
        <v>-3300604.711449312</v>
      </c>
      <c r="U30" s="31">
        <v>1.5750451863981829E-2</v>
      </c>
    </row>
    <row r="31" spans="4:21" x14ac:dyDescent="0.3">
      <c r="D31" s="13">
        <v>29</v>
      </c>
      <c r="E31" s="13">
        <f>T*(50-D31)/50</f>
        <v>0.105</v>
      </c>
      <c r="F31" s="37">
        <v>47.645596459024162</v>
      </c>
      <c r="G31">
        <f>(LN(F31/K)+(rf+sigma^2/2)*E31)/(sigma*SQRT(E31))</f>
        <v>-0.42595742078036114</v>
      </c>
      <c r="H31">
        <f>G31-sigma*SQRT(E31)</f>
        <v>-0.523168531256479</v>
      </c>
      <c r="I31">
        <f>F31*_xlfn.NORM.DIST(G31,0,1,TRUE)-K*EXP(-rf*E31)*_xlfn.NORM.DIST(H31,0,1,TRUE)</f>
        <v>0.97467058400412299</v>
      </c>
      <c r="J31" s="19">
        <f t="shared" si="0"/>
        <v>0.33506943632258102</v>
      </c>
      <c r="K31" s="19">
        <f t="shared" si="1"/>
        <v>33506.943632258102</v>
      </c>
      <c r="L31">
        <f>L30+J30*(F31-F30)*$B$7+(L30-J30*F30*$B$7)*(EXP(rf*T/50)-1)</f>
        <v>131390.82546892427</v>
      </c>
      <c r="M31">
        <f t="shared" si="2"/>
        <v>-1465067.4894089145</v>
      </c>
      <c r="N31" s="48"/>
      <c r="O31" s="21">
        <v>434106.59884788567</v>
      </c>
      <c r="P31" s="17">
        <v>0.6943728891887776</v>
      </c>
      <c r="Q31" s="22">
        <v>75627.580448060631</v>
      </c>
      <c r="R31" s="22">
        <v>-3583814.0749306045</v>
      </c>
      <c r="U31" s="31">
        <v>1.4779287633009855E-2</v>
      </c>
    </row>
    <row r="32" spans="4:21" x14ac:dyDescent="0.3">
      <c r="D32" s="13">
        <v>30</v>
      </c>
      <c r="E32" s="13">
        <f>T*(50-D32)/50</f>
        <v>0.1</v>
      </c>
      <c r="F32" s="37">
        <v>46.190907018377914</v>
      </c>
      <c r="G32">
        <f>(LN(F32/K)+(rf+sigma^2/2)*E32)/(sigma*SQRT(E32))</f>
        <v>-0.76674739236074785</v>
      </c>
      <c r="H32">
        <f>G32-sigma*SQRT(E32)</f>
        <v>-0.86161572216579918</v>
      </c>
      <c r="I32">
        <f>F32*_xlfn.NORM.DIST(G32,0,1,TRUE)-K*EXP(-rf*E32)*_xlfn.NORM.DIST(H32,0,1,TRUE)</f>
        <v>0.53358769598334632</v>
      </c>
      <c r="J32" s="19">
        <f t="shared" si="0"/>
        <v>0.22161586007080761</v>
      </c>
      <c r="K32" s="19">
        <f t="shared" si="1"/>
        <v>22161.586007080761</v>
      </c>
      <c r="L32">
        <f>L31+J31*(F32-F31)*$B$7+(L31-J31*F31*$B$7)*(EXP(rf*T/50)-1)</f>
        <v>82502.114304226779</v>
      </c>
      <c r="M32">
        <f t="shared" si="2"/>
        <v>-941161.64432862564</v>
      </c>
      <c r="N32" s="48"/>
      <c r="O32" s="21">
        <v>390842.75673595554</v>
      </c>
      <c r="P32" s="17">
        <v>0.594927897111028</v>
      </c>
      <c r="Q32" s="22">
        <v>72405.416564785613</v>
      </c>
      <c r="R32" s="22">
        <v>-3414814.2793123061</v>
      </c>
      <c r="U32" s="31">
        <v>-1.0735943689196711E-2</v>
      </c>
    </row>
    <row r="33" spans="4:21" x14ac:dyDescent="0.3">
      <c r="D33" s="13">
        <v>31</v>
      </c>
      <c r="E33" s="13">
        <f>T*(50-D33)/50</f>
        <v>9.5000000000000001E-2</v>
      </c>
      <c r="F33" s="37">
        <v>46.168825079953301</v>
      </c>
      <c r="G33">
        <f>(LN(F33/K)+(rf+sigma^2/2)*E33)/(sigma*SQRT(E33))</f>
        <v>-0.79535234429901069</v>
      </c>
      <c r="H33">
        <f>G33-sigma*SQRT(E33)</f>
        <v>-0.88781855434354529</v>
      </c>
      <c r="I33">
        <f>F33*_xlfn.NORM.DIST(G33,0,1,TRUE)-K*EXP(-rf*E33)*_xlfn.NORM.DIST(H33,0,1,TRUE)</f>
        <v>0.49521081745830919</v>
      </c>
      <c r="J33" s="19">
        <f t="shared" si="0"/>
        <v>0.21320428644104455</v>
      </c>
      <c r="K33" s="19">
        <f t="shared" si="1"/>
        <v>21320.428644104457</v>
      </c>
      <c r="L33">
        <f>L32+J32*(F33-F32)*$B$7+(L32-J32*F32*$B$7)*(EXP(rf*T/50)-1)</f>
        <v>81918.622656228676</v>
      </c>
      <c r="M33">
        <f t="shared" si="2"/>
        <v>-902420.5180430559</v>
      </c>
      <c r="N33" s="48"/>
      <c r="O33" s="21">
        <v>466085.93835452816</v>
      </c>
      <c r="P33" s="17">
        <v>0.81955662366429116</v>
      </c>
      <c r="Q33" s="22">
        <v>79376.554506576926</v>
      </c>
      <c r="R33" s="22">
        <v>-3788838.7517211535</v>
      </c>
      <c r="U33" s="31">
        <v>1.9666478953777298E-2</v>
      </c>
    </row>
    <row r="34" spans="4:21" x14ac:dyDescent="0.3">
      <c r="D34" s="13">
        <v>32</v>
      </c>
      <c r="E34" s="13">
        <f>T*(50-D34)/50</f>
        <v>0.09</v>
      </c>
      <c r="F34" s="37">
        <v>46.047138328557949</v>
      </c>
      <c r="G34">
        <f>(LN(F34/K)+(rf+sigma^2/2)*E34)/(sigma*SQRT(E34))</f>
        <v>-0.85008208177880618</v>
      </c>
      <c r="H34">
        <f>G34-sigma*SQRT(E34)</f>
        <v>-0.94008208177880614</v>
      </c>
      <c r="I34">
        <f>F34*_xlfn.NORM.DIST(G34,0,1,TRUE)-K*EXP(-rf*E34)*_xlfn.NORM.DIST(H34,0,1,TRUE)</f>
        <v>0.43696618884759175</v>
      </c>
      <c r="J34" s="19">
        <f t="shared" si="0"/>
        <v>0.19763972642474728</v>
      </c>
      <c r="K34" s="19">
        <f t="shared" si="1"/>
        <v>19763.972642474728</v>
      </c>
      <c r="L34">
        <f>L33+J33*(F34-F33)*$B$7+(L33-J33*F33*$B$7)*(EXP(rf*T/50)-1)</f>
        <v>79233.96239211387</v>
      </c>
      <c r="M34">
        <f t="shared" si="2"/>
        <v>-830840.41979775485</v>
      </c>
      <c r="N34" s="48"/>
      <c r="O34" s="21">
        <v>517775.50253822131</v>
      </c>
      <c r="P34" s="17">
        <v>0.97354721642558439</v>
      </c>
      <c r="Q34" s="22">
        <v>83485.929730837597</v>
      </c>
      <c r="R34" s="22">
        <v>-4012193.4574187589</v>
      </c>
      <c r="U34" s="31">
        <v>1.2162954571170628E-2</v>
      </c>
    </row>
    <row r="35" spans="4:21" x14ac:dyDescent="0.3">
      <c r="D35" s="13">
        <v>33</v>
      </c>
      <c r="E35" s="13">
        <f>T*(50-D35)/50</f>
        <v>8.5000000000000006E-2</v>
      </c>
      <c r="F35" s="37">
        <v>46.283890366069592</v>
      </c>
      <c r="G35">
        <f>(LN(F35/K)+(rf+sigma^2/2)*E35)/(sigma*SQRT(E35))</f>
        <v>-0.81980948602094639</v>
      </c>
      <c r="H35">
        <f>G35-sigma*SQRT(E35)</f>
        <v>-0.90727376444362595</v>
      </c>
      <c r="I35">
        <f>F35*_xlfn.NORM.DIST(G35,0,1,TRUE)-K*EXP(-rf*E35)*_xlfn.NORM.DIST(H35,0,1,TRUE)</f>
        <v>0.45091300183718808</v>
      </c>
      <c r="J35" s="19">
        <f t="shared" si="0"/>
        <v>0.20616236123821521</v>
      </c>
      <c r="K35" s="19">
        <f t="shared" si="1"/>
        <v>20616.23612382152</v>
      </c>
      <c r="L35">
        <f>L34+J34*(F35-F34)*$B$7+(L34-J34*F34*$B$7)*(EXP(rf*T/50)-1)</f>
        <v>83830.034988223735</v>
      </c>
      <c r="M35">
        <f t="shared" si="2"/>
        <v>-870369.57752773503</v>
      </c>
      <c r="N35" s="48"/>
      <c r="O35" s="21">
        <v>639398.57159882307</v>
      </c>
      <c r="P35" s="17">
        <v>1.301959517579893</v>
      </c>
      <c r="Q35" s="22">
        <v>90353.488762799825</v>
      </c>
      <c r="R35" s="22">
        <v>-4395268.0226212805</v>
      </c>
      <c r="U35" s="31">
        <v>2.6580700262362544E-2</v>
      </c>
    </row>
    <row r="36" spans="4:21" x14ac:dyDescent="0.3">
      <c r="D36" s="13">
        <v>34</v>
      </c>
      <c r="E36" s="13">
        <f>T*(50-D36)/50</f>
        <v>0.08</v>
      </c>
      <c r="F36" s="37">
        <v>44.471715953409266</v>
      </c>
      <c r="G36">
        <f>(LN(F36/K)+(rf+sigma^2/2)*E36)/(sigma*SQRT(E36))</f>
        <v>-1.3195745662084155</v>
      </c>
      <c r="H36">
        <f>G36-sigma*SQRT(E36)</f>
        <v>-1.4044273799508011</v>
      </c>
      <c r="I36">
        <f>F36*_xlfn.NORM.DIST(G36,0,1,TRUE)-K*EXP(-rf*E36)*_xlfn.NORM.DIST(H36,0,1,TRUE)</f>
        <v>0.159208203491223</v>
      </c>
      <c r="J36" s="19">
        <f t="shared" si="0"/>
        <v>9.3488549595314135E-2</v>
      </c>
      <c r="K36" s="19">
        <f t="shared" si="1"/>
        <v>9348.8549595314144</v>
      </c>
      <c r="L36">
        <f>L35+J35*(F36-F35)*$B$7+(L35-J35*F35*$B$7)*(EXP(rf*T/50)-1)</f>
        <v>46382.778089525113</v>
      </c>
      <c r="M36">
        <f t="shared" si="2"/>
        <v>-369376.8441603774</v>
      </c>
      <c r="N36" s="48"/>
      <c r="O36" s="21">
        <v>557435.92320624948</v>
      </c>
      <c r="P36" s="17">
        <v>1.145808412764338</v>
      </c>
      <c r="Q36" s="22">
        <v>87406.278326546089</v>
      </c>
      <c r="R36" s="22">
        <v>-4234142.629089524</v>
      </c>
      <c r="U36" s="31">
        <v>-1.6324881907914233E-2</v>
      </c>
    </row>
    <row r="37" spans="4:21" x14ac:dyDescent="0.3">
      <c r="D37" s="13">
        <v>35</v>
      </c>
      <c r="E37" s="13">
        <f>T*(50-D37)/50</f>
        <v>7.4999999999999997E-2</v>
      </c>
      <c r="F37" s="37">
        <v>44.022586501290881</v>
      </c>
      <c r="G37">
        <f>(LN(F37/K)+(rf+sigma^2/2)*E37)/(sigma*SQRT(E37))</f>
        <v>-1.4903551924947214</v>
      </c>
      <c r="H37">
        <f>G37-sigma*SQRT(E37)</f>
        <v>-1.5725135761204962</v>
      </c>
      <c r="I37">
        <f>F37*_xlfn.NORM.DIST(G37,0,1,TRUE)-K*EXP(-rf*E37)*_xlfn.NORM.DIST(H37,0,1,TRUE)</f>
        <v>0.10496953958716215</v>
      </c>
      <c r="J37" s="19">
        <f t="shared" si="0"/>
        <v>6.8065433722723778E-2</v>
      </c>
      <c r="K37" s="19">
        <f t="shared" si="1"/>
        <v>6806.5433722723774</v>
      </c>
      <c r="L37">
        <f>L36+J36*(F37-F36)*$B$7+(L36-J36*F36*$B$7)*(EXP(rf*T/50)-1)</f>
        <v>42146.992452254686</v>
      </c>
      <c r="M37">
        <f t="shared" si="2"/>
        <v>-257494.65192839416</v>
      </c>
      <c r="N37" s="48"/>
      <c r="O37" s="21">
        <v>519058.50835116906</v>
      </c>
      <c r="P37" s="17">
        <v>1.0826351515101451</v>
      </c>
      <c r="Q37" s="22">
        <v>86051.480082857641</v>
      </c>
      <c r="R37" s="22">
        <v>-4160884.8330861623</v>
      </c>
      <c r="U37" s="31">
        <v>-7.952513728231584E-3</v>
      </c>
    </row>
    <row r="38" spans="4:21" x14ac:dyDescent="0.3">
      <c r="D38" s="13">
        <v>36</v>
      </c>
      <c r="E38" s="13">
        <f>T*(50-D38)/50</f>
        <v>7.0000000000000007E-2</v>
      </c>
      <c r="F38" s="37">
        <v>43.001732807217408</v>
      </c>
      <c r="G38">
        <f>(LN(F38/K)+(rf+sigma^2/2)*E38)/(sigma*SQRT(E38))</f>
        <v>-1.8423574946078847</v>
      </c>
      <c r="H38">
        <f>G38-sigma*SQRT(E38)</f>
        <v>-1.9217300339398224</v>
      </c>
      <c r="I38">
        <f>F38*_xlfn.NORM.DIST(G38,0,1,TRUE)-K*EXP(-rf*E38)*_xlfn.NORM.DIST(H38,0,1,TRUE)</f>
        <v>4.2566144281897644E-2</v>
      </c>
      <c r="J38" s="19">
        <f t="shared" si="0"/>
        <v>3.2711437452630408E-2</v>
      </c>
      <c r="K38" s="19">
        <f t="shared" si="1"/>
        <v>3271.1437452630407</v>
      </c>
      <c r="L38">
        <f>L37+J37*(F38-F37)*$B$7+(L37-J37*F37*$B$7)*(EXP(rf*T/50)-1)</f>
        <v>35172.756754090085</v>
      </c>
      <c r="M38">
        <f t="shared" si="2"/>
        <v>-105492.09255371164</v>
      </c>
      <c r="N38" s="48"/>
      <c r="O38" s="21">
        <v>531378.63616886572</v>
      </c>
      <c r="P38" s="17">
        <v>1.1507797225907084</v>
      </c>
      <c r="Q38" s="22">
        <v>87508.856553762074</v>
      </c>
      <c r="R38" s="22">
        <v>-4240776.6329342145</v>
      </c>
      <c r="U38" s="31">
        <v>2.7177546892079916E-3</v>
      </c>
    </row>
    <row r="39" spans="4:21" x14ac:dyDescent="0.3">
      <c r="D39" s="13">
        <v>37</v>
      </c>
      <c r="E39" s="13">
        <f>T*(50-D39)/50</f>
        <v>6.5000000000000002E-2</v>
      </c>
      <c r="F39" s="37">
        <v>42.589382033967823</v>
      </c>
      <c r="G39">
        <f>(LN(F39/K)+(rf+sigma^2/2)*E39)/(sigma*SQRT(E39))</f>
        <v>-2.0421315749406892</v>
      </c>
      <c r="H39">
        <f>G39-sigma*SQRT(E39)</f>
        <v>-2.1186168676445809</v>
      </c>
      <c r="I39">
        <f>F39*_xlfn.NORM.DIST(G39,0,1,TRUE)-K*EXP(-rf*E39)*_xlfn.NORM.DIST(H39,0,1,TRUE)</f>
        <v>2.4068050292321508E-2</v>
      </c>
      <c r="J39" s="19">
        <f t="shared" si="0"/>
        <v>2.0569240790670847E-2</v>
      </c>
      <c r="K39" s="19">
        <f t="shared" si="1"/>
        <v>2056.9240790670847</v>
      </c>
      <c r="L39">
        <f>L38+J38*(F39-F38)*$B$7+(L38-J38*F38*$B$7)*(EXP(rf*T/50)-1)</f>
        <v>33813.348364586906</v>
      </c>
      <c r="M39">
        <f t="shared" si="2"/>
        <v>-53789.777053668593</v>
      </c>
      <c r="N39" s="48"/>
      <c r="O39" s="21">
        <v>493022.57334373961</v>
      </c>
      <c r="P39" s="17">
        <v>1.0856328726599931</v>
      </c>
      <c r="Q39" s="22">
        <v>86117.927493916082</v>
      </c>
      <c r="R39" s="22">
        <v>-4165951.5624008048</v>
      </c>
      <c r="U39" s="31">
        <v>-7.98036075936083E-3</v>
      </c>
    </row>
    <row r="40" spans="4:21" x14ac:dyDescent="0.3">
      <c r="D40" s="13">
        <v>38</v>
      </c>
      <c r="E40" s="13">
        <f>T*(50-D40)/50</f>
        <v>0.06</v>
      </c>
      <c r="F40" s="37">
        <v>43.226927429506745</v>
      </c>
      <c r="G40">
        <f>(LN(F40/K)+(rf+sigma^2/2)*E40)/(sigma*SQRT(E40))</f>
        <v>-1.9277400480552842</v>
      </c>
      <c r="H40">
        <f>G40-sigma*SQRT(E40)</f>
        <v>-2.0012247403387797</v>
      </c>
      <c r="I40">
        <f>F40*_xlfn.NORM.DIST(G40,0,1,TRUE)-K*EXP(-rf*E40)*_xlfn.NORM.DIST(H40,0,1,TRUE)</f>
        <v>3.1850666714324793E-2</v>
      </c>
      <c r="J40" s="19">
        <f t="shared" si="0"/>
        <v>2.6943734044653021E-2</v>
      </c>
      <c r="K40" s="19">
        <f t="shared" si="1"/>
        <v>2694.373404465302</v>
      </c>
      <c r="L40">
        <f>L39+J39*(F40-F39)*$B$7+(L39-J39*F39*$B$7)*(EXP(rf*T/50)-1)</f>
        <v>35119.351593506042</v>
      </c>
      <c r="M40">
        <f t="shared" si="2"/>
        <v>-81350.132029308588</v>
      </c>
      <c r="N40" s="48"/>
      <c r="O40" s="21">
        <v>411076.74128203595</v>
      </c>
      <c r="P40" s="17">
        <v>0.88529500916751347</v>
      </c>
      <c r="Q40" s="22">
        <v>81200.122947417025</v>
      </c>
      <c r="R40" s="22">
        <v>-3904971.0443367488</v>
      </c>
      <c r="U40" s="31">
        <v>-1.7654316705577527E-2</v>
      </c>
    </row>
    <row r="41" spans="4:21" x14ac:dyDescent="0.3">
      <c r="D41" s="13">
        <v>39</v>
      </c>
      <c r="E41" s="13">
        <f>T*(50-D41)/50</f>
        <v>5.5E-2</v>
      </c>
      <c r="F41" s="37">
        <v>43.52026539833895</v>
      </c>
      <c r="G41">
        <f>(LN(F41/K)+(rf+sigma^2/2)*E41)/(sigma*SQRT(E41))</f>
        <v>-1.9219519336984205</v>
      </c>
      <c r="H41">
        <f>G41-sigma*SQRT(E41)</f>
        <v>-1.9923081700957721</v>
      </c>
      <c r="I41">
        <f>F41*_xlfn.NORM.DIST(G41,0,1,TRUE)-K*EXP(-rf*E41)*_xlfn.NORM.DIST(H41,0,1,TRUE)</f>
        <v>3.1202327069130176E-2</v>
      </c>
      <c r="J41" s="19">
        <f t="shared" si="0"/>
        <v>2.7305903077225864E-2</v>
      </c>
      <c r="K41" s="19">
        <f t="shared" si="1"/>
        <v>2730.5903077225862</v>
      </c>
      <c r="L41">
        <f>L40+J40*(F41-F40)*$B$7+(L40-J40*F40*$B$7)*(EXP(rf*T/50)-1)</f>
        <v>35901.57819528025</v>
      </c>
      <c r="M41">
        <f t="shared" si="2"/>
        <v>-82934.436690938717</v>
      </c>
      <c r="N41" s="48"/>
      <c r="O41" s="21">
        <v>428424.03385401733</v>
      </c>
      <c r="P41" s="17">
        <v>0.97833464614310672</v>
      </c>
      <c r="Q41" s="22">
        <v>83604.558013682996</v>
      </c>
      <c r="R41" s="22">
        <v>-4033690.2589492411</v>
      </c>
      <c r="U41" s="31">
        <v>4.1013123109745692E-3</v>
      </c>
    </row>
    <row r="42" spans="4:21" x14ac:dyDescent="0.3">
      <c r="D42" s="13">
        <v>40</v>
      </c>
      <c r="E42" s="13">
        <f>T*(50-D42)/50</f>
        <v>0.05</v>
      </c>
      <c r="F42" s="37">
        <v>45.202903045601992</v>
      </c>
      <c r="G42">
        <f>(LN(F42/K)+(rf+sigma^2/2)*E42)/(sigma*SQRT(E42))</f>
        <v>-1.4551092209181833</v>
      </c>
      <c r="H42">
        <f>G42-sigma*SQRT(E42)</f>
        <v>-1.5221912602431771</v>
      </c>
      <c r="I42">
        <f>F42*_xlfn.NORM.DIST(G42,0,1,TRUE)-K*EXP(-rf*E42)*_xlfn.NORM.DIST(H42,0,1,TRUE)</f>
        <v>9.5821725462410967E-2</v>
      </c>
      <c r="J42" s="19">
        <f t="shared" si="0"/>
        <v>7.2819513413997713E-2</v>
      </c>
      <c r="K42" s="19">
        <f t="shared" si="1"/>
        <v>7281.9513413997711</v>
      </c>
      <c r="L42">
        <f>L41+J41*(F42-F41)*$B$7+(L41-J41*F41*$B$7)*(EXP(rf*T/50)-1)</f>
        <v>40487.878387950754</v>
      </c>
      <c r="M42">
        <f t="shared" si="2"/>
        <v>-288677.46208013449</v>
      </c>
      <c r="N42" s="48"/>
      <c r="O42" s="21">
        <v>458978.43199223635</v>
      </c>
      <c r="P42" s="17">
        <v>1.1243084846046825</v>
      </c>
      <c r="Q42" s="22">
        <v>86955.890990623157</v>
      </c>
      <c r="R42" s="22">
        <v>-4214200.821576911</v>
      </c>
      <c r="U42" s="31">
        <v>6.9139623379117473E-3</v>
      </c>
    </row>
    <row r="43" spans="4:21" x14ac:dyDescent="0.3">
      <c r="D43" s="13">
        <v>41</v>
      </c>
      <c r="E43" s="13">
        <f>T*(50-D43)/50</f>
        <v>4.4999999999999998E-2</v>
      </c>
      <c r="F43" s="37">
        <v>46.112444715097141</v>
      </c>
      <c r="G43">
        <f>(LN(F43/K)+(rf+sigma^2/2)*E43)/(sigma*SQRT(E43))</f>
        <v>-1.2258896785126381</v>
      </c>
      <c r="H43">
        <f>G43-sigma*SQRT(E43)</f>
        <v>-1.2895292888194274</v>
      </c>
      <c r="I43">
        <f>F43*_xlfn.NORM.DIST(G43,0,1,TRUE)-K*EXP(-rf*E43)*_xlfn.NORM.DIST(H43,0,1,TRUE)</f>
        <v>0.15198867505337432</v>
      </c>
      <c r="J43" s="19">
        <f t="shared" si="0"/>
        <v>0.11012009672152709</v>
      </c>
      <c r="K43" s="19">
        <f t="shared" si="1"/>
        <v>11012.00967215271</v>
      </c>
      <c r="L43">
        <f>L42+J42*(F43-F42)*$B$7+(L42-J42*F42*$B$7)*(EXP(rf*T/50)-1)</f>
        <v>47082.247378546483</v>
      </c>
      <c r="M43">
        <f t="shared" si="2"/>
        <v>-460708.4398307103</v>
      </c>
      <c r="N43" s="48"/>
      <c r="O43" s="21">
        <v>351863.59381678054</v>
      </c>
      <c r="P43" s="17">
        <v>0.81710483847888027</v>
      </c>
      <c r="Q43" s="22">
        <v>79306.574093922827</v>
      </c>
      <c r="R43" s="22">
        <v>-3812918.6285882769</v>
      </c>
      <c r="U43" s="31">
        <v>-2.3095672477087364E-2</v>
      </c>
    </row>
    <row r="44" spans="4:21" x14ac:dyDescent="0.3">
      <c r="D44" s="13">
        <v>42</v>
      </c>
      <c r="E44" s="13">
        <f>T*(50-D44)/50</f>
        <v>0.04</v>
      </c>
      <c r="F44" s="37">
        <v>46.239706230368689</v>
      </c>
      <c r="G44">
        <f>(LN(F44/K)+(rf+sigma^2/2)*E44)/(sigma*SQRT(E44))</f>
        <v>-1.259735570561191</v>
      </c>
      <c r="H44">
        <f>G44-sigma*SQRT(E44)</f>
        <v>-1.3197355705611911</v>
      </c>
      <c r="I44">
        <f>F44*_xlfn.NORM.DIST(G44,0,1,TRUE)-K*EXP(-rf*E44)*_xlfn.NORM.DIST(H44,0,1,TRUE)</f>
        <v>0.13414492547466317</v>
      </c>
      <c r="J44" s="19">
        <f t="shared" si="0"/>
        <v>0.10388238451270669</v>
      </c>
      <c r="K44" s="19">
        <f t="shared" si="1"/>
        <v>10388.238451270669</v>
      </c>
      <c r="L44">
        <f>L43+J43*(F44-F43)*$B$7+(L43-J43*F43*$B$7)*(EXP(rf*T/50)-1)</f>
        <v>48437.579268007517</v>
      </c>
      <c r="M44">
        <f t="shared" si="2"/>
        <v>-431911.51496976835</v>
      </c>
      <c r="N44" s="48"/>
      <c r="O44" s="21">
        <v>216553.52287978877</v>
      </c>
      <c r="P44" s="17">
        <v>0.31235433993023781</v>
      </c>
      <c r="Q44" s="22">
        <v>62261.437649220919</v>
      </c>
      <c r="R44" s="22">
        <v>-2947174.9945988357</v>
      </c>
      <c r="U44" s="31">
        <v>-3.2933973104773751E-2</v>
      </c>
    </row>
    <row r="45" spans="4:21" x14ac:dyDescent="0.3">
      <c r="D45" s="13">
        <v>43</v>
      </c>
      <c r="E45" s="13">
        <f>T*(50-D45)/50</f>
        <v>3.5000000000000003E-2</v>
      </c>
      <c r="F45" s="37">
        <v>46.500615070141016</v>
      </c>
      <c r="G45">
        <f>(LN(F45/K)+(rf+sigma^2/2)*E45)/(sigma*SQRT(E45))</f>
        <v>-1.2522519361943789</v>
      </c>
      <c r="H45">
        <f>G45-sigma*SQRT(E45)</f>
        <v>-1.3083767969959881</v>
      </c>
      <c r="I45">
        <f>F45*_xlfn.NORM.DIST(G45,0,1,TRUE)-K*EXP(-rf*E45)*_xlfn.NORM.DIST(H45,0,1,TRUE)</f>
        <v>0.12837842273881428</v>
      </c>
      <c r="J45" s="19">
        <f t="shared" si="0"/>
        <v>0.1052390382928703</v>
      </c>
      <c r="K45" s="19">
        <f t="shared" si="1"/>
        <v>10523.90382928703</v>
      </c>
      <c r="L45">
        <f>L44+J44*(F45-F44)*$B$7+(L44-J44*F44*$B$7)*(EXP(rf*T/50)-1)</f>
        <v>51104.769198480259</v>
      </c>
      <c r="M45">
        <f t="shared" si="2"/>
        <v>-438263.23180237896</v>
      </c>
      <c r="N45" s="48"/>
      <c r="O45" s="21">
        <v>238962.34840878772</v>
      </c>
      <c r="P45" s="17">
        <v>0.45553497175286584</v>
      </c>
      <c r="Q45" s="22">
        <v>67563.779301618852</v>
      </c>
      <c r="R45" s="22">
        <v>-3218834.3491919092</v>
      </c>
      <c r="U45" s="31">
        <v>7.1505764840803379E-3</v>
      </c>
    </row>
    <row r="46" spans="4:21" x14ac:dyDescent="0.3">
      <c r="D46" s="13">
        <v>44</v>
      </c>
      <c r="E46" s="13">
        <f>T*(50-D46)/50</f>
        <v>0.03</v>
      </c>
      <c r="F46" s="37">
        <v>45.637705287548904</v>
      </c>
      <c r="G46">
        <f>(LN(F46/K)+(rf+sigma^2/2)*E46)/(sigma*SQRT(E46))</f>
        <v>-1.7193252423729826</v>
      </c>
      <c r="H46">
        <f>G46-sigma*SQRT(E46)</f>
        <v>-1.7712867666000489</v>
      </c>
      <c r="I46">
        <f>F46*_xlfn.NORM.DIST(G46,0,1,TRUE)-K*EXP(-rf*E46)*_xlfn.NORM.DIST(H46,0,1,TRUE)</f>
        <v>4.0592407028365418E-2</v>
      </c>
      <c r="J46" s="19">
        <f t="shared" si="0"/>
        <v>4.27775830700865E-2</v>
      </c>
      <c r="K46" s="19">
        <f t="shared" si="1"/>
        <v>4277.7583070086503</v>
      </c>
      <c r="L46">
        <f>L45+J45*(F46-F45)*$B$7+(L45-J45*F45*$B$7)*(EXP(rf*T/50)-1)</f>
        <v>41979.761118560426</v>
      </c>
      <c r="M46">
        <f t="shared" si="2"/>
        <v>-153247.31178806451</v>
      </c>
      <c r="N46" s="48"/>
      <c r="O46" s="21">
        <v>311475.72704231716</v>
      </c>
      <c r="P46" s="17">
        <v>0.88694719444776327</v>
      </c>
      <c r="Q46" s="22">
        <v>81244.633448856912</v>
      </c>
      <c r="R46" s="22">
        <v>-3934066.8355371393</v>
      </c>
      <c r="U46" s="31">
        <v>2.0845291252531463E-2</v>
      </c>
    </row>
    <row r="47" spans="4:21" x14ac:dyDescent="0.3">
      <c r="D47" s="13">
        <v>45</v>
      </c>
      <c r="E47" s="13">
        <f>T*(50-D47)/50</f>
        <v>2.5000000000000001E-2</v>
      </c>
      <c r="F47" s="37">
        <v>46.900959958751521</v>
      </c>
      <c r="G47">
        <f>(LN(F47/K)+(rf+sigma^2/2)*E47)/(sigma*SQRT(E47))</f>
        <v>-1.3146613229066382</v>
      </c>
      <c r="H47">
        <f>G47-sigma*SQRT(E47)</f>
        <v>-1.3620954878091638</v>
      </c>
      <c r="I47">
        <f>F47*_xlfn.NORM.DIST(G47,0,1,TRUE)-K*EXP(-rf*E47)*_xlfn.NORM.DIST(H47,0,1,TRUE)</f>
        <v>9.6287741151328099E-2</v>
      </c>
      <c r="J47" s="19">
        <f t="shared" si="0"/>
        <v>9.4311875335876344E-2</v>
      </c>
      <c r="K47" s="19">
        <f t="shared" si="1"/>
        <v>9431.1875335876339</v>
      </c>
      <c r="L47">
        <f>L46+J46*(F47-F46)*$B$7+(L46-J46*F46*$B$7)*(EXP(rf*T/50)-1)</f>
        <v>47368.333784723989</v>
      </c>
      <c r="M47">
        <f t="shared" si="2"/>
        <v>-394963.41509154614</v>
      </c>
      <c r="N47" s="48"/>
      <c r="O47" s="21">
        <v>343177.98948650184</v>
      </c>
      <c r="P47" s="17">
        <v>1.1235267103344957</v>
      </c>
      <c r="Q47" s="22">
        <v>86939.306846934705</v>
      </c>
      <c r="R47" s="22">
        <v>-4234292.4073841944</v>
      </c>
      <c r="T47" s="23"/>
      <c r="U47" s="31">
        <v>7.5314231179725534E-3</v>
      </c>
    </row>
    <row r="48" spans="4:21" x14ac:dyDescent="0.3">
      <c r="D48" s="13">
        <v>46</v>
      </c>
      <c r="E48" s="13">
        <f>T*(50-D48)/50</f>
        <v>0.02</v>
      </c>
      <c r="F48" s="37">
        <v>46.428244713304039</v>
      </c>
      <c r="G48">
        <f>(LN(F48/K)+(rf+sigma^2/2)*E48)/(sigma*SQRT(E48))</f>
        <v>-1.7162662240940965</v>
      </c>
      <c r="H48">
        <f>G48-sigma*SQRT(E48)</f>
        <v>-1.7586926309652893</v>
      </c>
      <c r="I48">
        <f>F48*_xlfn.NORM.DIST(G48,0,1,TRUE)-K*EXP(-rf*E48)*_xlfn.NORM.DIST(H48,0,1,TRUE)</f>
        <v>3.4088212427227926E-2</v>
      </c>
      <c r="J48" s="19">
        <f t="shared" si="0"/>
        <v>4.3056663621931168E-2</v>
      </c>
      <c r="K48" s="19">
        <f t="shared" si="1"/>
        <v>4305.6663621931166</v>
      </c>
      <c r="L48">
        <f>L47+J47*(F48-F47)*$B$7+(L47-J47*F47*$B$7)*(EXP(rf*T/50)-1)</f>
        <v>42870.569338530804</v>
      </c>
      <c r="M48">
        <f t="shared" si="2"/>
        <v>-157033.9621792128</v>
      </c>
      <c r="N48" s="48"/>
      <c r="O48" s="21">
        <v>323840.05223320914</v>
      </c>
      <c r="P48" s="17">
        <v>1.1508848232694897</v>
      </c>
      <c r="Q48" s="22">
        <v>87511.018886586113</v>
      </c>
      <c r="R48" s="22">
        <v>-4264692.8773030974</v>
      </c>
      <c r="U48" s="31">
        <v>-4.1406434764863454E-3</v>
      </c>
    </row>
    <row r="49" spans="4:21" x14ac:dyDescent="0.3">
      <c r="D49" s="13">
        <v>47</v>
      </c>
      <c r="E49" s="13">
        <f>T*(50-D49)/50</f>
        <v>1.4999999999999999E-2</v>
      </c>
      <c r="F49" s="37">
        <v>46.673851062189641</v>
      </c>
      <c r="G49">
        <f>(LN(F49/K)+(rf+sigma^2/2)*E49)/(sigma*SQRT(E49))</f>
        <v>-1.8470222816418811</v>
      </c>
      <c r="H49">
        <f>G49-sigma*SQRT(E49)</f>
        <v>-1.8837646277836289</v>
      </c>
      <c r="I49">
        <f>F49*_xlfn.NORM.DIST(G49,0,1,TRUE)-K*EXP(-rf*E49)*_xlfn.NORM.DIST(H49,0,1,TRUE)</f>
        <v>2.145023598070761E-2</v>
      </c>
      <c r="J49" s="19">
        <f t="shared" si="0"/>
        <v>3.2371955524713385E-2</v>
      </c>
      <c r="K49" s="19">
        <f t="shared" si="1"/>
        <v>3237.1955524713385</v>
      </c>
      <c r="L49">
        <f>L48+J48*(F49-F48)*$B$7+(L48-J48*F48*$B$7)*(EXP(rf*T/50)-1)</f>
        <v>43912.364151854701</v>
      </c>
      <c r="M49">
        <f t="shared" si="2"/>
        <v>-107180.01892337526</v>
      </c>
      <c r="N49" s="48"/>
      <c r="O49" s="21">
        <v>237166.30136810316</v>
      </c>
      <c r="P49" s="17">
        <v>0.80364362703606651</v>
      </c>
      <c r="Q49" s="22">
        <v>78919.859017348368</v>
      </c>
      <c r="R49" s="22">
        <v>-3823119.5323066646</v>
      </c>
      <c r="U49" s="31">
        <v>-1.8975155454743455E-2</v>
      </c>
    </row>
    <row r="50" spans="4:21" x14ac:dyDescent="0.3">
      <c r="D50" s="13">
        <v>48</v>
      </c>
      <c r="E50" s="13">
        <f>T*(50-D50)/50</f>
        <v>0.01</v>
      </c>
      <c r="F50" s="37">
        <v>46.912451413959054</v>
      </c>
      <c r="G50">
        <f>(LN(F50/K)+(rf+sigma^2/2)*E50)/(sigma*SQRT(E50))</f>
        <v>-2.1029958880403679</v>
      </c>
      <c r="H50">
        <f>G50-sigma*SQRT(E50)</f>
        <v>-2.1329958880403677</v>
      </c>
      <c r="I50">
        <f>F50*_xlfn.NORM.DIST(G50,0,1,TRUE)-K*EXP(-rf*E50)*_xlfn.NORM.DIST(H50,0,1,TRUE)</f>
        <v>8.9395462129864267E-3</v>
      </c>
      <c r="J50" s="19">
        <f t="shared" si="0"/>
        <v>1.7733064468279731E-2</v>
      </c>
      <c r="K50" s="19">
        <f t="shared" si="1"/>
        <v>1773.3064468279731</v>
      </c>
      <c r="L50">
        <f>L49+J49*(F50-F49)*$B$7+(L49-J49*F49*$B$7)*(EXP(rf*T/50)-1)</f>
        <v>44674.041611610439</v>
      </c>
      <c r="M50">
        <f t="shared" si="2"/>
        <v>-38516.110917267208</v>
      </c>
      <c r="N50" s="48"/>
      <c r="O50" s="21">
        <v>235301.16384861796</v>
      </c>
      <c r="P50" s="17">
        <v>0.96124960218430056</v>
      </c>
      <c r="Q50" s="22">
        <v>83178.665923195498</v>
      </c>
      <c r="R50" s="22">
        <v>-4042529.8567994107</v>
      </c>
      <c r="U50" s="31">
        <v>-3.6526425363974291E-4</v>
      </c>
    </row>
    <row r="51" spans="4:21" x14ac:dyDescent="0.3">
      <c r="D51" s="13">
        <v>49</v>
      </c>
      <c r="E51" s="13">
        <f>T*(50-D51)/50</f>
        <v>5.0000000000000001E-3</v>
      </c>
      <c r="F51" s="37">
        <v>47.637728786489639</v>
      </c>
      <c r="G51">
        <f>(LN(F51/K)+(rf+sigma^2/2)*E51)/(sigma*SQRT(E51))</f>
        <v>-2.2661799633608708</v>
      </c>
      <c r="H51">
        <f>G51-sigma*SQRT(E51)</f>
        <v>-2.2873931667964671</v>
      </c>
      <c r="I51">
        <f>F51*_xlfn.NORM.DIST(G51,0,1,TRUE)-K*EXP(-rf*E51)*_xlfn.NORM.DIST(H51,0,1,TRUE)</f>
        <v>4.0562304451627895E-3</v>
      </c>
      <c r="J51" s="19">
        <f t="shared" si="0"/>
        <v>1.1720183451211659E-2</v>
      </c>
      <c r="K51" s="19">
        <f t="shared" si="1"/>
        <v>1172.0183451211658</v>
      </c>
      <c r="L51">
        <f>L50+J50*(F51-F50)*$B$7+(L50-J50*F50*$B$7)*(EXP(rf*T/50)-1)</f>
        <v>45956.328848378682</v>
      </c>
      <c r="M51">
        <f t="shared" si="2"/>
        <v>-9875.9632092938264</v>
      </c>
      <c r="N51" s="48"/>
      <c r="O51" s="21">
        <v>413015.32946527033</v>
      </c>
      <c r="P51" s="17">
        <v>3.267141544187703</v>
      </c>
      <c r="Q51" s="22">
        <v>99945.680325866255</v>
      </c>
      <c r="R51" s="22">
        <v>-4941156.8645802373</v>
      </c>
      <c r="U51" s="31">
        <v>4.0794050164213273E-2</v>
      </c>
    </row>
    <row r="52" spans="4:21" x14ac:dyDescent="0.3">
      <c r="D52" s="13">
        <v>50</v>
      </c>
      <c r="E52" s="13">
        <f>T*(50-D52)/50</f>
        <v>0</v>
      </c>
      <c r="F52" s="37">
        <v>48.20899898901672</v>
      </c>
      <c r="G52" t="e">
        <f>(LN(F52/K)+(rf+sigma^2/2)*E52)/(sigma*SQRT(E52))</f>
        <v>#DIV/0!</v>
      </c>
      <c r="H52" t="e">
        <f>G52-sigma*SQRT(E52)</f>
        <v>#DIV/0!</v>
      </c>
      <c r="I52" t="e">
        <f>F52*_xlfn.NORM.DIST(G52,0,1,TRUE)-K*EXP(-rf*E52)*_xlfn.NORM.DIST(H52,0,1,TRUE)</f>
        <v>#DIV/0!</v>
      </c>
      <c r="J52" s="19" t="e">
        <f t="shared" si="0"/>
        <v>#DIV/0!</v>
      </c>
      <c r="K52" s="19" t="e">
        <f t="shared" si="1"/>
        <v>#DIV/0!</v>
      </c>
      <c r="L52" s="46">
        <f>L51+J51*(F52-F51)*$B$7+(L51-J51*F51*$B$7)*(EXP(rf*T/50)-1)</f>
        <v>46624.880360059113</v>
      </c>
      <c r="M52" t="e">
        <f t="shared" si="2"/>
        <v>#DIV/0!</v>
      </c>
      <c r="N52" s="48"/>
      <c r="O52" s="27">
        <v>496180.84746273205</v>
      </c>
      <c r="P52" s="28"/>
      <c r="Q52" s="29"/>
      <c r="R52" s="30"/>
      <c r="U52" s="31">
        <v>1.5504318547883592E-2</v>
      </c>
    </row>
    <row r="53" spans="4:21" x14ac:dyDescent="0.3">
      <c r="D53" s="13"/>
      <c r="E53" s="13"/>
      <c r="F53" s="30"/>
      <c r="G53" s="30"/>
      <c r="H53" s="30"/>
      <c r="I53" s="30"/>
      <c r="J53" s="30"/>
      <c r="K53" s="30"/>
      <c r="L53" s="30"/>
      <c r="M53" s="30"/>
      <c r="N53" s="50"/>
      <c r="O53" s="30"/>
      <c r="P53" s="30"/>
      <c r="Q53" s="30"/>
      <c r="R53" s="30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showGridLines="0" workbookViewId="0">
      <pane ySplit="11" topLeftCell="A12" activePane="bottomLeft" state="frozen"/>
      <selection pane="bottomLeft" activeCell="B11" sqref="B11"/>
    </sheetView>
  </sheetViews>
  <sheetFormatPr defaultRowHeight="14.4" x14ac:dyDescent="0.3"/>
  <cols>
    <col min="1" max="1" width="20.88671875" bestFit="1" customWidth="1"/>
    <col min="2" max="2" width="14.44140625" customWidth="1"/>
    <col min="5" max="5" width="12.77734375" customWidth="1"/>
    <col min="6" max="6" width="10.5546875" bestFit="1" customWidth="1"/>
    <col min="7" max="7" width="8.109375" customWidth="1"/>
    <col min="8" max="8" width="9.77734375" customWidth="1"/>
    <col min="9" max="9" width="16.77734375" customWidth="1"/>
    <col min="10" max="11" width="10.5546875" customWidth="1"/>
    <col min="12" max="12" width="14.109375" customWidth="1"/>
    <col min="13" max="13" width="9.33203125" customWidth="1"/>
    <col min="14" max="14" width="10.5546875" style="51" customWidth="1"/>
    <col min="15" max="15" width="14.5546875" bestFit="1" customWidth="1"/>
    <col min="16" max="16" width="10.5546875" customWidth="1"/>
    <col min="17" max="17" width="12.5546875" bestFit="1" customWidth="1"/>
    <col min="18" max="18" width="22.33203125" bestFit="1" customWidth="1"/>
    <col min="22" max="22" width="18.44140625" bestFit="1" customWidth="1"/>
    <col min="23" max="23" width="18" bestFit="1" customWidth="1"/>
  </cols>
  <sheetData>
    <row r="1" spans="1:23" ht="15" thickBot="1" x14ac:dyDescent="0.35">
      <c r="A1" s="42" t="s">
        <v>5</v>
      </c>
      <c r="B1" s="43"/>
      <c r="D1" s="14" t="s">
        <v>10</v>
      </c>
      <c r="E1" s="15" t="s">
        <v>36</v>
      </c>
      <c r="F1" s="15" t="s">
        <v>7</v>
      </c>
      <c r="G1" s="15" t="s">
        <v>37</v>
      </c>
      <c r="H1" s="15" t="s">
        <v>38</v>
      </c>
      <c r="I1" s="15" t="s">
        <v>35</v>
      </c>
      <c r="J1" s="15" t="s">
        <v>39</v>
      </c>
      <c r="K1" s="15" t="s">
        <v>40</v>
      </c>
      <c r="L1" s="15" t="s">
        <v>41</v>
      </c>
      <c r="M1" s="15" t="s">
        <v>42</v>
      </c>
      <c r="N1" s="47"/>
      <c r="O1" s="15" t="s">
        <v>12</v>
      </c>
      <c r="P1" s="15" t="s">
        <v>11</v>
      </c>
      <c r="Q1" s="15" t="s">
        <v>8</v>
      </c>
      <c r="R1" s="16" t="s">
        <v>9</v>
      </c>
      <c r="V1" s="14" t="s">
        <v>19</v>
      </c>
      <c r="W1" s="32" t="s">
        <v>18</v>
      </c>
    </row>
    <row r="2" spans="1:23" ht="15" thickBot="1" x14ac:dyDescent="0.35">
      <c r="A2" s="1" t="s">
        <v>0</v>
      </c>
      <c r="B2" s="2">
        <v>50</v>
      </c>
      <c r="D2" s="13">
        <v>0</v>
      </c>
      <c r="E2" s="44">
        <f>(B9*B4/(B5+B4^2/2))^2</f>
        <v>0.25</v>
      </c>
      <c r="F2" s="36">
        <v>50</v>
      </c>
      <c r="G2">
        <f>(LN(F2/K)+(rf+sigma^2/2)*E2)/(sigma*SQRT(E2))</f>
        <v>0.10833333333333334</v>
      </c>
      <c r="H2">
        <f>G2-sigma*SQRT(E2)</f>
        <v>-4.1666666666666657E-2</v>
      </c>
      <c r="I2">
        <f>F2*_xlfn.NORM.DIST(G2,0,1,TRUE)-K*EXP(-rf*E2)*_xlfn.NORM.DIST(H2,0,1,TRUE)</f>
        <v>3.1081512162064442</v>
      </c>
      <c r="J2" s="19">
        <f t="shared" ref="J2:J52" si="0">_xlfn.NORM.DIST(G2,0,1,TRUE)</f>
        <v>0.54313435898599893</v>
      </c>
      <c r="K2" s="19">
        <f>J2*$B$7</f>
        <v>54313.435898599892</v>
      </c>
      <c r="L2">
        <f>I2*$B$7</f>
        <v>310815.12162064441</v>
      </c>
      <c r="M2">
        <f>L2-K2*F2</f>
        <v>-2404856.6733093504</v>
      </c>
      <c r="N2" s="48"/>
      <c r="O2" s="21">
        <v>310815.12162064441</v>
      </c>
      <c r="P2" s="17">
        <v>0.10833333333333334</v>
      </c>
      <c r="Q2" s="22">
        <v>54313.435898599892</v>
      </c>
      <c r="R2" s="22">
        <v>-2404856.6733093504</v>
      </c>
      <c r="U2" s="14" t="s">
        <v>17</v>
      </c>
      <c r="V2" s="33">
        <v>0.33794342711050401</v>
      </c>
      <c r="W2" s="34">
        <v>0.24901388231924659</v>
      </c>
    </row>
    <row r="3" spans="1:23" x14ac:dyDescent="0.3">
      <c r="A3" s="3" t="s">
        <v>1</v>
      </c>
      <c r="B3" s="4">
        <v>0.25</v>
      </c>
      <c r="D3" s="13">
        <v>1</v>
      </c>
      <c r="E3" s="13">
        <f>T*(50-D3)/50</f>
        <v>0.245</v>
      </c>
      <c r="F3" s="36">
        <v>49.177203383731211</v>
      </c>
      <c r="G3" s="41">
        <f>(LN(F3/K)+(rf+sigma^2/2)*E3)/(sigma*SQRT(E3))</f>
        <v>-4.4974359543540803E-3</v>
      </c>
      <c r="H3" s="41">
        <f>G3-sigma*SQRT(E3)</f>
        <v>-0.15298986000352907</v>
      </c>
      <c r="I3" s="41">
        <f>F3*_xlfn.NORM.DIST(G3,0,1,TRUE)-K*EXP(-rf*E3)*_xlfn.NORM.DIST(H3,0,1,TRUE)</f>
        <v>2.6475521716925741</v>
      </c>
      <c r="J3" s="45">
        <f t="shared" si="0"/>
        <v>0.4982057886929771</v>
      </c>
      <c r="K3" s="45">
        <f t="shared" ref="K3:K52" si="1">J3*$B$7</f>
        <v>49820.578869297708</v>
      </c>
      <c r="L3" s="41">
        <f>L2+J2*(F3-F2)*$B$7+(L2-J2*F2*$B$7)*(EXP(rf*T/50)-1)</f>
        <v>265885.71265332942</v>
      </c>
      <c r="M3" s="41">
        <f>L3-K3*F3</f>
        <v>-2184151.0270973453</v>
      </c>
      <c r="N3" s="49"/>
      <c r="O3" s="21">
        <v>283810.38376280922</v>
      </c>
      <c r="P3" s="17">
        <v>4.0545075867016868E-2</v>
      </c>
      <c r="Q3" s="22">
        <v>51617.071438930681</v>
      </c>
      <c r="R3" s="22">
        <v>-2271607.6458765324</v>
      </c>
      <c r="U3" s="31">
        <v>-9.9043634012489622E-3</v>
      </c>
    </row>
    <row r="4" spans="1:23" x14ac:dyDescent="0.3">
      <c r="A4" s="3" t="s">
        <v>2</v>
      </c>
      <c r="B4" s="5">
        <v>0.3</v>
      </c>
      <c r="D4" s="13">
        <v>2</v>
      </c>
      <c r="E4" s="13">
        <f>T*(50-D4)/50</f>
        <v>0.24</v>
      </c>
      <c r="F4" s="36">
        <v>49.818076106404433</v>
      </c>
      <c r="G4">
        <f>(LN(F4/K)+(rf+sigma^2/2)*E4)/(sigma*SQRT(E4))</f>
        <v>8.1342701425429167E-2</v>
      </c>
      <c r="H4">
        <f>G4-sigma*SQRT(E4)</f>
        <v>-6.5626683141561518E-2</v>
      </c>
      <c r="I4">
        <f>F4*_xlfn.NORM.DIST(G4,0,1,TRUE)-K*EXP(-rf*E4)*_xlfn.NORM.DIST(H4,0,1,TRUE)</f>
        <v>2.9454779361038383</v>
      </c>
      <c r="J4" s="19">
        <f t="shared" si="0"/>
        <v>0.53241529217226358</v>
      </c>
      <c r="K4" s="19">
        <f t="shared" si="1"/>
        <v>53241.529217226358</v>
      </c>
      <c r="L4">
        <f>L3+J3*(F4-F3)*$B$7+(L3-J3*F3*$B$7)*(EXP(rf*T/50)-1)</f>
        <v>297595.93665462331</v>
      </c>
      <c r="M4">
        <f t="shared" ref="M4:M52" si="2">L4-K4*F4</f>
        <v>-2354794.6179105151</v>
      </c>
      <c r="N4" s="48"/>
      <c r="O4" s="21">
        <v>206085.05472802967</v>
      </c>
      <c r="P4" s="17">
        <v>-0.17078889530639088</v>
      </c>
      <c r="Q4" s="22">
        <v>43219.488052256107</v>
      </c>
      <c r="R4" s="22">
        <v>-1868701.936248451</v>
      </c>
      <c r="U4" s="31">
        <v>-3.0796375432807416E-2</v>
      </c>
      <c r="V4">
        <f>AVERAGE(logRets)</f>
        <v>1.6897171355525207E-3</v>
      </c>
      <c r="W4">
        <f>_xlfn.STDEV.S(logRets)</f>
        <v>1.760794047975282E-2</v>
      </c>
    </row>
    <row r="5" spans="1:23" x14ac:dyDescent="0.3">
      <c r="A5" s="3" t="s">
        <v>3</v>
      </c>
      <c r="B5" s="6">
        <v>0.02</v>
      </c>
      <c r="D5" s="13">
        <v>3</v>
      </c>
      <c r="E5" s="13">
        <f>T*(50-D5)/50</f>
        <v>0.23499999999999999</v>
      </c>
      <c r="F5" s="36">
        <v>51.179054758279193</v>
      </c>
      <c r="G5">
        <f>(LN(F5/K)+(rf+sigma^2/2)*E5)/(sigma*SQRT(E5))</f>
        <v>0.26529774586989668</v>
      </c>
      <c r="H5">
        <f>G5-sigma*SQRT(E5)</f>
        <v>0.11986735014740682</v>
      </c>
      <c r="I5">
        <f>F5*_xlfn.NORM.DIST(G5,0,1,TRUE)-K*EXP(-rf*E5)*_xlfn.NORM.DIST(H5,0,1,TRUE)</f>
        <v>3.6864803214583546</v>
      </c>
      <c r="J5" s="19">
        <f t="shared" si="0"/>
        <v>0.6046099495738706</v>
      </c>
      <c r="K5" s="19">
        <f t="shared" si="1"/>
        <v>60460.994957387062</v>
      </c>
      <c r="L5">
        <f>L4+J4*(F5-F4)*$B$7+(L4-J4*F4*$B$7)*(EXP(rf*T/50)-1)</f>
        <v>369821.03007627797</v>
      </c>
      <c r="M5">
        <f t="shared" si="2"/>
        <v>-2724515.5415878766</v>
      </c>
      <c r="N5" s="48"/>
      <c r="O5" s="21">
        <v>195509.6808569741</v>
      </c>
      <c r="P5" s="17">
        <v>-0.20934642364408046</v>
      </c>
      <c r="Q5" s="22">
        <v>41708.890686760271</v>
      </c>
      <c r="R5" s="22">
        <v>-1796734.445826869</v>
      </c>
      <c r="U5" s="31">
        <v>-5.0195943995902E-3</v>
      </c>
      <c r="V5">
        <f>EXP(V4)</f>
        <v>1.0016911455119557</v>
      </c>
      <c r="W5">
        <f>W4*SQRT(200)</f>
        <v>0.24901388231924659</v>
      </c>
    </row>
    <row r="6" spans="1:23" x14ac:dyDescent="0.3">
      <c r="A6" s="7" t="s">
        <v>4</v>
      </c>
      <c r="B6" s="8">
        <v>50</v>
      </c>
      <c r="D6" s="13">
        <v>4</v>
      </c>
      <c r="E6" s="13">
        <f>T*(50-D6)/50</f>
        <v>0.23</v>
      </c>
      <c r="F6" s="36">
        <v>50.332766680037551</v>
      </c>
      <c r="G6">
        <f>(LN(F6/K)+(rf+sigma^2/2)*E6)/(sigma*SQRT(E6))</f>
        <v>0.15001419835733459</v>
      </c>
      <c r="H6">
        <f>G6-sigma*SQRT(E6)</f>
        <v>6.1392526579530093E-3</v>
      </c>
      <c r="I6">
        <f>F6*_xlfn.NORM.DIST(G6,0,1,TRUE)-K*EXP(-rf*E6)*_xlfn.NORM.DIST(H6,0,1,TRUE)</f>
        <v>3.160226973661544</v>
      </c>
      <c r="J6" s="19">
        <f t="shared" si="0"/>
        <v>0.55962329332277938</v>
      </c>
      <c r="K6" s="19">
        <f t="shared" si="1"/>
        <v>55962.329332277935</v>
      </c>
      <c r="L6">
        <f>L5+J5*(F6-F5)*$B$7+(L5-J5*F5*$B$7)*(EXP(rf*T/50)-1)</f>
        <v>318381.14566802257</v>
      </c>
      <c r="M6">
        <f t="shared" si="2"/>
        <v>-2498357.7194849448</v>
      </c>
      <c r="N6" s="48"/>
      <c r="O6" s="21">
        <v>202867.09885376674</v>
      </c>
      <c r="P6" s="17">
        <v>-0.18762300955526862</v>
      </c>
      <c r="Q6" s="22">
        <v>42558.609377422094</v>
      </c>
      <c r="R6" s="22">
        <v>-1837654.8781993848</v>
      </c>
      <c r="U6" s="31">
        <v>3.7760829219278444E-3</v>
      </c>
      <c r="V6">
        <f>V2/V4</f>
        <v>199.99999999999991</v>
      </c>
    </row>
    <row r="7" spans="1:23" ht="15" thickBot="1" x14ac:dyDescent="0.35">
      <c r="A7" s="3" t="s">
        <v>13</v>
      </c>
      <c r="B7" s="25">
        <v>100000</v>
      </c>
      <c r="D7" s="13">
        <v>5</v>
      </c>
      <c r="E7" s="13">
        <f>T*(50-D7)/50</f>
        <v>0.22500000000000001</v>
      </c>
      <c r="F7" s="36">
        <v>52.61925563338847</v>
      </c>
      <c r="G7">
        <f>(LN(F7/K)+(rf+sigma^2/2)*E7)/(sigma*SQRT(E7))</f>
        <v>0.46158097327221609</v>
      </c>
      <c r="H7">
        <f>G7-sigma*SQRT(E7)</f>
        <v>0.31927847856463903</v>
      </c>
      <c r="I7">
        <f>F7*_xlfn.NORM.DIST(G7,0,1,TRUE)-K*EXP(-rf*E7)*_xlfn.NORM.DIST(H7,0,1,TRUE)</f>
        <v>4.5440564513371093</v>
      </c>
      <c r="J7" s="19">
        <f t="shared" si="0"/>
        <v>0.67780907920249944</v>
      </c>
      <c r="K7" s="19">
        <f t="shared" si="1"/>
        <v>67780.907920249942</v>
      </c>
      <c r="L7">
        <f>L6+J6*(F7-F6)*$B$7+(L6-J6*F6*$B$7)*(EXP(rf*T/50)-1)</f>
        <v>446088.54522590857</v>
      </c>
      <c r="M7">
        <f t="shared" si="2"/>
        <v>-3120492.3756928882</v>
      </c>
      <c r="N7" s="48"/>
      <c r="O7" s="21">
        <v>233712.93500371568</v>
      </c>
      <c r="P7" s="17">
        <v>-8.5922672740152459E-2</v>
      </c>
      <c r="Q7" s="22">
        <v>46576.39439598348</v>
      </c>
      <c r="R7" s="22">
        <v>-2033405.40321643</v>
      </c>
      <c r="U7" s="31">
        <v>1.5092239628852483E-2</v>
      </c>
    </row>
    <row r="8" spans="1:23" ht="15" thickBot="1" x14ac:dyDescent="0.35">
      <c r="A8" s="26" t="s">
        <v>16</v>
      </c>
      <c r="B8" s="11">
        <v>50</v>
      </c>
      <c r="D8" s="13">
        <v>6</v>
      </c>
      <c r="E8" s="13">
        <f>T*(50-D8)/50</f>
        <v>0.22</v>
      </c>
      <c r="F8" s="36">
        <v>54.685272283826414</v>
      </c>
      <c r="G8">
        <f>(LN(F8/K)+(rf+sigma^2/2)*E8)/(sigma*SQRT(E8))</f>
        <v>0.7381820560432174</v>
      </c>
      <c r="H8">
        <f>G8-sigma*SQRT(E8)</f>
        <v>0.59746958324851451</v>
      </c>
      <c r="I8">
        <f>F8*_xlfn.NORM.DIST(G8,0,1,TRUE)-K*EXP(-rf*E8)*_xlfn.NORM.DIST(H8,0,1,TRUE)</f>
        <v>6.0105940558862585</v>
      </c>
      <c r="J8" s="19">
        <f t="shared" si="0"/>
        <v>0.76979808726731147</v>
      </c>
      <c r="K8" s="19">
        <f t="shared" si="1"/>
        <v>76979.808726731149</v>
      </c>
      <c r="L8">
        <f>L7+J7*(F8-F7)*$B$7+(L7-J7*F7*$B$7)*(EXP(rf*T/50)-1)</f>
        <v>585812.96473039477</v>
      </c>
      <c r="M8">
        <f t="shared" si="2"/>
        <v>-3623848.8358477745</v>
      </c>
      <c r="N8" s="48"/>
      <c r="O8" s="21">
        <v>243003.28093828139</v>
      </c>
      <c r="P8" s="17">
        <v>-5.9505691391734346E-2</v>
      </c>
      <c r="Q8" s="22">
        <v>47627.466621857595</v>
      </c>
      <c r="R8" s="22">
        <v>-2084984.2137459058</v>
      </c>
      <c r="U8" s="31">
        <v>4.1788177017770354E-3</v>
      </c>
    </row>
    <row r="9" spans="1:23" x14ac:dyDescent="0.3">
      <c r="A9" s="10" t="s">
        <v>6</v>
      </c>
      <c r="B9" s="12">
        <v>0.10833333333333334</v>
      </c>
      <c r="D9" s="13">
        <v>7</v>
      </c>
      <c r="E9" s="13">
        <f>T*(50-D9)/50</f>
        <v>0.215</v>
      </c>
      <c r="F9" s="36">
        <v>56.008340590920142</v>
      </c>
      <c r="G9">
        <f>(LN(F9/K)+(rf+sigma^2/2)*E9)/(sigma*SQRT(E9))</f>
        <v>0.91623791656695985</v>
      </c>
      <c r="H9">
        <f>G9-sigma*SQRT(E9)</f>
        <v>0.77713363913452427</v>
      </c>
      <c r="I9">
        <f>F9*_xlfn.NORM.DIST(G9,0,1,TRUE)-K*EXP(-rf*E9)*_xlfn.NORM.DIST(H9,0,1,TRUE)</f>
        <v>7.0343131892922983</v>
      </c>
      <c r="J9" s="19">
        <f t="shared" si="0"/>
        <v>0.82022893877512459</v>
      </c>
      <c r="K9" s="19">
        <f t="shared" si="1"/>
        <v>82022.893877512455</v>
      </c>
      <c r="L9">
        <f>L8+J8*(F9-F8)*$B$7+(L8-J8*F8*$B$7)*(EXP(rf*T/50)-1)</f>
        <v>687300.10693943675</v>
      </c>
      <c r="M9">
        <f t="shared" si="2"/>
        <v>-3906666.0696051791</v>
      </c>
      <c r="N9" s="48"/>
      <c r="O9" s="21">
        <v>261861.85118073222</v>
      </c>
      <c r="P9" s="17">
        <v>-3.8904768543818755E-3</v>
      </c>
      <c r="Q9" s="22">
        <v>49844.792820717557</v>
      </c>
      <c r="R9" s="22">
        <v>-2194461.3015388255</v>
      </c>
      <c r="U9" s="31">
        <v>8.1570110093929608E-3</v>
      </c>
    </row>
    <row r="10" spans="1:23" ht="15" thickBot="1" x14ac:dyDescent="0.35">
      <c r="A10" s="9" t="s">
        <v>14</v>
      </c>
      <c r="B10" s="20">
        <v>310815.12162064441</v>
      </c>
      <c r="D10" s="13">
        <v>8</v>
      </c>
      <c r="E10" s="13">
        <f>T*(50-D10)/50</f>
        <v>0.21</v>
      </c>
      <c r="F10" s="36">
        <v>56.069324980316836</v>
      </c>
      <c r="G10">
        <f>(LN(F10/K)+(rf+sigma^2/2)*E10)/(sigma*SQRT(E10))</f>
        <v>0.93263319070231687</v>
      </c>
      <c r="H10">
        <f>G10-sigma*SQRT(E10)</f>
        <v>0.79515591985364165</v>
      </c>
      <c r="I10">
        <f>F10*_xlfn.NORM.DIST(G10,0,1,TRUE)-K*EXP(-rf*E10)*_xlfn.NORM.DIST(H10,0,1,TRUE)</f>
        <v>7.0568340670346927</v>
      </c>
      <c r="J10" s="19">
        <f t="shared" si="0"/>
        <v>0.82449530482379574</v>
      </c>
      <c r="K10" s="19">
        <f t="shared" si="1"/>
        <v>82449.530482379574</v>
      </c>
      <c r="L10">
        <f>L9+J9*(F10-F9)*$B$7+(L9-J9*F9*$B$7)*(EXP(rf*T/50)-1)</f>
        <v>691911.53689816454</v>
      </c>
      <c r="M10">
        <f t="shared" si="2"/>
        <v>-3930977.9821929145</v>
      </c>
      <c r="N10" s="48"/>
      <c r="O10" s="21">
        <v>307052.03483315563</v>
      </c>
      <c r="P10" s="17">
        <v>0.12694352033679651</v>
      </c>
      <c r="Q10" s="22">
        <v>55050.744949894935</v>
      </c>
      <c r="R10" s="22">
        <v>-2455969.8607885418</v>
      </c>
      <c r="U10" s="31">
        <v>1.8318030699522477E-2</v>
      </c>
    </row>
    <row r="11" spans="1:23" ht="15" thickBot="1" x14ac:dyDescent="0.35">
      <c r="A11" s="24" t="s">
        <v>15</v>
      </c>
      <c r="B11" s="53">
        <f>L52-MAX(F52-K,0)*$B$7</f>
        <v>-20263.072773929103</v>
      </c>
      <c r="D11" s="13">
        <v>9</v>
      </c>
      <c r="E11" s="13">
        <f>T*(50-D11)/50</f>
        <v>0.20499999999999999</v>
      </c>
      <c r="F11" s="36">
        <v>56.525448027118088</v>
      </c>
      <c r="G11">
        <f>(LN(F11/K)+(rf+sigma^2/2)*E11)/(sigma*SQRT(E11))</f>
        <v>1.0011938517341803</v>
      </c>
      <c r="H11">
        <f>G11-sigma*SQRT(E11)</f>
        <v>0.86536307466211904</v>
      </c>
      <c r="I11">
        <f>F11*_xlfn.NORM.DIST(G11,0,1,TRUE)-K*EXP(-rf*E11)*_xlfn.NORM.DIST(H11,0,1,TRUE)</f>
        <v>7.4097068585532497</v>
      </c>
      <c r="J11" s="19">
        <f t="shared" si="0"/>
        <v>0.84163345079941732</v>
      </c>
      <c r="K11" s="19">
        <f t="shared" si="1"/>
        <v>84163.345079941733</v>
      </c>
      <c r="L11">
        <f>L10+J10*(F11-F10)*$B$7+(L10-J10*F10*$B$7)*(EXP(rf*T/50)-1)</f>
        <v>729125.55049535574</v>
      </c>
      <c r="M11">
        <f t="shared" si="2"/>
        <v>-4028245.2376092956</v>
      </c>
      <c r="N11" s="48"/>
      <c r="O11" s="21">
        <v>294188.09734873759</v>
      </c>
      <c r="P11" s="17">
        <v>9.2390923474739733E-2</v>
      </c>
      <c r="Q11" s="22">
        <v>53680.627469869643</v>
      </c>
      <c r="R11" s="22">
        <v>-2387762.6996472594</v>
      </c>
      <c r="U11" s="31">
        <v>-4.5773177978467427E-3</v>
      </c>
    </row>
    <row r="12" spans="1:23" x14ac:dyDescent="0.3">
      <c r="D12" s="13">
        <v>10</v>
      </c>
      <c r="E12" s="13">
        <f>T*(50-D12)/50</f>
        <v>0.2</v>
      </c>
      <c r="F12" s="36">
        <v>56.388090333689135</v>
      </c>
      <c r="G12">
        <f>(LN(F12/K)+(rf+sigma^2/2)*E12)/(sigma*SQRT(E12))</f>
        <v>0.99307480677331528</v>
      </c>
      <c r="H12">
        <f>G12-sigma*SQRT(E12)</f>
        <v>0.85891072812332792</v>
      </c>
      <c r="I12">
        <f>F12*_xlfn.NORM.DIST(G12,0,1,TRUE)-K*EXP(-rf*E12)*_xlfn.NORM.DIST(H12,0,1,TRUE)</f>
        <v>7.2673909647141954</v>
      </c>
      <c r="J12" s="19">
        <f t="shared" si="0"/>
        <v>0.83966324984004137</v>
      </c>
      <c r="K12" s="19">
        <f t="shared" si="1"/>
        <v>83966.324984004139</v>
      </c>
      <c r="L12">
        <f>L11+J11*(F12-F11)*$B$7+(L11-J11*F11*$B$7)*(EXP(rf*T/50)-1)</f>
        <v>717162.22287825122</v>
      </c>
      <c r="M12">
        <f t="shared" si="2"/>
        <v>-4017538.4953076728</v>
      </c>
      <c r="N12" s="48"/>
      <c r="O12" s="21">
        <v>341305.05878013006</v>
      </c>
      <c r="P12" s="17">
        <v>0.2215768698018549</v>
      </c>
      <c r="Q12" s="22">
        <v>58767.835492560407</v>
      </c>
      <c r="R12" s="22">
        <v>-2646652.5285549671</v>
      </c>
      <c r="U12" s="31">
        <v>1.7503125657134754E-2</v>
      </c>
    </row>
    <row r="13" spans="1:23" x14ac:dyDescent="0.3">
      <c r="D13" s="13">
        <v>11</v>
      </c>
      <c r="E13" s="13">
        <f>T*(50-D13)/50</f>
        <v>0.19500000000000001</v>
      </c>
      <c r="F13" s="36">
        <v>55.187382019400445</v>
      </c>
      <c r="G13">
        <f>(LN(F13/K)+(rf+sigma^2/2)*E13)/(sigma*SQRT(E13))</f>
        <v>0.84080126115893794</v>
      </c>
      <c r="H13">
        <f>G13-sigma*SQRT(E13)</f>
        <v>0.7083248481640203</v>
      </c>
      <c r="I13">
        <f>F13*_xlfn.NORM.DIST(G13,0,1,TRUE)-K*EXP(-rf*E13)*_xlfn.NORM.DIST(H13,0,1,TRUE)</f>
        <v>6.2538547666779252</v>
      </c>
      <c r="J13" s="19">
        <f t="shared" si="0"/>
        <v>0.79977035974506316</v>
      </c>
      <c r="K13" s="19">
        <f t="shared" si="1"/>
        <v>79977.035974506318</v>
      </c>
      <c r="L13">
        <f>L12+J12*(F13-F12)*$B$7+(L12-J12*F12*$B$7)*(EXP(rf*T/50)-1)</f>
        <v>615941.38441179832</v>
      </c>
      <c r="M13">
        <f t="shared" si="2"/>
        <v>-3797781.8526926138</v>
      </c>
      <c r="N13" s="48"/>
      <c r="O13" s="21">
        <v>378026.03990968195</v>
      </c>
      <c r="P13" s="17">
        <v>0.31481010675874543</v>
      </c>
      <c r="Q13" s="22">
        <v>62354.708122503718</v>
      </c>
      <c r="R13" s="22">
        <v>-2831543.474942693</v>
      </c>
      <c r="U13" s="31">
        <v>1.2302257130831532E-2</v>
      </c>
    </row>
    <row r="14" spans="1:23" x14ac:dyDescent="0.3">
      <c r="D14" s="13">
        <v>12</v>
      </c>
      <c r="E14" s="13">
        <f>T*(50-D14)/50</f>
        <v>0.19</v>
      </c>
      <c r="F14" s="36">
        <v>55.611356879786555</v>
      </c>
      <c r="G14">
        <f>(LN(F14/K)+(rf+sigma^2/2)*E14)/(sigma*SQRT(E14))</f>
        <v>0.90783197726117659</v>
      </c>
      <c r="H14">
        <f>G14-sigma*SQRT(E14)</f>
        <v>0.77706500895495645</v>
      </c>
      <c r="I14">
        <f>F14*_xlfn.NORM.DIST(G14,0,1,TRUE)-K*EXP(-rf*E14)*_xlfn.NORM.DIST(H14,0,1,TRUE)</f>
        <v>6.5672097318040201</v>
      </c>
      <c r="J14" s="19">
        <f t="shared" si="0"/>
        <v>0.81801649957882661</v>
      </c>
      <c r="K14" s="19">
        <f t="shared" si="1"/>
        <v>81801.649957882662</v>
      </c>
      <c r="L14">
        <f>L13+J13*(F14-F13)*$B$7+(L13-J13*F13*$B$7)*(EXP(rf*T/50)-1)</f>
        <v>649469.83989837288</v>
      </c>
      <c r="M14">
        <f t="shared" si="2"/>
        <v>-3899630.9092648169</v>
      </c>
      <c r="N14" s="48"/>
      <c r="O14" s="21">
        <v>411931.3107880805</v>
      </c>
      <c r="P14" s="17">
        <v>0.39746744814252438</v>
      </c>
      <c r="Q14" s="22">
        <v>65448.860681703511</v>
      </c>
      <c r="R14" s="22">
        <v>-2992787.7364873672</v>
      </c>
      <c r="U14" s="31">
        <v>1.0595699476062034E-2</v>
      </c>
    </row>
    <row r="15" spans="1:23" x14ac:dyDescent="0.3">
      <c r="D15" s="13">
        <v>13</v>
      </c>
      <c r="E15" s="13">
        <f>T*(50-D15)/50</f>
        <v>0.185</v>
      </c>
      <c r="F15" s="36">
        <v>55.943078537374269</v>
      </c>
      <c r="G15">
        <f>(LN(F15/K)+(rf+sigma^2/2)*E15)/(sigma*SQRT(E15))</f>
        <v>0.96358995827344018</v>
      </c>
      <c r="H15">
        <f>G15-sigma*SQRT(E15)</f>
        <v>0.83455507926780081</v>
      </c>
      <c r="I15">
        <f>F15*_xlfn.NORM.DIST(G15,0,1,TRUE)-K*EXP(-rf*E15)*_xlfn.NORM.DIST(H15,0,1,TRUE)</f>
        <v>6.8121435626795375</v>
      </c>
      <c r="J15" s="19">
        <f t="shared" si="0"/>
        <v>0.83237422836061292</v>
      </c>
      <c r="K15" s="19">
        <f t="shared" si="1"/>
        <v>83237.422836061291</v>
      </c>
      <c r="L15">
        <f>L14+J14*(F15-F14)*$B$7+(L14-J14*F14*$B$7)*(EXP(rf*T/50)-1)</f>
        <v>676215.23622608057</v>
      </c>
      <c r="M15">
        <f t="shared" si="2"/>
        <v>-3980342.4467403269</v>
      </c>
      <c r="N15" s="48"/>
      <c r="O15" s="21">
        <v>455934.83329573675</v>
      </c>
      <c r="P15" s="17">
        <v>0.50047601340349823</v>
      </c>
      <c r="Q15" s="22">
        <v>69163.002914020268</v>
      </c>
      <c r="R15" s="22">
        <v>-3188814.7729250146</v>
      </c>
      <c r="U15" s="31">
        <v>1.2928248640737468E-2</v>
      </c>
    </row>
    <row r="16" spans="1:23" x14ac:dyDescent="0.3">
      <c r="D16" s="13">
        <v>14</v>
      </c>
      <c r="E16" s="13">
        <f>T*(50-D16)/50</f>
        <v>0.18</v>
      </c>
      <c r="F16" s="36">
        <v>57.200344882802348</v>
      </c>
      <c r="G16">
        <f>(LN(F16/K)+(rf+sigma^2/2)*E16)/(sigma*SQRT(E16))</f>
        <v>1.1489457717770601</v>
      </c>
      <c r="H16">
        <f>G16-sigma*SQRT(E16)</f>
        <v>1.0216665511634817</v>
      </c>
      <c r="I16">
        <f>F16*_xlfn.NORM.DIST(G16,0,1,TRUE)-K*EXP(-rf*E16)*_xlfn.NORM.DIST(H16,0,1,TRUE)</f>
        <v>7.8593313387831856</v>
      </c>
      <c r="J16" s="19">
        <f t="shared" si="0"/>
        <v>0.87471082891902519</v>
      </c>
      <c r="K16" s="19">
        <f t="shared" si="1"/>
        <v>87471.082891902523</v>
      </c>
      <c r="L16">
        <f>L15+J15*(F16-F15)*$B$7+(L15-J15*F15*$B$7)*(EXP(rf*T/50)-1)</f>
        <v>780468.79249097721</v>
      </c>
      <c r="M16">
        <f t="shared" si="2"/>
        <v>-4222907.3161980398</v>
      </c>
      <c r="N16" s="48"/>
      <c r="O16" s="21">
        <v>388563.51995416288</v>
      </c>
      <c r="P16" s="17">
        <v>0.35893953594545142</v>
      </c>
      <c r="Q16" s="22">
        <v>64017.983883718691</v>
      </c>
      <c r="R16" s="22">
        <v>-2922989.6431473056</v>
      </c>
      <c r="U16" s="31">
        <v>-1.8568317452208504E-2</v>
      </c>
    </row>
    <row r="17" spans="4:21" x14ac:dyDescent="0.3">
      <c r="D17" s="13">
        <v>15</v>
      </c>
      <c r="E17" s="13">
        <f>T*(50-D17)/50</f>
        <v>0.17499999999999999</v>
      </c>
      <c r="F17" s="36">
        <v>56.783299628797472</v>
      </c>
      <c r="G17">
        <f>(LN(F17/K)+(rf+sigma^2/2)*E17)/(sigma*SQRT(E17))</f>
        <v>1.1043454692965042</v>
      </c>
      <c r="H17">
        <f>G17-sigma*SQRT(E17)</f>
        <v>0.97884646531639286</v>
      </c>
      <c r="I17">
        <f>F17*_xlfn.NORM.DIST(G17,0,1,TRUE)-K*EXP(-rf*E17)*_xlfn.NORM.DIST(H17,0,1,TRUE)</f>
        <v>7.4708301567242685</v>
      </c>
      <c r="J17" s="19">
        <f t="shared" si="0"/>
        <v>0.8652783470832639</v>
      </c>
      <c r="K17" s="19">
        <f t="shared" si="1"/>
        <v>86527.834708326394</v>
      </c>
      <c r="L17">
        <f>L16+J16*(F17-F16)*$B$7+(L16-J16*F16*$B$7)*(EXP(rf*T/50)-1)</f>
        <v>743567.08066138171</v>
      </c>
      <c r="M17">
        <f t="shared" si="2"/>
        <v>-4169768.8838125775</v>
      </c>
      <c r="N17" s="48"/>
      <c r="O17" s="21">
        <v>441023.30595365539</v>
      </c>
      <c r="P17" s="17">
        <v>0.48737210254675567</v>
      </c>
      <c r="Q17" s="22">
        <v>68700.267014293087</v>
      </c>
      <c r="R17" s="22">
        <v>-3169347.6529877409</v>
      </c>
      <c r="U17" s="31">
        <v>1.5804169054773946E-2</v>
      </c>
    </row>
    <row r="18" spans="4:21" x14ac:dyDescent="0.3">
      <c r="D18" s="13">
        <v>16</v>
      </c>
      <c r="E18" s="13">
        <f>T*(50-D18)/50</f>
        <v>0.17</v>
      </c>
      <c r="F18" s="36">
        <v>54.863529399670036</v>
      </c>
      <c r="G18">
        <f>(LN(F18/K)+(rf+sigma^2/2)*E18)/(sigma*SQRT(E18))</f>
        <v>0.83978617178419401</v>
      </c>
      <c r="H18">
        <f>G18-sigma*SQRT(E18)</f>
        <v>0.71609300301566425</v>
      </c>
      <c r="I18">
        <f>F18*_xlfn.NORM.DIST(G18,0,1,TRUE)-K*EXP(-rf*E18)*_xlfn.NORM.DIST(H18,0,1,TRUE)</f>
        <v>5.8404592101062676</v>
      </c>
      <c r="J18" s="19">
        <f t="shared" si="0"/>
        <v>0.79948585593923172</v>
      </c>
      <c r="K18" s="19">
        <f t="shared" si="1"/>
        <v>79948.58559392317</v>
      </c>
      <c r="L18">
        <f>L17+J17*(F18-F17)*$B$7+(L17-J17*F17*$B$7)*(EXP(rf*T/50)-1)</f>
        <v>577036.5218595562</v>
      </c>
      <c r="M18">
        <f t="shared" si="2"/>
        <v>-3809225.0543346833</v>
      </c>
      <c r="N18" s="48"/>
      <c r="O18" s="21">
        <v>328910.3059405316</v>
      </c>
      <c r="P18" s="17">
        <v>0.23756287296966538</v>
      </c>
      <c r="Q18" s="22">
        <v>59388.992537539663</v>
      </c>
      <c r="R18" s="22">
        <v>-2695486.0788874393</v>
      </c>
      <c r="U18" s="31">
        <v>-3.1454808897936885E-2</v>
      </c>
    </row>
    <row r="19" spans="4:21" x14ac:dyDescent="0.3">
      <c r="D19" s="13">
        <v>17</v>
      </c>
      <c r="E19" s="13">
        <f>T*(50-D19)/50</f>
        <v>0.16500000000000001</v>
      </c>
      <c r="F19" s="36">
        <v>54.873639390653928</v>
      </c>
      <c r="G19">
        <f>(LN(F19/K)+(rf+sigma^2/2)*E19)/(sigma*SQRT(E19))</f>
        <v>0.85126030339175662</v>
      </c>
      <c r="H19">
        <f>G19-sigma*SQRT(E19)</f>
        <v>0.72939972732221725</v>
      </c>
      <c r="I19">
        <f>F19*_xlfn.NORM.DIST(G19,0,1,TRUE)-K*EXP(-rf*E19)*_xlfn.NORM.DIST(H19,0,1,TRUE)</f>
        <v>5.81668672773678</v>
      </c>
      <c r="J19" s="19">
        <f t="shared" si="0"/>
        <v>0.8026876144913957</v>
      </c>
      <c r="K19" s="19">
        <f t="shared" si="1"/>
        <v>80268.761449139565</v>
      </c>
      <c r="L19">
        <f>L18+J18*(F19-F18)*$B$7+(L18-J18*F18*$B$7)*(EXP(rf*T/50)-1)</f>
        <v>577463.85978689184</v>
      </c>
      <c r="M19">
        <f t="shared" si="2"/>
        <v>-3827175.2103076163</v>
      </c>
      <c r="N19" s="48"/>
      <c r="O19" s="21">
        <v>284917.94485305203</v>
      </c>
      <c r="P19" s="17">
        <v>0.11896944958165449</v>
      </c>
      <c r="Q19" s="22">
        <v>54735.022022479505</v>
      </c>
      <c r="R19" s="22">
        <v>-2462177.5587269804</v>
      </c>
      <c r="U19" s="31">
        <v>-1.4562218878677351E-2</v>
      </c>
    </row>
    <row r="20" spans="4:21" x14ac:dyDescent="0.3">
      <c r="D20" s="13">
        <v>18</v>
      </c>
      <c r="E20" s="13">
        <f>T*(50-D20)/50</f>
        <v>0.16</v>
      </c>
      <c r="F20" s="36">
        <v>53.033929681753484</v>
      </c>
      <c r="G20">
        <f>(LN(F20/K)+(rf+sigma^2/2)*E20)/(sigma*SQRT(E20))</f>
        <v>0.57757404974213078</v>
      </c>
      <c r="H20">
        <f>G20-sigma*SQRT(E20)</f>
        <v>0.45757404974213078</v>
      </c>
      <c r="I20">
        <f>F20*_xlfn.NORM.DIST(G20,0,1,TRUE)-K*EXP(-rf*E20)*_xlfn.NORM.DIST(H20,0,1,TRUE)</f>
        <v>4.3797568617407023</v>
      </c>
      <c r="J20" s="19">
        <f t="shared" si="0"/>
        <v>0.71822413439185695</v>
      </c>
      <c r="K20" s="19">
        <f t="shared" si="1"/>
        <v>71822.413439185693</v>
      </c>
      <c r="L20">
        <f>L19+J19*(F20-F19)*$B$7+(L19-J19*F19*$B$7)*(EXP(rf*T/50)-1)</f>
        <v>429409.90336995129</v>
      </c>
      <c r="M20">
        <f t="shared" si="2"/>
        <v>-3379614.9205376497</v>
      </c>
      <c r="N20" s="48"/>
      <c r="O20" s="21">
        <v>382104.10712305293</v>
      </c>
      <c r="P20" s="17">
        <v>0.40854687314647753</v>
      </c>
      <c r="Q20" s="22">
        <v>65856.388733069776</v>
      </c>
      <c r="R20" s="22">
        <v>-3040390.8139285622</v>
      </c>
      <c r="U20" s="31">
        <v>3.4852939116880956E-2</v>
      </c>
    </row>
    <row r="21" spans="4:21" x14ac:dyDescent="0.3">
      <c r="D21" s="13">
        <v>19</v>
      </c>
      <c r="E21" s="13">
        <f>T*(50-D21)/50</f>
        <v>0.155</v>
      </c>
      <c r="F21" s="36">
        <v>52.669933913836729</v>
      </c>
      <c r="G21">
        <f>(LN(F21/K)+(rf+sigma^2/2)*E21)/(sigma*SQRT(E21))</f>
        <v>0.52575320674290649</v>
      </c>
      <c r="H21">
        <f>G21-sigma*SQRT(E21)</f>
        <v>0.40764308863272936</v>
      </c>
      <c r="I21">
        <f>F21*_xlfn.NORM.DIST(G21,0,1,TRUE)-K*EXP(-rf*E21)*_xlfn.NORM.DIST(H21,0,1,TRUE)</f>
        <v>4.0839778996921936</v>
      </c>
      <c r="J21" s="19">
        <f t="shared" si="0"/>
        <v>0.70047015480910857</v>
      </c>
      <c r="K21" s="19">
        <f t="shared" si="1"/>
        <v>70047.01548091085</v>
      </c>
      <c r="L21">
        <f>L20+J20*(F21-F20)*$B$7+(L20-J20*F20*$B$7)*(EXP(rf*T/50)-1)</f>
        <v>402928.87044582842</v>
      </c>
      <c r="M21">
        <f t="shared" si="2"/>
        <v>-3286442.8057952444</v>
      </c>
      <c r="N21" s="48"/>
      <c r="O21" s="21">
        <v>448437.80109528266</v>
      </c>
      <c r="P21" s="17">
        <v>0.57559858697322808</v>
      </c>
      <c r="Q21" s="22">
        <v>71755.673181306425</v>
      </c>
      <c r="R21" s="22">
        <v>-3353244.4399374966</v>
      </c>
      <c r="U21" s="31">
        <v>1.9283392313881806E-2</v>
      </c>
    </row>
    <row r="22" spans="4:21" x14ac:dyDescent="0.3">
      <c r="D22" s="13">
        <v>20</v>
      </c>
      <c r="E22" s="13">
        <f>T*(50-D22)/50</f>
        <v>0.15</v>
      </c>
      <c r="F22" s="36">
        <v>52.526642414850777</v>
      </c>
      <c r="G22">
        <f>(LN(F22/K)+(rf+sigma^2/2)*E22)/(sigma*SQRT(E22))</f>
        <v>0.50820005095183185</v>
      </c>
      <c r="H22">
        <f>G22-sigma*SQRT(E22)</f>
        <v>0.39201055056560935</v>
      </c>
      <c r="I22">
        <f>F22*_xlfn.NORM.DIST(G22,0,1,TRUE)-K*EXP(-rf*E22)*_xlfn.NORM.DIST(H22,0,1,TRUE)</f>
        <v>3.945516303838744</v>
      </c>
      <c r="J22" s="19">
        <f t="shared" si="0"/>
        <v>0.69434347242638261</v>
      </c>
      <c r="K22" s="19">
        <f t="shared" si="1"/>
        <v>69434.347242638265</v>
      </c>
      <c r="L22">
        <f>L21+J21*(F22-F21)*$B$7+(L21-J21*F21*$B$7)*(EXP(rf*T/50)-1)</f>
        <v>392563.06788473506</v>
      </c>
      <c r="M22">
        <f t="shared" si="2"/>
        <v>-3254590.0610379055</v>
      </c>
      <c r="N22" s="48"/>
      <c r="O22" s="21">
        <v>385725.84832813666</v>
      </c>
      <c r="P22" s="17">
        <v>0.43993034450346802</v>
      </c>
      <c r="Q22" s="22">
        <v>67000.622126782837</v>
      </c>
      <c r="R22" s="22">
        <v>-3105786.2842953987</v>
      </c>
      <c r="U22" s="31">
        <v>-1.6543730158862412E-2</v>
      </c>
    </row>
    <row r="23" spans="4:21" x14ac:dyDescent="0.3">
      <c r="D23" s="13">
        <v>21</v>
      </c>
      <c r="E23" s="13">
        <f>T*(50-D23)/50</f>
        <v>0.14499999999999999</v>
      </c>
      <c r="F23" s="36">
        <v>51.932710638205215</v>
      </c>
      <c r="G23">
        <f>(LN(F23/K)+(rf+sigma^2/2)*E23)/(sigma*SQRT(E23))</f>
        <v>0.4144980715841588</v>
      </c>
      <c r="H23">
        <f>G23-sigma*SQRT(E23)</f>
        <v>0.30026147499620021</v>
      </c>
      <c r="I23">
        <f>F23*_xlfn.NORM.DIST(G23,0,1,TRUE)-K*EXP(-rf*E23)*_xlfn.NORM.DIST(H23,0,1,TRUE)</f>
        <v>3.5032197363405757</v>
      </c>
      <c r="J23" s="19">
        <f t="shared" si="0"/>
        <v>0.66074531048253815</v>
      </c>
      <c r="K23" s="19">
        <f t="shared" si="1"/>
        <v>66074.531048253819</v>
      </c>
      <c r="L23">
        <f>L22+J22*(F23-F22)*$B$7+(L22-J22*F22*$B$7)*(EXP(rf*T/50)-1)</f>
        <v>350998.32738709339</v>
      </c>
      <c r="M23">
        <f t="shared" si="2"/>
        <v>-3080431.1740969783</v>
      </c>
      <c r="N23" s="48"/>
      <c r="O23" s="21">
        <v>319004.63804969261</v>
      </c>
      <c r="P23" s="17">
        <v>0.27650053314799283</v>
      </c>
      <c r="Q23" s="22">
        <v>60891.817489488683</v>
      </c>
      <c r="R23" s="22">
        <v>-2793812.0762670496</v>
      </c>
      <c r="U23" s="31">
        <v>-1.9203807071014059E-2</v>
      </c>
    </row>
    <row r="24" spans="4:21" x14ac:dyDescent="0.3">
      <c r="D24" s="13">
        <v>22</v>
      </c>
      <c r="E24" s="13">
        <f>T*(50-D24)/50</f>
        <v>0.14000000000000001</v>
      </c>
      <c r="F24" s="36">
        <v>54.012795749454973</v>
      </c>
      <c r="G24">
        <f>(LN(F24/K)+(rf+sigma^2/2)*E24)/(sigma*SQRT(E24))</f>
        <v>0.76880343359983172</v>
      </c>
      <c r="H24">
        <f>G24-sigma*SQRT(E24)</f>
        <v>0.6565537119966135</v>
      </c>
      <c r="I24">
        <f>F24*_xlfn.NORM.DIST(G24,0,1,TRUE)-K*EXP(-rf*E24)*_xlfn.NORM.DIST(H24,0,1,TRUE)</f>
        <v>4.9664470586942571</v>
      </c>
      <c r="J24" s="19">
        <f t="shared" si="0"/>
        <v>0.77899499488109392</v>
      </c>
      <c r="K24" s="19">
        <f t="shared" si="1"/>
        <v>77899.499488109388</v>
      </c>
      <c r="L24">
        <f>L23+J23*(F24-F23)*$B$7+(L23-J23*F23*$B$7)*(EXP(rf*T/50)-1)</f>
        <v>488130.9171332969</v>
      </c>
      <c r="M24">
        <f t="shared" si="2"/>
        <v>-3719438.8377027279</v>
      </c>
      <c r="N24" s="48"/>
      <c r="O24" s="21">
        <v>271403.91445622698</v>
      </c>
      <c r="P24" s="17">
        <v>0.14202842078536518</v>
      </c>
      <c r="Q24" s="22">
        <v>55647.122164911045</v>
      </c>
      <c r="R24" s="22">
        <v>-2530056.1711229132</v>
      </c>
      <c r="U24" s="31">
        <v>-1.5318829168680735E-2</v>
      </c>
    </row>
    <row r="25" spans="4:21" x14ac:dyDescent="0.3">
      <c r="D25" s="13">
        <v>23</v>
      </c>
      <c r="E25" s="13">
        <f>T*(50-D25)/50</f>
        <v>0.13500000000000001</v>
      </c>
      <c r="F25" s="36">
        <v>51.510769702463499</v>
      </c>
      <c r="G25">
        <f>(LN(F25/K)+(rf+sigma^2/2)*E25)/(sigma*SQRT(E25))</f>
        <v>0.34966829705071389</v>
      </c>
      <c r="H25">
        <f>G25-sigma*SQRT(E25)</f>
        <v>0.23944125862547089</v>
      </c>
      <c r="I25">
        <f>F25*_xlfn.NORM.DIST(G25,0,1,TRUE)-K*EXP(-rf*E25)*_xlfn.NORM.DIST(H25,0,1,TRUE)</f>
        <v>3.1464763893490364</v>
      </c>
      <c r="J25" s="19">
        <f t="shared" si="0"/>
        <v>0.63670617562271903</v>
      </c>
      <c r="K25" s="19">
        <f t="shared" si="1"/>
        <v>63670.617562271902</v>
      </c>
      <c r="L25">
        <f>L24+J24*(F25-F24)*$B$7+(L24-J24*F24*$B$7)*(EXP(rf*T/50)-1)</f>
        <v>292852.37788486364</v>
      </c>
      <c r="M25">
        <f t="shared" si="2"/>
        <v>-2986870.1401789524</v>
      </c>
      <c r="N25" s="48"/>
      <c r="O25" s="21">
        <v>357853.29442886292</v>
      </c>
      <c r="P25" s="17">
        <v>0.41820402784841582</v>
      </c>
      <c r="Q25" s="22">
        <v>66210.102444062155</v>
      </c>
      <c r="R25" s="22">
        <v>-3078542.4523645202</v>
      </c>
      <c r="U25" s="31">
        <v>3.0479740754336859E-2</v>
      </c>
    </row>
    <row r="26" spans="4:21" x14ac:dyDescent="0.3">
      <c r="D26" s="13">
        <v>24</v>
      </c>
      <c r="E26" s="13">
        <f>T*(50-D26)/50</f>
        <v>0.13</v>
      </c>
      <c r="F26" s="36">
        <v>51.92709992353214</v>
      </c>
      <c r="G26">
        <f>(LN(F26/K)+(rf+sigma^2/2)*E26)/(sigma*SQRT(E26))</f>
        <v>0.42774600844951421</v>
      </c>
      <c r="H26">
        <f>G26-sigma*SQRT(E26)</f>
        <v>0.31957947018559452</v>
      </c>
      <c r="I26">
        <f>F26*_xlfn.NORM.DIST(G26,0,1,TRUE)-K*EXP(-rf*E26)*_xlfn.NORM.DIST(H26,0,1,TRUE)</f>
        <v>3.375110962830373</v>
      </c>
      <c r="J26" s="19">
        <f t="shared" si="0"/>
        <v>0.66558197530342733</v>
      </c>
      <c r="K26" s="19">
        <f t="shared" si="1"/>
        <v>66558.197530342732</v>
      </c>
      <c r="L26">
        <f>L25+J25*(F26-F25)*$B$7+(L25-J25*F25*$B$7)*(EXP(rf*T/50)-1)</f>
        <v>319061.67822127469</v>
      </c>
      <c r="M26">
        <f t="shared" si="2"/>
        <v>-3137112.4956670227</v>
      </c>
      <c r="N26" s="48"/>
      <c r="O26" s="21">
        <v>309987.78318863147</v>
      </c>
      <c r="P26" s="17">
        <v>0.29432705050303332</v>
      </c>
      <c r="Q26" s="22">
        <v>61574.599785412254</v>
      </c>
      <c r="R26" s="22">
        <v>-2841590.9391222266</v>
      </c>
      <c r="U26" s="31">
        <v>-1.3936053276895741E-2</v>
      </c>
    </row>
    <row r="27" spans="4:21" x14ac:dyDescent="0.3">
      <c r="D27" s="13">
        <v>25</v>
      </c>
      <c r="E27" s="13">
        <f>T*(50-D27)/50</f>
        <v>0.125</v>
      </c>
      <c r="F27" s="36">
        <v>52.240776306307183</v>
      </c>
      <c r="G27">
        <f>(LN(F27/K)+(rf+sigma^2/2)*E27)/(sigma*SQRT(E27))</f>
        <v>0.48993392222399845</v>
      </c>
      <c r="H27">
        <f>G27-sigma*SQRT(E27)</f>
        <v>0.38386790504601631</v>
      </c>
      <c r="I27">
        <f>F27*_xlfn.NORM.DIST(G27,0,1,TRUE)-K*EXP(-rf*E27)*_xlfn.NORM.DIST(H27,0,1,TRUE)</f>
        <v>3.5449254635992773</v>
      </c>
      <c r="J27" s="19">
        <f t="shared" si="0"/>
        <v>0.68790967106957202</v>
      </c>
      <c r="K27" s="19">
        <f t="shared" si="1"/>
        <v>68790.967106957207</v>
      </c>
      <c r="L27">
        <f>L26+J26*(F27-F26)*$B$7+(L26-J26*F26*$B$7)*(EXP(rf*T/50)-1)</f>
        <v>339625.68593096721</v>
      </c>
      <c r="M27">
        <f t="shared" si="2"/>
        <v>-3254067.8385981196</v>
      </c>
      <c r="N27" s="48"/>
      <c r="O27" s="21">
        <v>265761.75852303347</v>
      </c>
      <c r="P27" s="17">
        <v>0.16471268037798062</v>
      </c>
      <c r="Q27" s="22">
        <v>56541.49320945012</v>
      </c>
      <c r="R27" s="22">
        <v>-2587856.9356864649</v>
      </c>
      <c r="U27" s="31">
        <v>-1.404092018394067E-2</v>
      </c>
    </row>
    <row r="28" spans="4:21" x14ac:dyDescent="0.3">
      <c r="D28" s="13">
        <v>26</v>
      </c>
      <c r="E28" s="13">
        <f>T*(50-D28)/50</f>
        <v>0.12</v>
      </c>
      <c r="F28" s="36">
        <v>52.326767299547164</v>
      </c>
      <c r="G28">
        <f>(LN(F28/K)+(rf+sigma^2/2)*E28)/(sigma*SQRT(E28))</f>
        <v>0.51273551497436198</v>
      </c>
      <c r="H28">
        <f>G28-sigma*SQRT(E28)</f>
        <v>0.40881246652022935</v>
      </c>
      <c r="I28">
        <f>F28*_xlfn.NORM.DIST(G28,0,1,TRUE)-K*EXP(-rf*E28)*_xlfn.NORM.DIST(H28,0,1,TRUE)</f>
        <v>3.5617396977514346</v>
      </c>
      <c r="J28" s="19">
        <f t="shared" si="0"/>
        <v>0.69593182848019519</v>
      </c>
      <c r="K28" s="19">
        <f t="shared" si="1"/>
        <v>69593.182848019525</v>
      </c>
      <c r="L28">
        <f>L27+J27*(F28-F27)*$B$7+(L27-J27*F27*$B$7)*(EXP(rf*T/50)-1)</f>
        <v>345215.66646369186</v>
      </c>
      <c r="M28">
        <f t="shared" si="2"/>
        <v>-3296370.6180594629</v>
      </c>
      <c r="N28" s="48"/>
      <c r="O28" s="21">
        <v>299643.98497900745</v>
      </c>
      <c r="P28" s="17">
        <v>0.2794233825997286</v>
      </c>
      <c r="Q28" s="22">
        <v>61004.003564797735</v>
      </c>
      <c r="R28" s="22">
        <v>-2816030.791380404</v>
      </c>
      <c r="U28" s="31">
        <v>1.1893111742726992E-2</v>
      </c>
    </row>
    <row r="29" spans="4:21" x14ac:dyDescent="0.3">
      <c r="D29" s="13">
        <v>27</v>
      </c>
      <c r="E29" s="13">
        <f>T*(50-D29)/50</f>
        <v>0.115</v>
      </c>
      <c r="F29" s="36">
        <v>50.264426600929255</v>
      </c>
      <c r="G29">
        <f>(LN(F29/K)+(rf+sigma^2/2)*E29)/(sigma*SQRT(E29))</f>
        <v>0.12532169991081729</v>
      </c>
      <c r="H29">
        <f>G29-sigma*SQRT(E29)</f>
        <v>2.3586750163938269E-2</v>
      </c>
      <c r="I29">
        <f>F29*_xlfn.NORM.DIST(G29,0,1,TRUE)-K*EXP(-rf*E29)*_xlfn.NORM.DIST(H29,0,1,TRUE)</f>
        <v>2.2267479723400534</v>
      </c>
      <c r="J29" s="19">
        <f t="shared" si="0"/>
        <v>0.54986556321619084</v>
      </c>
      <c r="K29" s="19">
        <f t="shared" si="1"/>
        <v>54986.556321619086</v>
      </c>
      <c r="L29">
        <f>L28+J28*(F29-F28)*$B$7+(L28-J28*F28*$B$7)*(EXP(rf*T/50)-1)</f>
        <v>201361.15958565479</v>
      </c>
      <c r="M29">
        <f t="shared" si="2"/>
        <v>-2562506.5646802303</v>
      </c>
      <c r="N29" s="48"/>
      <c r="O29" s="21">
        <v>327239.18294232583</v>
      </c>
      <c r="P29" s="17">
        <v>0.36979445352027601</v>
      </c>
      <c r="Q29" s="22">
        <v>64423.217589355678</v>
      </c>
      <c r="R29" s="22">
        <v>-2992505.3640910494</v>
      </c>
      <c r="U29" s="31">
        <v>8.9074904164304358E-3</v>
      </c>
    </row>
    <row r="30" spans="4:21" x14ac:dyDescent="0.3">
      <c r="D30" s="13">
        <v>28</v>
      </c>
      <c r="E30" s="13">
        <f>T*(50-D30)/50</f>
        <v>0.11</v>
      </c>
      <c r="F30" s="36">
        <v>50.873437971361099</v>
      </c>
      <c r="G30">
        <f>(LN(F30/K)+(rf+sigma^2/2)*E30)/(sigma*SQRT(E30))</f>
        <v>0.24591199531905983</v>
      </c>
      <c r="H30">
        <f>G30-sigma*SQRT(E30)</f>
        <v>0.14641325160839785</v>
      </c>
      <c r="I30">
        <f>F30*_xlfn.NORM.DIST(G30,0,1,TRUE)-K*EXP(-rf*E30)*_xlfn.NORM.DIST(H30,0,1,TRUE)</f>
        <v>2.5290064845524967</v>
      </c>
      <c r="J30" s="19">
        <f t="shared" si="0"/>
        <v>0.59712482100313757</v>
      </c>
      <c r="K30" s="19">
        <f t="shared" si="1"/>
        <v>59712.482100313755</v>
      </c>
      <c r="L30">
        <f>L29+J29*(F30-F29)*$B$7+(L29-J29*F29*$B$7)*(EXP(rf*T/50)-1)</f>
        <v>234592.33413698376</v>
      </c>
      <c r="M30">
        <f t="shared" si="2"/>
        <v>-2803186.9201093377</v>
      </c>
      <c r="N30" s="48"/>
      <c r="O30" s="21">
        <v>379641.34024795133</v>
      </c>
      <c r="P30" s="17">
        <v>0.53313710335678566</v>
      </c>
      <c r="Q30" s="22">
        <v>70303.066169572587</v>
      </c>
      <c r="R30" s="22">
        <v>-3300604.711449312</v>
      </c>
      <c r="U30" s="31">
        <v>1.5750451863981829E-2</v>
      </c>
    </row>
    <row r="31" spans="4:21" x14ac:dyDescent="0.3">
      <c r="D31" s="13">
        <v>29</v>
      </c>
      <c r="E31" s="13">
        <f>T*(50-D31)/50</f>
        <v>0.105</v>
      </c>
      <c r="F31" s="36">
        <v>50.347026637568177</v>
      </c>
      <c r="G31">
        <f>(LN(F31/K)+(rf+sigma^2/2)*E31)/(sigma*SQRT(E31))</f>
        <v>0.14135789678605751</v>
      </c>
      <c r="H31">
        <f>G31-sigma*SQRT(E31)</f>
        <v>4.4146786309939609E-2</v>
      </c>
      <c r="I31">
        <f>F31*_xlfn.NORM.DIST(G31,0,1,TRUE)-K*EXP(-rf*E31)*_xlfn.NORM.DIST(H31,0,1,TRUE)</f>
        <v>2.1773147027756821</v>
      </c>
      <c r="J31" s="19">
        <f t="shared" si="0"/>
        <v>0.55620639314344933</v>
      </c>
      <c r="K31" s="19">
        <f t="shared" si="1"/>
        <v>55620.639314344931</v>
      </c>
      <c r="L31">
        <f>L30+J30*(F31-F30)*$B$7+(L30-J30*F30*$B$7)*(EXP(rf*T/50)-1)</f>
        <v>202878.67408205874</v>
      </c>
      <c r="M31">
        <f t="shared" si="2"/>
        <v>-2597455.1350758369</v>
      </c>
      <c r="N31" s="48"/>
      <c r="O31" s="21">
        <v>434106.59884788567</v>
      </c>
      <c r="P31" s="17">
        <v>0.6943728891887776</v>
      </c>
      <c r="Q31" s="22">
        <v>75627.580448060631</v>
      </c>
      <c r="R31" s="22">
        <v>-3583814.0749306045</v>
      </c>
      <c r="U31" s="31">
        <v>1.4779287633009855E-2</v>
      </c>
    </row>
    <row r="32" spans="4:21" x14ac:dyDescent="0.3">
      <c r="D32" s="13">
        <v>30</v>
      </c>
      <c r="E32" s="13">
        <f>T*(50-D32)/50</f>
        <v>0.1</v>
      </c>
      <c r="F32" s="36">
        <v>52.61232816791572</v>
      </c>
      <c r="G32">
        <f>(LN(F32/K)+(rf+sigma^2/2)*E32)/(sigma*SQRT(E32))</f>
        <v>0.60533860760166858</v>
      </c>
      <c r="H32">
        <f>G32-sigma*SQRT(E32)</f>
        <v>0.51047027779661724</v>
      </c>
      <c r="I32">
        <f>F32*_xlfn.NORM.DIST(G32,0,1,TRUE)-K*EXP(-rf*E32)*_xlfn.NORM.DIST(H32,0,1,TRUE)</f>
        <v>3.5891731763266179</v>
      </c>
      <c r="J32" s="19">
        <f t="shared" si="0"/>
        <v>0.72752298311425734</v>
      </c>
      <c r="K32" s="19">
        <f t="shared" si="1"/>
        <v>72752.298311425737</v>
      </c>
      <c r="L32">
        <f>L31+J31*(F32-F31)*$B$7+(L31-J31*F31*$B$7)*(EXP(rf*T/50)-1)</f>
        <v>328616.43493853672</v>
      </c>
      <c r="M32">
        <f t="shared" si="2"/>
        <v>-3499051.3587922947</v>
      </c>
      <c r="N32" s="48"/>
      <c r="O32" s="21">
        <v>390842.75673595554</v>
      </c>
      <c r="P32" s="17">
        <v>0.594927897111028</v>
      </c>
      <c r="Q32" s="22">
        <v>72405.416564785613</v>
      </c>
      <c r="R32" s="22">
        <v>-3414814.2793123061</v>
      </c>
      <c r="U32" s="31">
        <v>-1.0735943689196711E-2</v>
      </c>
    </row>
    <row r="33" spans="4:21" x14ac:dyDescent="0.3">
      <c r="D33" s="13">
        <v>31</v>
      </c>
      <c r="E33" s="13">
        <f>T*(50-D33)/50</f>
        <v>9.5000000000000001E-2</v>
      </c>
      <c r="F33" s="36">
        <v>51.995207310333718</v>
      </c>
      <c r="G33">
        <f>(LN(F33/K)+(rf+sigma^2/2)*E33)/(sigma*SQRT(E33))</f>
        <v>0.48994699550079579</v>
      </c>
      <c r="H33">
        <f>G33-sigma*SQRT(E33)</f>
        <v>0.39748078545626114</v>
      </c>
      <c r="I33">
        <f>F33*_xlfn.NORM.DIST(G33,0,1,TRUE)-K*EXP(-rf*E33)*_xlfn.NORM.DIST(H33,0,1,TRUE)</f>
        <v>3.1056881472622848</v>
      </c>
      <c r="J33" s="19">
        <f t="shared" si="0"/>
        <v>0.68791429669156889</v>
      </c>
      <c r="K33" s="19">
        <f t="shared" si="1"/>
        <v>68791.429669156889</v>
      </c>
      <c r="L33">
        <f>L32+J32*(F33-F32)*$B$7+(L32-J32*F32*$B$7)*(EXP(rf*T/50)-1)</f>
        <v>283369.55158180866</v>
      </c>
      <c r="M33">
        <f t="shared" si="2"/>
        <v>-3293455.0952402451</v>
      </c>
      <c r="N33" s="48"/>
      <c r="O33" s="21">
        <v>466085.93835452816</v>
      </c>
      <c r="P33" s="17">
        <v>0.81955662366429116</v>
      </c>
      <c r="Q33" s="22">
        <v>79376.554506576926</v>
      </c>
      <c r="R33" s="22">
        <v>-3788838.7517211535</v>
      </c>
      <c r="U33" s="31">
        <v>1.9666478953777298E-2</v>
      </c>
    </row>
    <row r="34" spans="4:21" x14ac:dyDescent="0.3">
      <c r="D34" s="13">
        <v>32</v>
      </c>
      <c r="E34" s="13">
        <f>T*(50-D34)/50</f>
        <v>0.09</v>
      </c>
      <c r="F34" s="36">
        <v>51.608898025771232</v>
      </c>
      <c r="G34">
        <f>(LN(F34/K)+(rf+sigma^2/2)*E34)/(sigma*SQRT(E34))</f>
        <v>0.41690105058671006</v>
      </c>
      <c r="H34">
        <f>G34-sigma*SQRT(E34)</f>
        <v>0.32690105058671004</v>
      </c>
      <c r="I34">
        <f>F34*_xlfn.NORM.DIST(G34,0,1,TRUE)-K*EXP(-rf*E34)*_xlfn.NORM.DIST(H34,0,1,TRUE)</f>
        <v>2.7957657886599563</v>
      </c>
      <c r="J34" s="19">
        <f t="shared" si="0"/>
        <v>0.66162460746349427</v>
      </c>
      <c r="K34" s="19">
        <f t="shared" si="1"/>
        <v>66162.460746349432</v>
      </c>
      <c r="L34">
        <f>L33+J33*(F34-F33)*$B$7+(L33-J33*F33*$B$7)*(EXP(rf*T/50)-1)</f>
        <v>256465.4216249375</v>
      </c>
      <c r="M34">
        <f t="shared" si="2"/>
        <v>-3158106.2681675022</v>
      </c>
      <c r="N34" s="48"/>
      <c r="O34" s="21">
        <v>517775.50253822131</v>
      </c>
      <c r="P34" s="17">
        <v>0.97354721642558439</v>
      </c>
      <c r="Q34" s="22">
        <v>83485.929730837597</v>
      </c>
      <c r="R34" s="22">
        <v>-4012193.4574187589</v>
      </c>
      <c r="U34" s="31">
        <v>1.2162954571170628E-2</v>
      </c>
    </row>
    <row r="35" spans="4:21" x14ac:dyDescent="0.3">
      <c r="D35" s="13">
        <v>33</v>
      </c>
      <c r="E35" s="13">
        <f>T*(50-D35)/50</f>
        <v>8.5000000000000006E-2</v>
      </c>
      <c r="F35" s="36">
        <v>51.098204918146209</v>
      </c>
      <c r="G35">
        <f>(LN(F35/K)+(rf+sigma^2/2)*E35)/(sigma*SQRT(E35))</f>
        <v>0.31157133920874475</v>
      </c>
      <c r="H35">
        <f>G35-sigma*SQRT(E35)</f>
        <v>0.22410706078606524</v>
      </c>
      <c r="I35">
        <f>F35*_xlfn.NORM.DIST(G35,0,1,TRUE)-K*EXP(-rf*E35)*_xlfn.NORM.DIST(H35,0,1,TRUE)</f>
        <v>2.4161172588336015</v>
      </c>
      <c r="J35" s="19">
        <f t="shared" si="0"/>
        <v>0.62231684066226012</v>
      </c>
      <c r="K35" s="19">
        <f t="shared" si="1"/>
        <v>62231.684066226015</v>
      </c>
      <c r="L35">
        <f>L34+J34*(F35-F34)*$B$7+(L34-J34*F34*$B$7)*(EXP(rf*T/50)-1)</f>
        <v>222360.88252039108</v>
      </c>
      <c r="M35">
        <f t="shared" si="2"/>
        <v>-2957566.4622969599</v>
      </c>
      <c r="N35" s="48"/>
      <c r="O35" s="21">
        <v>639398.57159882307</v>
      </c>
      <c r="P35" s="17">
        <v>1.301959517579893</v>
      </c>
      <c r="Q35" s="22">
        <v>90353.488762799825</v>
      </c>
      <c r="R35" s="22">
        <v>-4395268.0226212805</v>
      </c>
      <c r="U35" s="31">
        <v>2.6580700262362544E-2</v>
      </c>
    </row>
    <row r="36" spans="4:21" x14ac:dyDescent="0.3">
      <c r="D36" s="13">
        <v>34</v>
      </c>
      <c r="E36" s="13">
        <f>T*(50-D36)/50</f>
        <v>0.08</v>
      </c>
      <c r="F36" s="36">
        <v>50.68745061805911</v>
      </c>
      <c r="G36">
        <f>(LN(F36/K)+(rf+sigma^2/2)*E36)/(sigma*SQRT(E36))</f>
        <v>0.22221245675222015</v>
      </c>
      <c r="H36">
        <f>G36-sigma*SQRT(E36)</f>
        <v>0.13735964300983444</v>
      </c>
      <c r="I36">
        <f>F36*_xlfn.NORM.DIST(G36,0,1,TRUE)-K*EXP(-rf*E36)*_xlfn.NORM.DIST(H36,0,1,TRUE)</f>
        <v>2.1134553677505679</v>
      </c>
      <c r="J36" s="19">
        <f t="shared" si="0"/>
        <v>0.58792575128224123</v>
      </c>
      <c r="K36" s="19">
        <f t="shared" si="1"/>
        <v>58792.575128224125</v>
      </c>
      <c r="L36">
        <f>L35+J35*(F36-F35)*$B$7+(L35-J35*F35*$B$7)*(EXP(rf*T/50)-1)</f>
        <v>196503.17925397187</v>
      </c>
      <c r="M36">
        <f t="shared" si="2"/>
        <v>-2783542.5692664189</v>
      </c>
      <c r="N36" s="48"/>
      <c r="O36" s="21">
        <v>557435.92320624948</v>
      </c>
      <c r="P36" s="17">
        <v>1.145808412764338</v>
      </c>
      <c r="Q36" s="22">
        <v>87406.278326546089</v>
      </c>
      <c r="R36" s="22">
        <v>-4234142.629089524</v>
      </c>
      <c r="U36" s="31">
        <v>-1.6324881907914233E-2</v>
      </c>
    </row>
    <row r="37" spans="4:21" x14ac:dyDescent="0.3">
      <c r="D37" s="13">
        <v>35</v>
      </c>
      <c r="E37" s="13">
        <f>T*(50-D37)/50</f>
        <v>7.4999999999999997E-2</v>
      </c>
      <c r="F37" s="36">
        <v>49.912454144425212</v>
      </c>
      <c r="G37">
        <f>(LN(F37/K)+(rf+sigma^2/2)*E37)/(sigma*SQRT(E37))</f>
        <v>3.8006446861711944E-2</v>
      </c>
      <c r="H37">
        <f>G37-sigma*SQRT(E37)</f>
        <v>-4.4151936764062961E-2</v>
      </c>
      <c r="I37">
        <f>F37*_xlfn.NORM.DIST(G37,0,1,TRUE)-K*EXP(-rf*E37)*_xlfn.NORM.DIST(H37,0,1,TRUE)</f>
        <v>1.629406354371568</v>
      </c>
      <c r="J37" s="19">
        <f t="shared" si="0"/>
        <v>0.51515872905437776</v>
      </c>
      <c r="K37" s="19">
        <f t="shared" si="1"/>
        <v>51515.872905437776</v>
      </c>
      <c r="L37">
        <f>L36+J36*(F37-F36)*$B$7+(L36-J36*F36*$B$7)*(EXP(rf*T/50)-1)</f>
        <v>150660.7726786386</v>
      </c>
      <c r="M37">
        <f t="shared" si="2"/>
        <v>-2420622.8714240612</v>
      </c>
      <c r="N37" s="48"/>
      <c r="O37" s="21">
        <v>519058.50835116906</v>
      </c>
      <c r="P37" s="17">
        <v>1.0826351515101451</v>
      </c>
      <c r="Q37" s="22">
        <v>86051.480082857641</v>
      </c>
      <c r="R37" s="22">
        <v>-4160884.8330861623</v>
      </c>
      <c r="U37" s="31">
        <v>-7.952513728231584E-3</v>
      </c>
    </row>
    <row r="38" spans="4:21" x14ac:dyDescent="0.3">
      <c r="D38" s="13">
        <v>36</v>
      </c>
      <c r="E38" s="13">
        <f>T*(50-D38)/50</f>
        <v>7.0000000000000007E-2</v>
      </c>
      <c r="F38" s="36">
        <v>50.155477153125524</v>
      </c>
      <c r="G38">
        <f>(LN(F38/K)+(rf+sigma^2/2)*E38)/(sigma*SQRT(E38))</f>
        <v>9.64403872790143E-2</v>
      </c>
      <c r="H38">
        <f>G38-sigma*SQRT(E38)</f>
        <v>1.7067847947076581E-2</v>
      </c>
      <c r="I38">
        <f>F38*_xlfn.NORM.DIST(G38,0,1,TRUE)-K*EXP(-rf*E38)*_xlfn.NORM.DIST(H38,0,1,TRUE)</f>
        <v>1.6994547490352687</v>
      </c>
      <c r="J38" s="19">
        <f t="shared" si="0"/>
        <v>0.53841459140816372</v>
      </c>
      <c r="K38" s="19">
        <f t="shared" si="1"/>
        <v>53841.459140816369</v>
      </c>
      <c r="L38">
        <f>L37+J37*(F38-F37)*$B$7+(L37-J37*F37*$B$7)*(EXP(rf*T/50)-1)</f>
        <v>162938.24071728069</v>
      </c>
      <c r="M38">
        <f t="shared" si="2"/>
        <v>-2537505.8331108759</v>
      </c>
      <c r="N38" s="48"/>
      <c r="O38" s="21">
        <v>531378.63616886572</v>
      </c>
      <c r="P38" s="17">
        <v>1.1507797225907084</v>
      </c>
      <c r="Q38" s="22">
        <v>87508.856553762074</v>
      </c>
      <c r="R38" s="22">
        <v>-4240776.6329342145</v>
      </c>
      <c r="U38" s="31">
        <v>2.7177546892079916E-3</v>
      </c>
    </row>
    <row r="39" spans="4:21" x14ac:dyDescent="0.3">
      <c r="D39" s="13">
        <v>37</v>
      </c>
      <c r="E39" s="13">
        <f>T*(50-D39)/50</f>
        <v>6.5000000000000002E-2</v>
      </c>
      <c r="F39" s="36">
        <v>50.717291350044995</v>
      </c>
      <c r="G39">
        <f>(LN(F39/K)+(rf+sigma^2/2)*E39)/(sigma*SQRT(E39))</f>
        <v>0.24146994330687149</v>
      </c>
      <c r="H39">
        <f>G39-sigma*SQRT(E39)</f>
        <v>0.16498465060297973</v>
      </c>
      <c r="I39">
        <f>F39*_xlfn.NORM.DIST(G39,0,1,TRUE)-K*EXP(-rf*E39)*_xlfn.NORM.DIST(H39,0,1,TRUE)</f>
        <v>1.9579424360434672</v>
      </c>
      <c r="J39" s="19">
        <f t="shared" si="0"/>
        <v>0.59540454544917831</v>
      </c>
      <c r="K39" s="19">
        <f t="shared" si="1"/>
        <v>59540.454544917833</v>
      </c>
      <c r="L39">
        <f>L38+J38*(F39-F38)*$B$7+(L38-J38*F38*$B$7)*(EXP(rf*T/50)-1)</f>
        <v>192933.37357418766</v>
      </c>
      <c r="M39">
        <f t="shared" si="2"/>
        <v>-2826797.206694521</v>
      </c>
      <c r="N39" s="48"/>
      <c r="O39" s="21">
        <v>493022.57334373961</v>
      </c>
      <c r="P39" s="17">
        <v>1.0856328726599931</v>
      </c>
      <c r="Q39" s="22">
        <v>86117.927493916082</v>
      </c>
      <c r="R39" s="22">
        <v>-4165951.5624008048</v>
      </c>
      <c r="U39" s="31">
        <v>-7.98036075936083E-3</v>
      </c>
    </row>
    <row r="40" spans="4:21" x14ac:dyDescent="0.3">
      <c r="D40" s="13">
        <v>38</v>
      </c>
      <c r="E40" s="13">
        <f>T*(50-D40)/50</f>
        <v>0.06</v>
      </c>
      <c r="F40" s="36">
        <v>50.050109110069663</v>
      </c>
      <c r="G40">
        <f>(LN(F40/K)+(rf+sigma^2/2)*E40)/(sigma*SQRT(E40))</f>
        <v>6.670342080455427E-2</v>
      </c>
      <c r="H40">
        <f>G40-sigma*SQRT(E40)</f>
        <v>-6.7812714789410727E-3</v>
      </c>
      <c r="I40">
        <f>F40*_xlfn.NORM.DIST(G40,0,1,TRUE)-K*EXP(-rf*E40)*_xlfn.NORM.DIST(H40,0,1,TRUE)</f>
        <v>1.5210272811456278</v>
      </c>
      <c r="J40" s="19">
        <f t="shared" si="0"/>
        <v>0.5265910945142438</v>
      </c>
      <c r="K40" s="19">
        <f t="shared" si="1"/>
        <v>52659.109451424381</v>
      </c>
      <c r="L40">
        <f>L39+J39*(F40-F39)*$B$7+(L39-J39*F39*$B$7)*(EXP(rf*T/50)-1)</f>
        <v>152926.34588663315</v>
      </c>
      <c r="M40">
        <f t="shared" si="2"/>
        <v>-2482667.8277962576</v>
      </c>
      <c r="N40" s="48"/>
      <c r="O40" s="21">
        <v>411076.74128203595</v>
      </c>
      <c r="P40" s="17">
        <v>0.88529500916751347</v>
      </c>
      <c r="Q40" s="22">
        <v>81200.122947417025</v>
      </c>
      <c r="R40" s="22">
        <v>-3904971.0443367488</v>
      </c>
      <c r="U40" s="31">
        <v>-1.7654316705577527E-2</v>
      </c>
    </row>
    <row r="41" spans="4:21" x14ac:dyDescent="0.3">
      <c r="D41" s="13">
        <v>39</v>
      </c>
      <c r="E41" s="13">
        <f>T*(50-D41)/50</f>
        <v>5.5E-2</v>
      </c>
      <c r="F41" s="36">
        <v>50.245970940060545</v>
      </c>
      <c r="G41">
        <f>(LN(F41/K)+(rf+sigma^2/2)*E41)/(sigma*SQRT(E41))</f>
        <v>0.12056298678654123</v>
      </c>
      <c r="H41">
        <f>G41-sigma*SQRT(E41)</f>
        <v>5.0206750389189786E-2</v>
      </c>
      <c r="I41">
        <f>F41*_xlfn.NORM.DIST(G41,0,1,TRUE)-K*EXP(-rf*E41)*_xlfn.NORM.DIST(H41,0,1,TRUE)</f>
        <v>1.5613840697038945</v>
      </c>
      <c r="J41" s="19">
        <f t="shared" si="0"/>
        <v>0.54798140640226956</v>
      </c>
      <c r="K41" s="19">
        <f t="shared" si="1"/>
        <v>54798.140640226957</v>
      </c>
      <c r="L41">
        <f>L40+J40*(F41-F40)*$B$7+(L40-J40*F40*$B$7)*(EXP(rf*T/50)-1)</f>
        <v>162991.97623294665</v>
      </c>
      <c r="M41">
        <f t="shared" si="2"/>
        <v>-2590393.8059452474</v>
      </c>
      <c r="N41" s="48"/>
      <c r="O41" s="21">
        <v>428424.03385401733</v>
      </c>
      <c r="P41" s="17">
        <v>0.97833464614310672</v>
      </c>
      <c r="Q41" s="22">
        <v>83604.558013682996</v>
      </c>
      <c r="R41" s="22">
        <v>-4033690.2589492411</v>
      </c>
      <c r="U41" s="31">
        <v>4.1013123109745692E-3</v>
      </c>
    </row>
    <row r="42" spans="4:21" x14ac:dyDescent="0.3">
      <c r="D42" s="13">
        <v>40</v>
      </c>
      <c r="E42" s="13">
        <f>T*(50-D42)/50</f>
        <v>0.05</v>
      </c>
      <c r="F42" s="36">
        <v>50.446709437546751</v>
      </c>
      <c r="G42">
        <f>(LN(F42/K)+(rf+sigma^2/2)*E42)/(sigma*SQRT(E42))</f>
        <v>0.18103974082326951</v>
      </c>
      <c r="H42">
        <f>G42-sigma*SQRT(E42)</f>
        <v>0.11395770149827583</v>
      </c>
      <c r="I42">
        <f>F42*_xlfn.NORM.DIST(G42,0,1,TRUE)-K*EXP(-rf*E42)*_xlfn.NORM.DIST(H42,0,1,TRUE)</f>
        <v>1.606070791590998</v>
      </c>
      <c r="J42" s="19">
        <f t="shared" si="0"/>
        <v>0.57183180864563432</v>
      </c>
      <c r="K42" s="19">
        <f t="shared" si="1"/>
        <v>57183.18086456343</v>
      </c>
      <c r="L42">
        <f>L41+J41*(F42-F41)*$B$7+(L41-J41*F41*$B$7)*(EXP(rf*T/50)-1)</f>
        <v>173733.02031710822</v>
      </c>
      <c r="M42">
        <f t="shared" si="2"/>
        <v>-2710970.2894722065</v>
      </c>
      <c r="N42" s="48"/>
      <c r="O42" s="21">
        <v>458978.43199223635</v>
      </c>
      <c r="P42" s="17">
        <v>1.1243084846046825</v>
      </c>
      <c r="Q42" s="22">
        <v>86955.890990623157</v>
      </c>
      <c r="R42" s="22">
        <v>-4214200.821576911</v>
      </c>
      <c r="U42" s="31">
        <v>6.9139623379117473E-3</v>
      </c>
    </row>
    <row r="43" spans="4:21" x14ac:dyDescent="0.3">
      <c r="D43" s="13">
        <v>41</v>
      </c>
      <c r="E43" s="13">
        <f>T*(50-D43)/50</f>
        <v>4.4999999999999998E-2</v>
      </c>
      <c r="F43" s="36">
        <v>53.024136529819785</v>
      </c>
      <c r="G43">
        <f>(LN(F43/K)+(rf+sigma^2/2)*E43)/(sigma*SQRT(E43))</f>
        <v>0.96872388727483982</v>
      </c>
      <c r="H43">
        <f>G43-sigma*SQRT(E43)</f>
        <v>0.90508427696805049</v>
      </c>
      <c r="I43">
        <f>F43*_xlfn.NORM.DIST(G43,0,1,TRUE)-K*EXP(-rf*E43)*_xlfn.NORM.DIST(H43,0,1,TRUE)</f>
        <v>3.3763029090828667</v>
      </c>
      <c r="J43" s="19">
        <f t="shared" si="0"/>
        <v>0.83365851452161321</v>
      </c>
      <c r="K43" s="19">
        <f t="shared" si="1"/>
        <v>83365.851452161325</v>
      </c>
      <c r="L43">
        <f>L42+J42*(F43-F42)*$B$7+(L42-J42*F42*$B$7)*(EXP(rf*T/50)-1)</f>
        <v>320847.38931553229</v>
      </c>
      <c r="M43">
        <f t="shared" si="2"/>
        <v>-4099554.9000085443</v>
      </c>
      <c r="N43" s="48"/>
      <c r="O43" s="21">
        <v>351863.59381678054</v>
      </c>
      <c r="P43" s="17">
        <v>0.81710483847888027</v>
      </c>
      <c r="Q43" s="22">
        <v>79306.574093922827</v>
      </c>
      <c r="R43" s="22">
        <v>-3812918.6285882769</v>
      </c>
      <c r="U43" s="31">
        <v>-2.3095672477087364E-2</v>
      </c>
    </row>
    <row r="44" spans="4:21" x14ac:dyDescent="0.3">
      <c r="D44" s="13">
        <v>42</v>
      </c>
      <c r="E44" s="13">
        <f>T*(50-D44)/50</f>
        <v>0.04</v>
      </c>
      <c r="F44" s="36">
        <v>54.715730181533949</v>
      </c>
      <c r="G44">
        <f>(LN(F44/K)+(rf+sigma^2/2)*E44)/(sigma*SQRT(E44))</f>
        <v>1.5454705755566918</v>
      </c>
      <c r="H44">
        <f>G44-sigma*SQRT(E44)</f>
        <v>1.4854705755566917</v>
      </c>
      <c r="I44">
        <f>F44*_xlfn.NORM.DIST(G44,0,1,TRUE)-K*EXP(-rf*E44)*_xlfn.NORM.DIST(H44,0,1,TRUE)</f>
        <v>4.8444274884369563</v>
      </c>
      <c r="J44" s="19">
        <f t="shared" si="0"/>
        <v>0.93888375959012005</v>
      </c>
      <c r="K44" s="19">
        <f t="shared" si="1"/>
        <v>93888.375959012003</v>
      </c>
      <c r="L44">
        <f>L43+J43*(F44-F43)*$B$7+(L43-J43*F43*$B$7)*(EXP(rf*T/50)-1)</f>
        <v>461458.55841329566</v>
      </c>
      <c r="M44">
        <f t="shared" si="2"/>
        <v>-4675712.4877424231</v>
      </c>
      <c r="N44" s="48"/>
      <c r="O44" s="21">
        <v>216553.52287978877</v>
      </c>
      <c r="P44" s="17">
        <v>0.31235433993023781</v>
      </c>
      <c r="Q44" s="22">
        <v>62261.437649220919</v>
      </c>
      <c r="R44" s="22">
        <v>-2947174.9945988357</v>
      </c>
      <c r="U44" s="31">
        <v>-3.2933973104773751E-2</v>
      </c>
    </row>
    <row r="45" spans="4:21" x14ac:dyDescent="0.3">
      <c r="D45" s="13">
        <v>43</v>
      </c>
      <c r="E45" s="13">
        <f>T*(50-D45)/50</f>
        <v>3.5000000000000003E-2</v>
      </c>
      <c r="F45" s="36">
        <v>53.931588571639189</v>
      </c>
      <c r="G45">
        <f>(LN(F45/K)+(rf+sigma^2/2)*E45)/(sigma*SQRT(E45))</f>
        <v>1.3891947089191055</v>
      </c>
      <c r="H45">
        <f>G45-sigma*SQRT(E45)</f>
        <v>1.3330698481174963</v>
      </c>
      <c r="I45">
        <f>F45*_xlfn.NORM.DIST(G45,0,1,TRUE)-K*EXP(-rf*E45)*_xlfn.NORM.DIST(H45,0,1,TRUE)</f>
        <v>4.0828559550254298</v>
      </c>
      <c r="J45" s="19">
        <f t="shared" si="0"/>
        <v>0.91761322489000585</v>
      </c>
      <c r="K45" s="19">
        <f t="shared" si="1"/>
        <v>91761.32248900058</v>
      </c>
      <c r="L45">
        <f>L44+J44*(F45-F44)*$B$7+(L44-J44*F44*$B$7)*(EXP(rf*T/50)-1)</f>
        <v>387369.18151027529</v>
      </c>
      <c r="M45">
        <f t="shared" si="2"/>
        <v>-4561464.7097560065</v>
      </c>
      <c r="N45" s="48"/>
      <c r="O45" s="21">
        <v>238962.34840878772</v>
      </c>
      <c r="P45" s="17">
        <v>0.45553497175286584</v>
      </c>
      <c r="Q45" s="22">
        <v>67563.779301618852</v>
      </c>
      <c r="R45" s="22">
        <v>-3218834.3491919092</v>
      </c>
      <c r="U45" s="31">
        <v>7.1505764840803379E-3</v>
      </c>
    </row>
    <row r="46" spans="4:21" x14ac:dyDescent="0.3">
      <c r="D46" s="13">
        <v>44</v>
      </c>
      <c r="E46" s="13">
        <f>T*(50-D46)/50</f>
        <v>0.03</v>
      </c>
      <c r="F46" s="36">
        <v>54.938752102750172</v>
      </c>
      <c r="G46">
        <f>(LN(F46/K)+(rf+sigma^2/2)*E46)/(sigma*SQRT(E46))</f>
        <v>1.8503298852676695</v>
      </c>
      <c r="H46">
        <f>G46-sigma*SQRT(E46)</f>
        <v>1.7983683610406032</v>
      </c>
      <c r="I46">
        <f>F46*_xlfn.NORM.DIST(G46,0,1,TRUE)-K*EXP(-rf*E46)*_xlfn.NORM.DIST(H46,0,1,TRUE)</f>
        <v>5.0052805665535161</v>
      </c>
      <c r="J46" s="19">
        <f t="shared" si="0"/>
        <v>0.96786699109156271</v>
      </c>
      <c r="K46" s="19">
        <f t="shared" si="1"/>
        <v>96786.699109156267</v>
      </c>
      <c r="L46">
        <f>L45+J45*(F46-F45)*$B$7+(L45-J45*F45*$B$7)*(EXP(rf*T/50)-1)</f>
        <v>479331.66980865115</v>
      </c>
      <c r="M46">
        <f t="shared" si="2"/>
        <v>-4838008.7993927561</v>
      </c>
      <c r="N46" s="48"/>
      <c r="O46" s="21">
        <v>311475.72704231716</v>
      </c>
      <c r="P46" s="17">
        <v>0.88694719444776327</v>
      </c>
      <c r="Q46" s="22">
        <v>81244.633448856912</v>
      </c>
      <c r="R46" s="22">
        <v>-3934066.8355371393</v>
      </c>
      <c r="U46" s="31">
        <v>2.0845291252531463E-2</v>
      </c>
    </row>
    <row r="47" spans="4:21" x14ac:dyDescent="0.3">
      <c r="D47" s="13">
        <v>45</v>
      </c>
      <c r="E47" s="13">
        <f>T*(50-D47)/50</f>
        <v>2.5000000000000001E-2</v>
      </c>
      <c r="F47" s="36">
        <v>55.799154555160648</v>
      </c>
      <c r="G47">
        <f>(LN(F47/K)+(rf+sigma^2/2)*E47)/(sigma*SQRT(E47))</f>
        <v>2.3476899557938644</v>
      </c>
      <c r="H47">
        <f>G47-sigma*SQRT(E47)</f>
        <v>2.3002557908913386</v>
      </c>
      <c r="I47">
        <f>F47*_xlfn.NORM.DIST(G47,0,1,TRUE)-K*EXP(-rf*E47)*_xlfn.NORM.DIST(H47,0,1,TRUE)</f>
        <v>5.8326941091014533</v>
      </c>
      <c r="J47" s="19">
        <f t="shared" si="0"/>
        <v>0.99055488090565347</v>
      </c>
      <c r="K47" s="19">
        <f t="shared" si="1"/>
        <v>99055.488090565341</v>
      </c>
      <c r="L47">
        <f>L46+J46*(F47-F46)*$B$7+(L46-J46*F46*$B$7)*(EXP(rf*T/50)-1)</f>
        <v>562123.35801209428</v>
      </c>
      <c r="M47">
        <f t="shared" si="2"/>
        <v>-4965089.1314902361</v>
      </c>
      <c r="N47" s="48"/>
      <c r="O47" s="21">
        <v>343177.98948650184</v>
      </c>
      <c r="P47" s="17">
        <v>1.1235267103344957</v>
      </c>
      <c r="Q47" s="22">
        <v>86939.306846934705</v>
      </c>
      <c r="R47" s="22">
        <v>-4234292.4073841944</v>
      </c>
      <c r="T47" s="23"/>
      <c r="U47" s="31">
        <v>7.5314231179725534E-3</v>
      </c>
    </row>
    <row r="48" spans="4:21" x14ac:dyDescent="0.3">
      <c r="D48" s="13">
        <v>46</v>
      </c>
      <c r="E48" s="13">
        <f>T*(50-D48)/50</f>
        <v>0.02</v>
      </c>
      <c r="F48" s="36">
        <v>55.516533913614907</v>
      </c>
      <c r="G48">
        <f>(LN(F48/K)+(rf+sigma^2/2)*E48)/(sigma*SQRT(E48))</f>
        <v>2.4974511660502308</v>
      </c>
      <c r="H48">
        <f>G48-sigma*SQRT(E48)</f>
        <v>2.4550247591790377</v>
      </c>
      <c r="I48">
        <f>F48*_xlfn.NORM.DIST(G48,0,1,TRUE)-K*EXP(-rf*E48)*_xlfn.NORM.DIST(H48,0,1,TRUE)</f>
        <v>5.541348971429592</v>
      </c>
      <c r="J48" s="19">
        <f t="shared" si="0"/>
        <v>0.99374551535068001</v>
      </c>
      <c r="K48" s="19">
        <f t="shared" si="1"/>
        <v>99374.551535068007</v>
      </c>
      <c r="L48">
        <f>L47+J47*(F48-F47)*$B$7+(L47-J47*F47*$B$7)*(EXP(rf*T/50)-1)</f>
        <v>533631.69867988979</v>
      </c>
      <c r="M48">
        <f t="shared" si="2"/>
        <v>-4983298.9617669862</v>
      </c>
      <c r="N48" s="48"/>
      <c r="O48" s="21">
        <v>323840.05223320914</v>
      </c>
      <c r="P48" s="17">
        <v>1.1508848232694897</v>
      </c>
      <c r="Q48" s="22">
        <v>87511.018886586113</v>
      </c>
      <c r="R48" s="22">
        <v>-4264692.8773030974</v>
      </c>
      <c r="U48" s="31">
        <v>-4.1406434764863454E-3</v>
      </c>
    </row>
    <row r="49" spans="4:21" x14ac:dyDescent="0.3">
      <c r="D49" s="13">
        <v>47</v>
      </c>
      <c r="E49" s="13">
        <f>T*(50-D49)/50</f>
        <v>1.4999999999999999E-2</v>
      </c>
      <c r="F49" s="36">
        <v>55.901504136887262</v>
      </c>
      <c r="G49">
        <f>(LN(F49/K)+(rf+sigma^2/2)*E49)/(sigma*SQRT(E49))</f>
        <v>3.0630401655176902</v>
      </c>
      <c r="H49">
        <f>G49-sigma*SQRT(E49)</f>
        <v>3.0262978193759427</v>
      </c>
      <c r="I49">
        <f>F49*_xlfn.NORM.DIST(G49,0,1,TRUE)-K*EXP(-rf*E49)*_xlfn.NORM.DIST(H49,0,1,TRUE)</f>
        <v>5.9171351241466397</v>
      </c>
      <c r="J49" s="19">
        <f t="shared" si="0"/>
        <v>0.99890449675163473</v>
      </c>
      <c r="K49" s="19">
        <f t="shared" si="1"/>
        <v>99890.449675163472</v>
      </c>
      <c r="L49">
        <f>L48+J48*(F49-F48)*$B$7+(L48-J48*F48*$B$7)*(EXP(rf*T/50)-1)</f>
        <v>571389.5871584327</v>
      </c>
      <c r="M49">
        <f t="shared" si="2"/>
        <v>-5012636.7985932473</v>
      </c>
      <c r="N49" s="48"/>
      <c r="O49" s="21">
        <v>237166.30136810316</v>
      </c>
      <c r="P49" s="17">
        <v>0.80364362703606651</v>
      </c>
      <c r="Q49" s="22">
        <v>78919.859017348368</v>
      </c>
      <c r="R49" s="22">
        <v>-3823119.5323066646</v>
      </c>
      <c r="U49" s="31">
        <v>-1.8975155454743455E-2</v>
      </c>
    </row>
    <row r="50" spans="4:21" x14ac:dyDescent="0.3">
      <c r="D50" s="13">
        <v>48</v>
      </c>
      <c r="E50" s="13">
        <f>T*(50-D50)/50</f>
        <v>0.01</v>
      </c>
      <c r="F50" s="36">
        <v>55.875774110176827</v>
      </c>
      <c r="G50">
        <f>(LN(F50/K)+(rf+sigma^2/2)*E50)/(sigma*SQRT(E50))</f>
        <v>3.7252633910151545</v>
      </c>
      <c r="H50">
        <f>G50-sigma*SQRT(E50)</f>
        <v>3.6952633910151547</v>
      </c>
      <c r="I50">
        <f>F50*_xlfn.NORM.DIST(G50,0,1,TRUE)-K*EXP(-rf*E50)*_xlfn.NORM.DIST(H50,0,1,TRUE)</f>
        <v>5.8858124860129521</v>
      </c>
      <c r="J50" s="19">
        <f t="shared" si="0"/>
        <v>0.99990244430546071</v>
      </c>
      <c r="K50" s="19">
        <f t="shared" si="1"/>
        <v>99990.244430546067</v>
      </c>
      <c r="L50">
        <f>L49+J49*(F50-F49)*$B$7+(L49-J49*F49*$B$7)*(EXP(rf*T/50)-1)</f>
        <v>568318.11447629449</v>
      </c>
      <c r="M50">
        <f t="shared" si="2"/>
        <v>-5018714.196546264</v>
      </c>
      <c r="N50" s="48"/>
      <c r="O50" s="21">
        <v>235301.16384861796</v>
      </c>
      <c r="P50" s="17">
        <v>0.96124960218430056</v>
      </c>
      <c r="Q50" s="22">
        <v>83178.665923195498</v>
      </c>
      <c r="R50" s="22">
        <v>-4042529.8567994107</v>
      </c>
      <c r="U50" s="31">
        <v>-3.6526425363974291E-4</v>
      </c>
    </row>
    <row r="51" spans="4:21" x14ac:dyDescent="0.3">
      <c r="D51" s="13">
        <v>49</v>
      </c>
      <c r="E51" s="13">
        <f>T*(50-D51)/50</f>
        <v>5.0000000000000001E-3</v>
      </c>
      <c r="F51" s="36">
        <v>55.864382783416914</v>
      </c>
      <c r="G51">
        <f>(LN(F51/K)+(rf+sigma^2/2)*E51)/(sigma*SQRT(E51))</f>
        <v>5.2433859171095589</v>
      </c>
      <c r="H51">
        <f>G51-sigma*SQRT(E51)</f>
        <v>5.2221727136739622</v>
      </c>
      <c r="I51">
        <f>F51*_xlfn.NORM.DIST(G51,0,1,TRUE)-K*EXP(-rf*E51)*_xlfn.NORM.DIST(H51,0,1,TRUE)</f>
        <v>5.8693825501950627</v>
      </c>
      <c r="J51" s="19">
        <f t="shared" si="0"/>
        <v>0.99999992117184811</v>
      </c>
      <c r="K51" s="19">
        <f t="shared" si="1"/>
        <v>99999.992117184811</v>
      </c>
      <c r="L51">
        <f>L50+J50*(F51-F50)*$B$7+(L50-J50*F50*$B$7)*(EXP(rf*T/50)-1)</f>
        <v>566677.19641512027</v>
      </c>
      <c r="M51">
        <f t="shared" si="2"/>
        <v>-5019760.6415579654</v>
      </c>
      <c r="N51" s="48"/>
      <c r="O51" s="21">
        <v>413015.32946527033</v>
      </c>
      <c r="P51" s="17">
        <v>3.267141544187703</v>
      </c>
      <c r="Q51" s="22">
        <v>99945.680325866255</v>
      </c>
      <c r="R51" s="22">
        <v>-4941156.8645802373</v>
      </c>
      <c r="U51" s="31">
        <v>4.0794050164213273E-2</v>
      </c>
    </row>
    <row r="52" spans="4:21" x14ac:dyDescent="0.3">
      <c r="D52" s="13">
        <v>50</v>
      </c>
      <c r="E52" s="13">
        <f>T*(50-D52)/50</f>
        <v>0</v>
      </c>
      <c r="F52" s="36">
        <v>54.555657698671851</v>
      </c>
      <c r="G52" t="e">
        <f>(LN(F52/K)+(rf+sigma^2/2)*E52)/(sigma*SQRT(E52))</f>
        <v>#DIV/0!</v>
      </c>
      <c r="H52" t="e">
        <f>G52-sigma*SQRT(E52)</f>
        <v>#DIV/0!</v>
      </c>
      <c r="I52" t="e">
        <f>F52*_xlfn.NORM.DIST(G52,0,1,TRUE)-K*EXP(-rf*E52)*_xlfn.NORM.DIST(H52,0,1,TRUE)</f>
        <v>#DIV/0!</v>
      </c>
      <c r="J52" s="19" t="e">
        <f t="shared" si="0"/>
        <v>#DIV/0!</v>
      </c>
      <c r="K52" s="19" t="e">
        <f t="shared" si="1"/>
        <v>#DIV/0!</v>
      </c>
      <c r="L52" s="46">
        <f>L51+J51*(F52-F51)*$B$7+(L51-J51*F51*$B$7)*(EXP(rf*T/50)-1)</f>
        <v>435302.69709325599</v>
      </c>
      <c r="M52" t="e">
        <f t="shared" si="2"/>
        <v>#DIV/0!</v>
      </c>
      <c r="N52" s="48"/>
      <c r="O52" s="27">
        <v>496180.84746273205</v>
      </c>
      <c r="P52" s="28"/>
      <c r="Q52" s="29"/>
      <c r="R52" s="30"/>
      <c r="U52" s="31">
        <v>1.5504318547883592E-2</v>
      </c>
    </row>
    <row r="53" spans="4:21" x14ac:dyDescent="0.3">
      <c r="D53" s="13"/>
      <c r="E53" s="13"/>
      <c r="F53" s="30"/>
      <c r="G53" s="30"/>
      <c r="H53" s="30"/>
      <c r="I53" s="30"/>
      <c r="J53" s="30"/>
      <c r="K53" s="30"/>
      <c r="L53" s="30"/>
      <c r="M53" s="30"/>
      <c r="N53" s="50"/>
      <c r="O53" s="30"/>
      <c r="P53" s="30"/>
      <c r="Q53" s="30"/>
      <c r="R53" s="30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showGridLines="0" workbookViewId="0">
      <pane ySplit="11" topLeftCell="A33" activePane="bottomLeft" state="frozen"/>
      <selection pane="bottomLeft" activeCell="B11" sqref="B11"/>
    </sheetView>
  </sheetViews>
  <sheetFormatPr defaultRowHeight="14.4" x14ac:dyDescent="0.3"/>
  <cols>
    <col min="1" max="1" width="20.88671875" bestFit="1" customWidth="1"/>
    <col min="2" max="2" width="14.44140625" customWidth="1"/>
    <col min="5" max="5" width="12.77734375" customWidth="1"/>
    <col min="6" max="6" width="10.5546875" bestFit="1" customWidth="1"/>
    <col min="7" max="7" width="8.109375" customWidth="1"/>
    <col min="8" max="8" width="9.77734375" customWidth="1"/>
    <col min="9" max="9" width="16.77734375" customWidth="1"/>
    <col min="10" max="11" width="10.5546875" customWidth="1"/>
    <col min="12" max="12" width="14.109375" customWidth="1"/>
    <col min="13" max="13" width="9.33203125" customWidth="1"/>
    <col min="14" max="14" width="10.5546875" style="51" customWidth="1"/>
    <col min="15" max="15" width="14.5546875" bestFit="1" customWidth="1"/>
    <col min="16" max="16" width="10.5546875" customWidth="1"/>
    <col min="17" max="17" width="12.5546875" bestFit="1" customWidth="1"/>
    <col min="18" max="18" width="22.33203125" bestFit="1" customWidth="1"/>
    <col min="22" max="22" width="18.44140625" bestFit="1" customWidth="1"/>
    <col min="23" max="23" width="18" bestFit="1" customWidth="1"/>
  </cols>
  <sheetData>
    <row r="1" spans="1:23" ht="15" thickBot="1" x14ac:dyDescent="0.35">
      <c r="A1" s="42" t="s">
        <v>5</v>
      </c>
      <c r="B1" s="43"/>
      <c r="D1" s="14" t="s">
        <v>10</v>
      </c>
      <c r="E1" s="15" t="s">
        <v>36</v>
      </c>
      <c r="F1" s="15" t="s">
        <v>7</v>
      </c>
      <c r="G1" s="15" t="s">
        <v>37</v>
      </c>
      <c r="H1" s="15" t="s">
        <v>38</v>
      </c>
      <c r="I1" s="15" t="s">
        <v>35</v>
      </c>
      <c r="J1" s="15" t="s">
        <v>39</v>
      </c>
      <c r="K1" s="15" t="s">
        <v>40</v>
      </c>
      <c r="L1" s="15" t="s">
        <v>41</v>
      </c>
      <c r="M1" s="15" t="s">
        <v>42</v>
      </c>
      <c r="N1" s="47"/>
      <c r="O1" s="15" t="s">
        <v>12</v>
      </c>
      <c r="P1" s="15" t="s">
        <v>11</v>
      </c>
      <c r="Q1" s="15" t="s">
        <v>8</v>
      </c>
      <c r="R1" s="16" t="s">
        <v>9</v>
      </c>
      <c r="V1" s="14" t="s">
        <v>19</v>
      </c>
      <c r="W1" s="32" t="s">
        <v>18</v>
      </c>
    </row>
    <row r="2" spans="1:23" ht="15" thickBot="1" x14ac:dyDescent="0.35">
      <c r="A2" s="1" t="s">
        <v>0</v>
      </c>
      <c r="B2" s="2">
        <v>50</v>
      </c>
      <c r="D2" s="13">
        <v>0</v>
      </c>
      <c r="E2" s="44">
        <f>(B9*B4/(B5+B4^2/2))^2</f>
        <v>0.25</v>
      </c>
      <c r="F2" s="36">
        <v>50</v>
      </c>
      <c r="G2">
        <f>(LN(F2/K)+(rf+sigma^2/2)*E2)/(sigma*SQRT(E2))</f>
        <v>0.10833333333333334</v>
      </c>
      <c r="H2">
        <f>G2-sigma*SQRT(E2)</f>
        <v>-4.1666666666666657E-2</v>
      </c>
      <c r="I2">
        <f>F2*_xlfn.NORM.DIST(G2,0,1,TRUE)-K*EXP(-rf*E2)*_xlfn.NORM.DIST(H2,0,1,TRUE)</f>
        <v>3.1081512162064442</v>
      </c>
      <c r="J2" s="19">
        <f t="shared" ref="J2:J52" si="0">_xlfn.NORM.DIST(G2,0,1,TRUE)</f>
        <v>0.54313435898599893</v>
      </c>
      <c r="K2" s="19">
        <f>J2*$B$7</f>
        <v>54313.435898599892</v>
      </c>
      <c r="L2">
        <f>I2*$B$7</f>
        <v>310815.12162064441</v>
      </c>
      <c r="M2">
        <f>L2-K2*F2</f>
        <v>-2404856.6733093504</v>
      </c>
      <c r="N2" s="48"/>
      <c r="O2" s="21">
        <v>310815.12162064441</v>
      </c>
      <c r="P2" s="17">
        <v>0.10833333333333334</v>
      </c>
      <c r="Q2" s="22">
        <v>54313.435898599892</v>
      </c>
      <c r="R2" s="22">
        <v>-2404856.6733093504</v>
      </c>
      <c r="U2" s="14" t="s">
        <v>17</v>
      </c>
      <c r="V2" s="33">
        <v>0.33794342711050401</v>
      </c>
      <c r="W2" s="34">
        <v>0.24901388231924659</v>
      </c>
    </row>
    <row r="3" spans="1:23" x14ac:dyDescent="0.3">
      <c r="A3" s="3" t="s">
        <v>1</v>
      </c>
      <c r="B3" s="4">
        <v>0.25</v>
      </c>
      <c r="D3" s="13">
        <v>1</v>
      </c>
      <c r="E3" s="13">
        <f>T*(50-D3)/50</f>
        <v>0.245</v>
      </c>
      <c r="F3" s="37">
        <v>48.669909554736016</v>
      </c>
      <c r="G3" s="41">
        <f>(LN(F3/K)+(rf+sigma^2/2)*E3)/(sigma*SQRT(E3))</f>
        <v>-7.4327293073886511E-2</v>
      </c>
      <c r="H3" s="41">
        <f>G3-sigma*SQRT(E3)</f>
        <v>-0.22281971712306148</v>
      </c>
      <c r="I3" s="41">
        <f>F3*_xlfn.NORM.DIST(G3,0,1,TRUE)-K*EXP(-rf*E3)*_xlfn.NORM.DIST(H3,0,1,TRUE)</f>
        <v>2.4018656850201729</v>
      </c>
      <c r="J3" s="45">
        <f t="shared" si="0"/>
        <v>0.47037498017957069</v>
      </c>
      <c r="K3" s="45">
        <f t="shared" ref="K3:K52" si="1">J3*$B$7</f>
        <v>47037.49801795707</v>
      </c>
      <c r="L3" s="41">
        <f>L2+J2*(F3-F2)*$B$7+(L2-J2*F2*$B$7)*(EXP(rf*T/50)-1)</f>
        <v>238332.84179044361</v>
      </c>
      <c r="M3" s="41">
        <f>L3-K3*F3</f>
        <v>-2050977.9324246019</v>
      </c>
      <c r="N3" s="49"/>
      <c r="O3" s="21">
        <v>283810.38376280922</v>
      </c>
      <c r="P3" s="17">
        <v>4.0545075867016868E-2</v>
      </c>
      <c r="Q3" s="22">
        <v>51617.071438930681</v>
      </c>
      <c r="R3" s="22">
        <v>-2271607.6458765324</v>
      </c>
      <c r="U3" s="31">
        <v>-9.9043634012489622E-3</v>
      </c>
    </row>
    <row r="4" spans="1:23" x14ac:dyDescent="0.3">
      <c r="A4" s="3" t="s">
        <v>2</v>
      </c>
      <c r="B4" s="5">
        <v>0.3</v>
      </c>
      <c r="D4" s="13">
        <v>2</v>
      </c>
      <c r="E4" s="13">
        <f>T*(50-D4)/50</f>
        <v>0.24</v>
      </c>
      <c r="F4" s="37">
        <v>46.169336956490696</v>
      </c>
      <c r="G4">
        <f>(LN(F4/K)+(rf+sigma^2/2)*E4)/(sigma*SQRT(E4))</f>
        <v>-0.43619376999927051</v>
      </c>
      <c r="H4">
        <f>G4-sigma*SQRT(E4)</f>
        <v>-0.58316315456626122</v>
      </c>
      <c r="I4">
        <f>F4*_xlfn.NORM.DIST(G4,0,1,TRUE)-K*EXP(-rf*E4)*_xlfn.NORM.DIST(H4,0,1,TRUE)</f>
        <v>1.3705471192157468</v>
      </c>
      <c r="J4" s="19">
        <f t="shared" si="0"/>
        <v>0.3313480738319976</v>
      </c>
      <c r="K4" s="19">
        <f t="shared" si="1"/>
        <v>33134.807383199761</v>
      </c>
      <c r="L4">
        <f>L3+J3*(F4-F3)*$B$7+(L3-J3*F3*$B$7)*(EXP(rf*T/50)-1)</f>
        <v>120507.05510824757</v>
      </c>
      <c r="M4">
        <f t="shared" ref="M4:M52" si="2">L4-K4*F4</f>
        <v>-1409305.0319551178</v>
      </c>
      <c r="N4" s="48"/>
      <c r="O4" s="21">
        <v>206085.05472802967</v>
      </c>
      <c r="P4" s="17">
        <v>-0.17078889530639088</v>
      </c>
      <c r="Q4" s="22">
        <v>43219.488052256107</v>
      </c>
      <c r="R4" s="22">
        <v>-1868701.936248451</v>
      </c>
      <c r="U4" s="31">
        <v>-3.0796375432807416E-2</v>
      </c>
      <c r="V4">
        <f>AVERAGE(logRets)</f>
        <v>1.6897171355525207E-3</v>
      </c>
      <c r="W4">
        <f>_xlfn.STDEV.S(logRets)</f>
        <v>1.760794047975282E-2</v>
      </c>
    </row>
    <row r="5" spans="1:23" x14ac:dyDescent="0.3">
      <c r="A5" s="3" t="s">
        <v>3</v>
      </c>
      <c r="B5" s="6">
        <v>0.02</v>
      </c>
      <c r="D5" s="13">
        <v>3</v>
      </c>
      <c r="E5" s="13">
        <f>T*(50-D5)/50</f>
        <v>0.23499999999999999</v>
      </c>
      <c r="F5" s="37">
        <v>47.481015369525075</v>
      </c>
      <c r="G5">
        <f>(LN(F5/K)+(rf+sigma^2/2)*E5)/(sigma*SQRT(E5))</f>
        <v>-0.25041567500103079</v>
      </c>
      <c r="H5">
        <f>G5-sigma*SQRT(E5)</f>
        <v>-0.39584607072352063</v>
      </c>
      <c r="I5">
        <f>F5*_xlfn.NORM.DIST(G5,0,1,TRUE)-K*EXP(-rf*E5)*_xlfn.NORM.DIST(H5,0,1,TRUE)</f>
        <v>1.8218801316836242</v>
      </c>
      <c r="J5" s="19">
        <f t="shared" si="0"/>
        <v>0.40113295440290508</v>
      </c>
      <c r="K5" s="19">
        <f t="shared" si="1"/>
        <v>40113.295440290509</v>
      </c>
      <c r="L5">
        <f>L4+J4*(F5-F4)*$B$7+(L4-J4*F4*$B$7)*(EXP(rf*T/50)-1)</f>
        <v>163828.32912288723</v>
      </c>
      <c r="M5">
        <f t="shared" si="2"/>
        <v>-1740791.6681998465</v>
      </c>
      <c r="N5" s="48"/>
      <c r="O5" s="21">
        <v>195509.6808569741</v>
      </c>
      <c r="P5" s="17">
        <v>-0.20934642364408046</v>
      </c>
      <c r="Q5" s="22">
        <v>41708.890686760271</v>
      </c>
      <c r="R5" s="22">
        <v>-1796734.445826869</v>
      </c>
      <c r="U5" s="31">
        <v>-5.0195943995902E-3</v>
      </c>
      <c r="V5">
        <f>EXP(V4)</f>
        <v>1.0016911455119557</v>
      </c>
      <c r="W5">
        <f>W4*SQRT(200)</f>
        <v>0.24901388231924659</v>
      </c>
    </row>
    <row r="6" spans="1:23" x14ac:dyDescent="0.3">
      <c r="A6" s="7" t="s">
        <v>4</v>
      </c>
      <c r="B6" s="8">
        <v>50</v>
      </c>
      <c r="D6" s="13">
        <v>4</v>
      </c>
      <c r="E6" s="13">
        <f>T*(50-D6)/50</f>
        <v>0.23</v>
      </c>
      <c r="F6" s="37">
        <v>49.034295182217534</v>
      </c>
      <c r="G6">
        <f>(LN(F6/K)+(rf+sigma^2/2)*E6)/(sigma*SQRT(E6))</f>
        <v>-3.164588827076302E-2</v>
      </c>
      <c r="H6">
        <f>G6-sigma*SQRT(E6)</f>
        <v>-0.17552083397014462</v>
      </c>
      <c r="I6">
        <f>F6*_xlfn.NORM.DIST(G6,0,1,TRUE)-K*EXP(-rf*E6)*_xlfn.NORM.DIST(H6,0,1,TRUE)</f>
        <v>2.4801884243592269</v>
      </c>
      <c r="J6" s="19">
        <f t="shared" si="0"/>
        <v>0.48737722407534095</v>
      </c>
      <c r="K6" s="19">
        <f t="shared" si="1"/>
        <v>48737.722407534093</v>
      </c>
      <c r="L6">
        <f>L5+J5*(F6-F5)*$B$7+(L5-J5*F5*$B$7)*(EXP(rf*T/50)-1)</f>
        <v>225961.4132797904</v>
      </c>
      <c r="M6">
        <f t="shared" si="2"/>
        <v>-2163858.4537602141</v>
      </c>
      <c r="N6" s="48"/>
      <c r="O6" s="21">
        <v>202867.09885376674</v>
      </c>
      <c r="P6" s="17">
        <v>-0.18762300955526862</v>
      </c>
      <c r="Q6" s="22">
        <v>42558.609377422094</v>
      </c>
      <c r="R6" s="22">
        <v>-1837654.8781993848</v>
      </c>
      <c r="U6" s="31">
        <v>3.7760829219278444E-3</v>
      </c>
      <c r="V6">
        <f>V2/V4</f>
        <v>199.99999999999991</v>
      </c>
    </row>
    <row r="7" spans="1:23" ht="15" thickBot="1" x14ac:dyDescent="0.35">
      <c r="A7" s="3" t="s">
        <v>13</v>
      </c>
      <c r="B7" s="25">
        <v>100000</v>
      </c>
      <c r="D7" s="13">
        <v>5</v>
      </c>
      <c r="E7" s="13">
        <f>T*(50-D7)/50</f>
        <v>0.22500000000000001</v>
      </c>
      <c r="F7" s="37">
        <v>48.263273888045177</v>
      </c>
      <c r="G7">
        <f>(LN(F7/K)+(rf+sigma^2/2)*E7)/(sigma*SQRT(E7))</f>
        <v>-0.14565527493113931</v>
      </c>
      <c r="H7">
        <f>G7-sigma*SQRT(E7)</f>
        <v>-0.28795776963871633</v>
      </c>
      <c r="I7">
        <f>F7*_xlfn.NORM.DIST(G7,0,1,TRUE)-K*EXP(-rf*E7)*_xlfn.NORM.DIST(H7,0,1,TRUE)</f>
        <v>2.0893703095171716</v>
      </c>
      <c r="J7" s="19">
        <f t="shared" si="0"/>
        <v>0.44209676507770074</v>
      </c>
      <c r="K7" s="19">
        <f t="shared" si="1"/>
        <v>44209.676507770077</v>
      </c>
      <c r="L7">
        <f>L6+J6*(F7-F6)*$B$7+(L6-J6*F6*$B$7)*(EXP(rf*T/50)-1)</f>
        <v>188167.19480909136</v>
      </c>
      <c r="M7">
        <f t="shared" si="2"/>
        <v>-1945536.5309872925</v>
      </c>
      <c r="N7" s="48"/>
      <c r="O7" s="21">
        <v>233712.93500371568</v>
      </c>
      <c r="P7" s="17">
        <v>-8.5922672740152459E-2</v>
      </c>
      <c r="Q7" s="22">
        <v>46576.39439598348</v>
      </c>
      <c r="R7" s="22">
        <v>-2033405.40321643</v>
      </c>
      <c r="U7" s="31">
        <v>1.5092239628852483E-2</v>
      </c>
    </row>
    <row r="8" spans="1:23" ht="15" thickBot="1" x14ac:dyDescent="0.35">
      <c r="A8" s="26" t="s">
        <v>16</v>
      </c>
      <c r="B8" s="11">
        <v>50</v>
      </c>
      <c r="D8" s="13">
        <v>6</v>
      </c>
      <c r="E8" s="13">
        <f>T*(50-D8)/50</f>
        <v>0.22</v>
      </c>
      <c r="F8" s="37">
        <v>47.894760899666252</v>
      </c>
      <c r="G8">
        <f>(LN(F8/K)+(rf+sigma^2/2)*E8)/(sigma*SQRT(E8))</f>
        <v>-0.20408199936185112</v>
      </c>
      <c r="H8">
        <f>G8-sigma*SQRT(E8)</f>
        <v>-0.34479447215655401</v>
      </c>
      <c r="I8">
        <f>F8*_xlfn.NORM.DIST(G8,0,1,TRUE)-K*EXP(-rf*E8)*_xlfn.NORM.DIST(H8,0,1,TRUE)</f>
        <v>1.898764374000443</v>
      </c>
      <c r="J8" s="19">
        <f t="shared" si="0"/>
        <v>0.41914471037000989</v>
      </c>
      <c r="K8" s="19">
        <f t="shared" si="1"/>
        <v>41914.471037000985</v>
      </c>
      <c r="L8">
        <f>L7+J7*(F8-F7)*$B$7+(L7-J7*F7*$B$7)*(EXP(rf*T/50)-1)</f>
        <v>171680.79142284175</v>
      </c>
      <c r="M8">
        <f t="shared" si="2"/>
        <v>-1835802.7771303065</v>
      </c>
      <c r="N8" s="48"/>
      <c r="O8" s="21">
        <v>243003.28093828139</v>
      </c>
      <c r="P8" s="17">
        <v>-5.9505691391734346E-2</v>
      </c>
      <c r="Q8" s="22">
        <v>47627.466621857595</v>
      </c>
      <c r="R8" s="22">
        <v>-2084984.2137459058</v>
      </c>
      <c r="U8" s="31">
        <v>4.1788177017770354E-3</v>
      </c>
    </row>
    <row r="9" spans="1:23" x14ac:dyDescent="0.3">
      <c r="A9" s="10" t="s">
        <v>6</v>
      </c>
      <c r="B9" s="12">
        <v>0.10833333333333334</v>
      </c>
      <c r="D9" s="13">
        <v>7</v>
      </c>
      <c r="E9" s="13">
        <f>T*(50-D9)/50</f>
        <v>0.215</v>
      </c>
      <c r="F9" s="37">
        <v>52.309946629148811</v>
      </c>
      <c r="G9">
        <f>(LN(F9/K)+(rf+sigma^2/2)*E9)/(sigma*SQRT(E9))</f>
        <v>0.42513812490412739</v>
      </c>
      <c r="H9">
        <f>G9-sigma*SQRT(E9)</f>
        <v>0.2860338474716918</v>
      </c>
      <c r="I9">
        <f>F9*_xlfn.NORM.DIST(G9,0,1,TRUE)-K*EXP(-rf*E9)*_xlfn.NORM.DIST(H9,0,1,TRUE)</f>
        <v>4.2695903611586878</v>
      </c>
      <c r="J9" s="19">
        <f t="shared" si="0"/>
        <v>0.66463200655653798</v>
      </c>
      <c r="K9" s="19">
        <f t="shared" si="1"/>
        <v>66463.200655653796</v>
      </c>
      <c r="L9">
        <f>L8+J8*(F9-F8)*$B$7+(L8-J8*F8*$B$7)*(EXP(rf*T/50)-1)</f>
        <v>356557.37634718558</v>
      </c>
      <c r="M9">
        <f t="shared" si="2"/>
        <v>-3120129.1027524727</v>
      </c>
      <c r="N9" s="48"/>
      <c r="O9" s="21">
        <v>261861.85118073222</v>
      </c>
      <c r="P9" s="17">
        <v>-3.8904768543818755E-3</v>
      </c>
      <c r="Q9" s="22">
        <v>49844.792820717557</v>
      </c>
      <c r="R9" s="22">
        <v>-2194461.3015388255</v>
      </c>
      <c r="U9" s="31">
        <v>8.1570110093929608E-3</v>
      </c>
    </row>
    <row r="10" spans="1:23" ht="15" thickBot="1" x14ac:dyDescent="0.35">
      <c r="A10" s="9" t="s">
        <v>14</v>
      </c>
      <c r="B10" s="20">
        <v>310815.12162064441</v>
      </c>
      <c r="D10" s="13">
        <v>8</v>
      </c>
      <c r="E10" s="13">
        <f>T*(50-D10)/50</f>
        <v>0.21</v>
      </c>
      <c r="F10" s="37">
        <v>53.255408425171183</v>
      </c>
      <c r="G10">
        <f>(LN(F10/K)+(rf+sigma^2/2)*E10)/(sigma*SQRT(E10))</f>
        <v>0.55810215172353439</v>
      </c>
      <c r="H10">
        <f>G10-sigma*SQRT(E10)</f>
        <v>0.42062488087485916</v>
      </c>
      <c r="I10">
        <f>F10*_xlfn.NORM.DIST(G10,0,1,TRUE)-K*EXP(-rf*E10)*_xlfn.NORM.DIST(H10,0,1,TRUE)</f>
        <v>4.8868846859404513</v>
      </c>
      <c r="J10" s="19">
        <f t="shared" si="0"/>
        <v>0.71161268430707891</v>
      </c>
      <c r="K10" s="19">
        <f t="shared" si="1"/>
        <v>71161.268430707889</v>
      </c>
      <c r="L10">
        <f>L9+J9*(F10-F9)*$B$7+(L9-J9*F9*$B$7)*(EXP(rf*T/50)-1)</f>
        <v>419083.76489703439</v>
      </c>
      <c r="M10">
        <f t="shared" si="2"/>
        <v>-3370638.6494335546</v>
      </c>
      <c r="N10" s="48"/>
      <c r="O10" s="21">
        <v>307052.03483315563</v>
      </c>
      <c r="P10" s="17">
        <v>0.12694352033679651</v>
      </c>
      <c r="Q10" s="22">
        <v>55050.744949894935</v>
      </c>
      <c r="R10" s="22">
        <v>-2455969.8607885418</v>
      </c>
      <c r="U10" s="31">
        <v>1.8318030699522477E-2</v>
      </c>
    </row>
    <row r="11" spans="1:23" ht="15" thickBot="1" x14ac:dyDescent="0.35">
      <c r="A11" s="24" t="s">
        <v>15</v>
      </c>
      <c r="B11" s="53">
        <f>L52-MAX(F52-K,0)*$B$7</f>
        <v>-122866.99316143477</v>
      </c>
      <c r="D11" s="13">
        <v>9</v>
      </c>
      <c r="E11" s="13">
        <f>T*(50-D11)/50</f>
        <v>0.20499999999999999</v>
      </c>
      <c r="F11" s="37">
        <v>53.182812422691619</v>
      </c>
      <c r="G11">
        <f>(LN(F11/K)+(rf+sigma^2/2)*E11)/(sigma*SQRT(E11))</f>
        <v>0.55243197142510569</v>
      </c>
      <c r="H11">
        <f>G11-sigma*SQRT(E11)</f>
        <v>0.41660119435304444</v>
      </c>
      <c r="I11">
        <f>F11*_xlfn.NORM.DIST(G11,0,1,TRUE)-K*EXP(-rf*E11)*_xlfn.NORM.DIST(H11,0,1,TRUE)</f>
        <v>4.8020340915050781</v>
      </c>
      <c r="J11" s="19">
        <f t="shared" si="0"/>
        <v>0.7096737845022939</v>
      </c>
      <c r="K11" s="19">
        <f t="shared" si="1"/>
        <v>70967.378450229386</v>
      </c>
      <c r="L11">
        <f>L10+J10*(F11-F10)*$B$7+(L10-J10*F10*$B$7)*(EXP(rf*T/50)-1)</f>
        <v>413580.66055889125</v>
      </c>
      <c r="M11">
        <f t="shared" si="2"/>
        <v>-3360664.1156898253</v>
      </c>
      <c r="N11" s="48"/>
      <c r="O11" s="21">
        <v>294188.09734873759</v>
      </c>
      <c r="P11" s="17">
        <v>9.2390923474739733E-2</v>
      </c>
      <c r="Q11" s="22">
        <v>53680.627469869643</v>
      </c>
      <c r="R11" s="22">
        <v>-2387762.6996472594</v>
      </c>
      <c r="U11" s="31">
        <v>-4.5773177978467427E-3</v>
      </c>
    </row>
    <row r="12" spans="1:23" x14ac:dyDescent="0.3">
      <c r="D12" s="13">
        <v>10</v>
      </c>
      <c r="E12" s="13">
        <f>T*(50-D12)/50</f>
        <v>0.2</v>
      </c>
      <c r="F12" s="37">
        <v>55.004762995807113</v>
      </c>
      <c r="G12">
        <f>(LN(F12/K)+(rf+sigma^2/2)*E12)/(sigma*SQRT(E12))</f>
        <v>0.80794186543272462</v>
      </c>
      <c r="H12">
        <f>G12-sigma*SQRT(E12)</f>
        <v>0.67377778678273725</v>
      </c>
      <c r="I12">
        <f>F12*_xlfn.NORM.DIST(G12,0,1,TRUE)-K*EXP(-rf*E12)*_xlfn.NORM.DIST(H12,0,1,TRUE)</f>
        <v>6.1388237110750694</v>
      </c>
      <c r="J12" s="19">
        <f t="shared" si="0"/>
        <v>0.79043797541716232</v>
      </c>
      <c r="K12" s="19">
        <f t="shared" si="1"/>
        <v>79043.797541716238</v>
      </c>
      <c r="L12">
        <f>L11+J11*(F12-F11)*$B$7+(L11-J11*F11*$B$7)*(EXP(rf*T/50)-1)</f>
        <v>542543.63318334101</v>
      </c>
      <c r="M12">
        <f t="shared" si="2"/>
        <v>-3805241.7168873218</v>
      </c>
      <c r="N12" s="48"/>
      <c r="O12" s="21">
        <v>341305.05878013006</v>
      </c>
      <c r="P12" s="17">
        <v>0.2215768698018549</v>
      </c>
      <c r="Q12" s="22">
        <v>58767.835492560407</v>
      </c>
      <c r="R12" s="22">
        <v>-2646652.5285549671</v>
      </c>
      <c r="U12" s="31">
        <v>1.7503125657134754E-2</v>
      </c>
    </row>
    <row r="13" spans="1:23" x14ac:dyDescent="0.3">
      <c r="D13" s="13">
        <v>11</v>
      </c>
      <c r="E13" s="13">
        <f>T*(50-D13)/50</f>
        <v>0.19500000000000001</v>
      </c>
      <c r="F13" s="37">
        <v>54.179705611660175</v>
      </c>
      <c r="G13">
        <f>(LN(F13/K)+(rf+sigma^2/2)*E13)/(sigma*SQRT(E13))</f>
        <v>0.70169772556743537</v>
      </c>
      <c r="H13">
        <f>G13-sigma*SQRT(E13)</f>
        <v>0.56922131257251762</v>
      </c>
      <c r="I13">
        <f>F13*_xlfn.NORM.DIST(G13,0,1,TRUE)-K*EXP(-rf*E13)*_xlfn.NORM.DIST(H13,0,1,TRUE)</f>
        <v>5.4682706340709473</v>
      </c>
      <c r="J13" s="19">
        <f t="shared" si="0"/>
        <v>0.75856615413316941</v>
      </c>
      <c r="K13" s="19">
        <f t="shared" si="1"/>
        <v>75856.615413316948</v>
      </c>
      <c r="L13">
        <f>L12+J12*(F13-F12)*$B$7+(L12-J12*F12*$B$7)*(EXP(rf*T/50)-1)</f>
        <v>476947.42115200078</v>
      </c>
      <c r="M13">
        <f t="shared" si="2"/>
        <v>-3632941.6706384351</v>
      </c>
      <c r="N13" s="48"/>
      <c r="O13" s="21">
        <v>378026.03990968195</v>
      </c>
      <c r="P13" s="17">
        <v>0.31481010675874543</v>
      </c>
      <c r="Q13" s="22">
        <v>62354.708122503718</v>
      </c>
      <c r="R13" s="22">
        <v>-2831543.474942693</v>
      </c>
      <c r="U13" s="31">
        <v>1.2302257130831532E-2</v>
      </c>
    </row>
    <row r="14" spans="1:23" x14ac:dyDescent="0.3">
      <c r="D14" s="13">
        <v>12</v>
      </c>
      <c r="E14" s="13">
        <f>T*(50-D14)/50</f>
        <v>0.19</v>
      </c>
      <c r="F14" s="37">
        <v>52.222247206179141</v>
      </c>
      <c r="G14">
        <f>(LN(F14/K)+(rf+sigma^2/2)*E14)/(sigma*SQRT(E14))</f>
        <v>0.42698543125255545</v>
      </c>
      <c r="H14">
        <f>G14-sigma*SQRT(E14)</f>
        <v>0.29621846294633525</v>
      </c>
      <c r="I14">
        <f>F14*_xlfn.NORM.DIST(G14,0,1,TRUE)-K*EXP(-rf*E14)*_xlfn.NORM.DIST(H14,0,1,TRUE)</f>
        <v>4.0372117421929907</v>
      </c>
      <c r="J14" s="19">
        <f t="shared" si="0"/>
        <v>0.66530503046902978</v>
      </c>
      <c r="K14" s="19">
        <f t="shared" si="1"/>
        <v>66530.503046902973</v>
      </c>
      <c r="L14">
        <f>L13+J13*(F14-F13)*$B$7+(L13-J13*F13*$B$7)*(EXP(rf*T/50)-1)</f>
        <v>328097.93936748349</v>
      </c>
      <c r="M14">
        <f t="shared" si="2"/>
        <v>-3146274.4374993383</v>
      </c>
      <c r="N14" s="48"/>
      <c r="O14" s="21">
        <v>411931.3107880805</v>
      </c>
      <c r="P14" s="17">
        <v>0.39746744814252438</v>
      </c>
      <c r="Q14" s="22">
        <v>65448.860681703511</v>
      </c>
      <c r="R14" s="22">
        <v>-2992787.7364873672</v>
      </c>
      <c r="U14" s="31">
        <v>1.0595699476062034E-2</v>
      </c>
    </row>
    <row r="15" spans="1:23" x14ac:dyDescent="0.3">
      <c r="D15" s="13">
        <v>13</v>
      </c>
      <c r="E15" s="13">
        <f>T*(50-D15)/50</f>
        <v>0.185</v>
      </c>
      <c r="F15" s="37">
        <v>54.679047427123194</v>
      </c>
      <c r="G15">
        <f>(LN(F15/K)+(rf+sigma^2/2)*E15)/(sigma*SQRT(E15))</f>
        <v>0.78647406184504409</v>
      </c>
      <c r="H15">
        <f>G15-sigma*SQRT(E15)</f>
        <v>0.65743918283940472</v>
      </c>
      <c r="I15">
        <f>F15*_xlfn.NORM.DIST(G15,0,1,TRUE)-K*EXP(-rf*E15)*_xlfn.NORM.DIST(H15,0,1,TRUE)</f>
        <v>5.7895390829345388</v>
      </c>
      <c r="J15" s="19">
        <f t="shared" si="0"/>
        <v>0.78420509542107741</v>
      </c>
      <c r="K15" s="19">
        <f t="shared" si="1"/>
        <v>78420.509542107742</v>
      </c>
      <c r="L15">
        <f>L14+J14*(F15-F14)*$B$7+(L14-J14*F14*$B$7)*(EXP(rf*T/50)-1)</f>
        <v>491235.45077698713</v>
      </c>
      <c r="M15">
        <f t="shared" si="2"/>
        <v>-3796723.3097350891</v>
      </c>
      <c r="N15" s="48"/>
      <c r="O15" s="21">
        <v>455934.83329573675</v>
      </c>
      <c r="P15" s="17">
        <v>0.50047601340349823</v>
      </c>
      <c r="Q15" s="22">
        <v>69163.002914020268</v>
      </c>
      <c r="R15" s="22">
        <v>-3188814.7729250146</v>
      </c>
      <c r="U15" s="31">
        <v>1.2928248640737468E-2</v>
      </c>
    </row>
    <row r="16" spans="1:23" x14ac:dyDescent="0.3">
      <c r="D16" s="13">
        <v>14</v>
      </c>
      <c r="E16" s="13">
        <f>T*(50-D16)/50</f>
        <v>0.18</v>
      </c>
      <c r="F16" s="37">
        <v>54.70252699636859</v>
      </c>
      <c r="G16">
        <f>(LN(F16/K)+(rf+sigma^2/2)*E16)/(sigma*SQRT(E16))</f>
        <v>0.79814206763050666</v>
      </c>
      <c r="H16">
        <f>G16-sigma*SQRT(E16)</f>
        <v>0.67086284701692811</v>
      </c>
      <c r="I16">
        <f>F16*_xlfn.NORM.DIST(G16,0,1,TRUE)-K*EXP(-rf*E16)*_xlfn.NORM.DIST(H16,0,1,TRUE)</f>
        <v>5.7762846814719921</v>
      </c>
      <c r="J16" s="19">
        <f t="shared" si="0"/>
        <v>0.78760597421932654</v>
      </c>
      <c r="K16" s="19">
        <f t="shared" si="1"/>
        <v>78760.59742193266</v>
      </c>
      <c r="L16">
        <f>L15+J15*(F16-F15)*$B$7+(L15-J15*F15*$B$7)*(EXP(rf*T/50)-1)</f>
        <v>492697.03924581729</v>
      </c>
      <c r="M16">
        <f t="shared" si="2"/>
        <v>-3815706.6674775728</v>
      </c>
      <c r="N16" s="48"/>
      <c r="O16" s="21">
        <v>388563.51995416288</v>
      </c>
      <c r="P16" s="17">
        <v>0.35893953594545142</v>
      </c>
      <c r="Q16" s="22">
        <v>64017.983883718691</v>
      </c>
      <c r="R16" s="22">
        <v>-2922989.6431473056</v>
      </c>
      <c r="U16" s="31">
        <v>-1.8568317452208504E-2</v>
      </c>
    </row>
    <row r="17" spans="4:21" x14ac:dyDescent="0.3">
      <c r="D17" s="13">
        <v>15</v>
      </c>
      <c r="E17" s="13">
        <f>T*(50-D17)/50</f>
        <v>0.17499999999999999</v>
      </c>
      <c r="F17" s="37">
        <v>56.244611679083491</v>
      </c>
      <c r="G17">
        <f>(LN(F17/K)+(rf+sigma^2/2)*E17)/(sigma*SQRT(E17))</f>
        <v>1.0283925338292363</v>
      </c>
      <c r="H17">
        <f>G17-sigma*SQRT(E17)</f>
        <v>0.90289352984912497</v>
      </c>
      <c r="I17">
        <f>F17*_xlfn.NORM.DIST(G17,0,1,TRUE)-K*EXP(-rf*E17)*_xlfn.NORM.DIST(H17,0,1,TRUE)</f>
        <v>7.0092676191775851</v>
      </c>
      <c r="J17" s="19">
        <f t="shared" si="0"/>
        <v>0.84811739042527323</v>
      </c>
      <c r="K17" s="19">
        <f t="shared" si="1"/>
        <v>84811.739042527319</v>
      </c>
      <c r="L17">
        <f>L16+J16*(F17-F16)*$B$7+(L16-J16*F16*$B$7)*(EXP(rf*T/50)-1)</f>
        <v>613770.96038573713</v>
      </c>
      <c r="M17">
        <f t="shared" si="2"/>
        <v>-4156432.3678889759</v>
      </c>
      <c r="N17" s="48"/>
      <c r="O17" s="21">
        <v>441023.30595365539</v>
      </c>
      <c r="P17" s="17">
        <v>0.48737210254675567</v>
      </c>
      <c r="Q17" s="22">
        <v>68700.267014293087</v>
      </c>
      <c r="R17" s="22">
        <v>-3169347.6529877409</v>
      </c>
      <c r="U17" s="31">
        <v>1.5804169054773946E-2</v>
      </c>
    </row>
    <row r="18" spans="4:21" x14ac:dyDescent="0.3">
      <c r="D18" s="13">
        <v>16</v>
      </c>
      <c r="E18" s="13">
        <f>T*(50-D18)/50</f>
        <v>0.17</v>
      </c>
      <c r="F18" s="37">
        <v>56.797634898174024</v>
      </c>
      <c r="G18">
        <f>(LN(F18/K)+(rf+sigma^2/2)*E18)/(sigma*SQRT(E18))</f>
        <v>1.119881410545736</v>
      </c>
      <c r="H18">
        <f>G18-sigma*SQRT(E18)</f>
        <v>0.99618824177720611</v>
      </c>
      <c r="I18">
        <f>F18*_xlfn.NORM.DIST(G18,0,1,TRUE)-K*EXP(-rf*E18)*_xlfn.NORM.DIST(H18,0,1,TRUE)</f>
        <v>7.4570356722250537</v>
      </c>
      <c r="J18" s="19">
        <f t="shared" si="0"/>
        <v>0.86861784952538368</v>
      </c>
      <c r="K18" s="19">
        <f t="shared" si="1"/>
        <v>86861.784952538364</v>
      </c>
      <c r="L18">
        <f>L17+J17*(F18-F17)*$B$7+(L17-J17*F17*$B$7)*(EXP(rf*T/50)-1)</f>
        <v>660258.15730805823</v>
      </c>
      <c r="M18">
        <f t="shared" si="2"/>
        <v>-4273285.7910299227</v>
      </c>
      <c r="N18" s="48"/>
      <c r="O18" s="21">
        <v>328910.3059405316</v>
      </c>
      <c r="P18" s="17">
        <v>0.23756287296966538</v>
      </c>
      <c r="Q18" s="22">
        <v>59388.992537539663</v>
      </c>
      <c r="R18" s="22">
        <v>-2695486.0788874393</v>
      </c>
      <c r="U18" s="31">
        <v>-3.1454808897936885E-2</v>
      </c>
    </row>
    <row r="19" spans="4:21" x14ac:dyDescent="0.3">
      <c r="D19" s="13">
        <v>17</v>
      </c>
      <c r="E19" s="13">
        <f>T*(50-D19)/50</f>
        <v>0.16500000000000001</v>
      </c>
      <c r="F19" s="37">
        <v>55.975341768358703</v>
      </c>
      <c r="G19">
        <f>(LN(F19/K)+(rf+sigma^2/2)*E19)/(sigma*SQRT(E19))</f>
        <v>1.014382721280356</v>
      </c>
      <c r="H19">
        <f>G19-sigma*SQRT(E19)</f>
        <v>0.89252214521081663</v>
      </c>
      <c r="I19">
        <f>F19*_xlfn.NORM.DIST(G19,0,1,TRUE)-K*EXP(-rf*E19)*_xlfn.NORM.DIST(H19,0,1,TRUE)</f>
        <v>6.7248716069381587</v>
      </c>
      <c r="J19" s="19">
        <f t="shared" si="0"/>
        <v>0.84479991706243796</v>
      </c>
      <c r="K19" s="19">
        <f t="shared" si="1"/>
        <v>84479.991706243789</v>
      </c>
      <c r="L19">
        <f>L18+J18*(F19-F18)*$B$7+(L18-J18*F18*$B$7)*(EXP(rf*T/50)-1)</f>
        <v>588404.95835184574</v>
      </c>
      <c r="M19">
        <f t="shared" si="2"/>
        <v>-4140391.4499932593</v>
      </c>
      <c r="N19" s="48"/>
      <c r="O19" s="21">
        <v>284917.94485305203</v>
      </c>
      <c r="P19" s="17">
        <v>0.11896944958165449</v>
      </c>
      <c r="Q19" s="22">
        <v>54735.022022479505</v>
      </c>
      <c r="R19" s="22">
        <v>-2462177.5587269804</v>
      </c>
      <c r="U19" s="31">
        <v>-1.4562218878677351E-2</v>
      </c>
    </row>
    <row r="20" spans="4:21" x14ac:dyDescent="0.3">
      <c r="D20" s="13">
        <v>18</v>
      </c>
      <c r="E20" s="13">
        <f>T*(50-D20)/50</f>
        <v>0.16</v>
      </c>
      <c r="F20" s="37">
        <v>59.58011840480998</v>
      </c>
      <c r="G20">
        <f>(LN(F20/K)+(rf+sigma^2/2)*E20)/(sigma*SQRT(E20))</f>
        <v>1.5474910764982373</v>
      </c>
      <c r="H20">
        <f>G20-sigma*SQRT(E20)</f>
        <v>1.4274910764982374</v>
      </c>
      <c r="I20">
        <f>F20*_xlfn.NORM.DIST(G20,0,1,TRUE)-K*EXP(-rf*E20)*_xlfn.NORM.DIST(H20,0,1,TRUE)</f>
        <v>9.9367800905375461</v>
      </c>
      <c r="J20" s="19">
        <f t="shared" si="0"/>
        <v>0.93912756270208608</v>
      </c>
      <c r="K20" s="19">
        <f t="shared" si="1"/>
        <v>93912.756270208614</v>
      </c>
      <c r="L20">
        <f>L19+J19*(F20-F19)*$B$7+(L19-J19*F19*$B$7)*(EXP(rf*T/50)-1)</f>
        <v>892522.39885446418</v>
      </c>
      <c r="M20">
        <f t="shared" si="2"/>
        <v>-4702810.739446626</v>
      </c>
      <c r="N20" s="48"/>
      <c r="O20" s="21">
        <v>382104.10712305293</v>
      </c>
      <c r="P20" s="17">
        <v>0.40854687314647753</v>
      </c>
      <c r="Q20" s="22">
        <v>65856.388733069776</v>
      </c>
      <c r="R20" s="22">
        <v>-3040390.8139285622</v>
      </c>
      <c r="U20" s="31">
        <v>3.4852939116880956E-2</v>
      </c>
    </row>
    <row r="21" spans="4:21" x14ac:dyDescent="0.3">
      <c r="D21" s="13">
        <v>19</v>
      </c>
      <c r="E21" s="13">
        <f>T*(50-D21)/50</f>
        <v>0.155</v>
      </c>
      <c r="F21" s="37">
        <v>58.860414533346365</v>
      </c>
      <c r="G21">
        <f>(LN(F21/K)+(rf+sigma^2/2)*E21)/(sigma*SQRT(E21))</f>
        <v>1.4666040710518007</v>
      </c>
      <c r="H21">
        <f>G21-sigma*SQRT(E21)</f>
        <v>1.3484939529416236</v>
      </c>
      <c r="I21">
        <f>F21*_xlfn.NORM.DIST(G21,0,1,TRUE)-K*EXP(-rf*E21)*_xlfn.NORM.DIST(H21,0,1,TRUE)</f>
        <v>9.2456011813475669</v>
      </c>
      <c r="J21" s="19">
        <f t="shared" si="0"/>
        <v>0.92875810402833514</v>
      </c>
      <c r="K21" s="19">
        <f t="shared" si="1"/>
        <v>92875.810402833507</v>
      </c>
      <c r="L21">
        <f>L20+J20*(F21-F20)*$B$7+(L20-J20*F20*$B$7)*(EXP(rf*T/50)-1)</f>
        <v>824462.71999819379</v>
      </c>
      <c r="M21">
        <f t="shared" si="2"/>
        <v>-4642245.9804330692</v>
      </c>
      <c r="N21" s="48"/>
      <c r="O21" s="21">
        <v>448437.80109528266</v>
      </c>
      <c r="P21" s="17">
        <v>0.57559858697322808</v>
      </c>
      <c r="Q21" s="22">
        <v>71755.673181306425</v>
      </c>
      <c r="R21" s="22">
        <v>-3353244.4399374966</v>
      </c>
      <c r="U21" s="31">
        <v>1.9283392313881806E-2</v>
      </c>
    </row>
    <row r="22" spans="4:21" x14ac:dyDescent="0.3">
      <c r="D22" s="13">
        <v>20</v>
      </c>
      <c r="E22" s="13">
        <f>T*(50-D22)/50</f>
        <v>0.15</v>
      </c>
      <c r="F22" s="37">
        <v>57.76969251766814</v>
      </c>
      <c r="G22">
        <f>(LN(F22/K)+(rf+sigma^2/2)*E22)/(sigma*SQRT(E22))</f>
        <v>1.3270672591949906</v>
      </c>
      <c r="H22">
        <f>G22-sigma*SQRT(E22)</f>
        <v>1.210877758808768</v>
      </c>
      <c r="I22">
        <f>F22*_xlfn.NORM.DIST(G22,0,1,TRUE)-K*EXP(-rf*E22)*_xlfn.NORM.DIST(H22,0,1,TRUE)</f>
        <v>8.2222416110780969</v>
      </c>
      <c r="J22" s="19">
        <f t="shared" si="0"/>
        <v>0.90775678268000171</v>
      </c>
      <c r="K22" s="19">
        <f t="shared" si="1"/>
        <v>90775.678268000163</v>
      </c>
      <c r="L22">
        <f>L21+J21*(F22-F21)*$B$7+(L21-J21*F21*$B$7)*(EXP(rf*T/50)-1)</f>
        <v>722696.78105781949</v>
      </c>
      <c r="M22">
        <f t="shared" si="2"/>
        <v>-4521386.24056732</v>
      </c>
      <c r="N22" s="48"/>
      <c r="O22" s="21">
        <v>385725.84832813666</v>
      </c>
      <c r="P22" s="17">
        <v>0.43993034450346802</v>
      </c>
      <c r="Q22" s="22">
        <v>67000.622126782837</v>
      </c>
      <c r="R22" s="22">
        <v>-3105786.2842953987</v>
      </c>
      <c r="U22" s="31">
        <v>-1.6543730158862412E-2</v>
      </c>
    </row>
    <row r="23" spans="4:21" x14ac:dyDescent="0.3">
      <c r="D23" s="13">
        <v>21</v>
      </c>
      <c r="E23" s="13">
        <f>T*(50-D23)/50</f>
        <v>0.14499999999999999</v>
      </c>
      <c r="F23" s="37">
        <v>56.1747926919466</v>
      </c>
      <c r="G23">
        <f>(LN(F23/K)+(rf+sigma^2/2)*E23)/(sigma*SQRT(E23))</f>
        <v>1.1018371169915488</v>
      </c>
      <c r="H23">
        <f>G23-sigma*SQRT(E23)</f>
        <v>0.98760052040359025</v>
      </c>
      <c r="I23">
        <f>F23*_xlfn.NORM.DIST(G23,0,1,TRUE)-K*EXP(-rf*E23)*_xlfn.NORM.DIST(H23,0,1,TRUE)</f>
        <v>6.7813288425359417</v>
      </c>
      <c r="J23" s="19">
        <f t="shared" si="0"/>
        <v>0.86473375464920443</v>
      </c>
      <c r="K23" s="19">
        <f t="shared" si="1"/>
        <v>86473.375464920449</v>
      </c>
      <c r="L23">
        <f>L22+J22*(F23-F22)*$B$7+(L22-J22*F22*$B$7)*(EXP(rf*T/50)-1)</f>
        <v>577466.50637668965</v>
      </c>
      <c r="M23">
        <f t="shared" si="2"/>
        <v>-4280157.433738078</v>
      </c>
      <c r="N23" s="48"/>
      <c r="O23" s="21">
        <v>319004.63804969261</v>
      </c>
      <c r="P23" s="17">
        <v>0.27650053314799283</v>
      </c>
      <c r="Q23" s="22">
        <v>60891.817489488683</v>
      </c>
      <c r="R23" s="22">
        <v>-2793812.0762670496</v>
      </c>
      <c r="U23" s="31">
        <v>-1.9203807071014059E-2</v>
      </c>
    </row>
    <row r="24" spans="4:21" x14ac:dyDescent="0.3">
      <c r="D24" s="13">
        <v>22</v>
      </c>
      <c r="E24" s="13">
        <f>T*(50-D24)/50</f>
        <v>0.14000000000000001</v>
      </c>
      <c r="F24" s="37">
        <v>57.658202824051749</v>
      </c>
      <c r="G24">
        <f>(LN(F24/K)+(rf+sigma^2/2)*E24)/(sigma*SQRT(E24))</f>
        <v>1.3506449336965081</v>
      </c>
      <c r="H24">
        <f>G24-sigma*SQRT(E24)</f>
        <v>1.2383952120932897</v>
      </c>
      <c r="I24">
        <f>F24*_xlfn.NORM.DIST(G24,0,1,TRUE)-K*EXP(-rf*E24)*_xlfn.NORM.DIST(H24,0,1,TRUE)</f>
        <v>8.0749267728138534</v>
      </c>
      <c r="J24" s="19">
        <f t="shared" si="0"/>
        <v>0.91159540015157281</v>
      </c>
      <c r="K24" s="19">
        <f t="shared" si="1"/>
        <v>91159.540015157283</v>
      </c>
      <c r="L24">
        <f>L23+J23*(F24-F23)*$B$7+(L23-J23*F23*$B$7)*(EXP(rf*T/50)-1)</f>
        <v>705313.95055381092</v>
      </c>
      <c r="M24">
        <f t="shared" si="2"/>
        <v>-4550781.2969873892</v>
      </c>
      <c r="N24" s="48"/>
      <c r="O24" s="21">
        <v>271403.91445622698</v>
      </c>
      <c r="P24" s="17">
        <v>0.14202842078536518</v>
      </c>
      <c r="Q24" s="22">
        <v>55647.122164911045</v>
      </c>
      <c r="R24" s="22">
        <v>-2530056.1711229132</v>
      </c>
      <c r="U24" s="31">
        <v>-1.5318829168680735E-2</v>
      </c>
    </row>
    <row r="25" spans="4:21" x14ac:dyDescent="0.3">
      <c r="D25" s="13">
        <v>23</v>
      </c>
      <c r="E25" s="13">
        <f>T*(50-D25)/50</f>
        <v>0.13500000000000001</v>
      </c>
      <c r="F25" s="37">
        <v>60.225732091857637</v>
      </c>
      <c r="G25">
        <f>(LN(F25/K)+(rf+sigma^2/2)*E25)/(sigma*SQRT(E25))</f>
        <v>1.7677305108511907</v>
      </c>
      <c r="H25">
        <f>G25-sigma*SQRT(E25)</f>
        <v>1.6575034724259476</v>
      </c>
      <c r="I25">
        <f>F25*_xlfn.NORM.DIST(G25,0,1,TRUE)-K*EXP(-rf*E25)*_xlfn.NORM.DIST(H25,0,1,TRUE)</f>
        <v>10.467544716511696</v>
      </c>
      <c r="J25" s="19">
        <f t="shared" si="0"/>
        <v>0.96144701663672805</v>
      </c>
      <c r="K25" s="19">
        <f t="shared" si="1"/>
        <v>96144.701663672808</v>
      </c>
      <c r="L25">
        <f>L24+J24*(F25-F24)*$B$7+(L24-J24*F24*$B$7)*(EXP(rf*T/50)-1)</f>
        <v>938913.63669808535</v>
      </c>
      <c r="M25">
        <f t="shared" si="2"/>
        <v>-4851471.4077498522</v>
      </c>
      <c r="N25" s="48"/>
      <c r="O25" s="21">
        <v>357853.29442886292</v>
      </c>
      <c r="P25" s="17">
        <v>0.41820402784841582</v>
      </c>
      <c r="Q25" s="22">
        <v>66210.102444062155</v>
      </c>
      <c r="R25" s="22">
        <v>-3078542.4523645202</v>
      </c>
      <c r="U25" s="31">
        <v>3.0479740754336859E-2</v>
      </c>
    </row>
    <row r="26" spans="4:21" x14ac:dyDescent="0.3">
      <c r="D26" s="13">
        <v>24</v>
      </c>
      <c r="E26" s="13">
        <f>T*(50-D26)/50</f>
        <v>0.13</v>
      </c>
      <c r="F26" s="37">
        <v>57.678412831982378</v>
      </c>
      <c r="G26">
        <f>(LN(F26/K)+(rf+sigma^2/2)*E26)/(sigma*SQRT(E26))</f>
        <v>1.3988611710787537</v>
      </c>
      <c r="H26">
        <f>G26-sigma*SQRT(E26)</f>
        <v>1.2906946328148341</v>
      </c>
      <c r="I26">
        <f>F26*_xlfn.NORM.DIST(G26,0,1,TRUE)-K*EXP(-rf*E26)*_xlfn.NORM.DIST(H26,0,1,TRUE)</f>
        <v>8.0479488864144386</v>
      </c>
      <c r="J26" s="19">
        <f t="shared" si="0"/>
        <v>0.91907269083232324</v>
      </c>
      <c r="K26" s="19">
        <f t="shared" si="1"/>
        <v>91907.269083232328</v>
      </c>
      <c r="L26">
        <f>L25+J25*(F26-F25)*$B$7+(L25-J25*F25*$B$7)*(EXP(rf*T/50)-1)</f>
        <v>693517.21501630987</v>
      </c>
      <c r="M26">
        <f t="shared" si="2"/>
        <v>-4607548.1934264544</v>
      </c>
      <c r="N26" s="48"/>
      <c r="O26" s="21">
        <v>309987.78318863147</v>
      </c>
      <c r="P26" s="17">
        <v>0.29432705050303332</v>
      </c>
      <c r="Q26" s="22">
        <v>61574.599785412254</v>
      </c>
      <c r="R26" s="22">
        <v>-2841590.9391222266</v>
      </c>
      <c r="U26" s="31">
        <v>-1.3936053276895741E-2</v>
      </c>
    </row>
    <row r="27" spans="4:21" x14ac:dyDescent="0.3">
      <c r="D27" s="13">
        <v>25</v>
      </c>
      <c r="E27" s="13">
        <f>T*(50-D27)/50</f>
        <v>0.125</v>
      </c>
      <c r="F27" s="37">
        <v>60.368030670611553</v>
      </c>
      <c r="G27">
        <f>(LN(F27/K)+(rf+sigma^2/2)*E27)/(sigma*SQRT(E27))</f>
        <v>1.853201157959915</v>
      </c>
      <c r="H27">
        <f>G27-sigma*SQRT(E27)</f>
        <v>1.7471351407819329</v>
      </c>
      <c r="I27">
        <f>F27*_xlfn.NORM.DIST(G27,0,1,TRUE)-K*EXP(-rf*E27)*_xlfn.NORM.DIST(H27,0,1,TRUE)</f>
        <v>10.575833969086254</v>
      </c>
      <c r="J27" s="19">
        <f t="shared" si="0"/>
        <v>0.9680732341121171</v>
      </c>
      <c r="K27" s="19">
        <f t="shared" si="1"/>
        <v>96807.323411211706</v>
      </c>
      <c r="L27">
        <f>L26+J26*(F27-F26)*$B$7+(L26-J26*F26*$B$7)*(EXP(rf*T/50)-1)</f>
        <v>940251.86758441152</v>
      </c>
      <c r="M27">
        <f t="shared" si="2"/>
        <v>-4903815.6012434289</v>
      </c>
      <c r="N27" s="48"/>
      <c r="O27" s="21">
        <v>265761.75852303347</v>
      </c>
      <c r="P27" s="17">
        <v>0.16471268037798062</v>
      </c>
      <c r="Q27" s="22">
        <v>56541.49320945012</v>
      </c>
      <c r="R27" s="22">
        <v>-2587856.9356864649</v>
      </c>
      <c r="U27" s="31">
        <v>-1.404092018394067E-2</v>
      </c>
    </row>
    <row r="28" spans="4:21" x14ac:dyDescent="0.3">
      <c r="D28" s="13">
        <v>26</v>
      </c>
      <c r="E28" s="13">
        <f>T*(50-D28)/50</f>
        <v>0.12</v>
      </c>
      <c r="F28" s="37">
        <v>61.000989747117231</v>
      </c>
      <c r="G28">
        <f>(LN(F28/K)+(rf+sigma^2/2)*E28)/(sigma*SQRT(E28))</f>
        <v>1.9886549427707301</v>
      </c>
      <c r="H28">
        <f>G28-sigma*SQRT(E28)</f>
        <v>1.8847318943165974</v>
      </c>
      <c r="I28">
        <f>F28*_xlfn.NORM.DIST(G28,0,1,TRUE)-K*EXP(-rf*E28)*_xlfn.NORM.DIST(H28,0,1,TRUE)</f>
        <v>11.178361422110264</v>
      </c>
      <c r="J28" s="19">
        <f t="shared" si="0"/>
        <v>0.97663034875848065</v>
      </c>
      <c r="K28" s="19">
        <f t="shared" si="1"/>
        <v>97663.034875848069</v>
      </c>
      <c r="L28">
        <f>L27+J27*(F28-F27)*$B$7+(L27-J27*F27*$B$7)*(EXP(rf*T/50)-1)</f>
        <v>1001036.5355297386</v>
      </c>
      <c r="M28">
        <f t="shared" si="2"/>
        <v>-4956505.2536042221</v>
      </c>
      <c r="N28" s="48"/>
      <c r="O28" s="21">
        <v>299643.98497900745</v>
      </c>
      <c r="P28" s="17">
        <v>0.2794233825997286</v>
      </c>
      <c r="Q28" s="22">
        <v>61004.003564797735</v>
      </c>
      <c r="R28" s="22">
        <v>-2816030.791380404</v>
      </c>
      <c r="U28" s="31">
        <v>1.1893111742726992E-2</v>
      </c>
    </row>
    <row r="29" spans="4:21" x14ac:dyDescent="0.3">
      <c r="D29" s="13">
        <v>27</v>
      </c>
      <c r="E29" s="13">
        <f>T*(50-D29)/50</f>
        <v>0.115</v>
      </c>
      <c r="F29" s="37">
        <v>63.672238634098292</v>
      </c>
      <c r="G29">
        <f>(LN(F29/K)+(rf+sigma^2/2)*E29)/(sigma*SQRT(E29))</f>
        <v>2.4495087337635484</v>
      </c>
      <c r="H29">
        <f>G29-sigma*SQRT(E29)</f>
        <v>2.3477737840166695</v>
      </c>
      <c r="I29">
        <f>F29*_xlfn.NORM.DIST(G29,0,1,TRUE)-K*EXP(-rf*E29)*_xlfn.NORM.DIST(H29,0,1,TRUE)</f>
        <v>13.802751843122657</v>
      </c>
      <c r="J29" s="19">
        <f t="shared" si="0"/>
        <v>0.99284743797552777</v>
      </c>
      <c r="K29" s="19">
        <f t="shared" si="1"/>
        <v>99284.743797552772</v>
      </c>
      <c r="L29">
        <f>L28+J28*(F29-F28)*$B$7+(L28-J28*F28*$B$7)*(EXP(rf*T/50)-1)</f>
        <v>1261423.1334323273</v>
      </c>
      <c r="M29">
        <f t="shared" si="2"/>
        <v>-5060258.766370764</v>
      </c>
      <c r="N29" s="48"/>
      <c r="O29" s="21">
        <v>327239.18294232583</v>
      </c>
      <c r="P29" s="17">
        <v>0.36979445352027601</v>
      </c>
      <c r="Q29" s="22">
        <v>64423.217589355678</v>
      </c>
      <c r="R29" s="22">
        <v>-2992505.3640910494</v>
      </c>
      <c r="U29" s="31">
        <v>8.9074904164304358E-3</v>
      </c>
    </row>
    <row r="30" spans="4:21" x14ac:dyDescent="0.3">
      <c r="D30" s="13">
        <v>28</v>
      </c>
      <c r="E30" s="13">
        <f>T*(50-D30)/50</f>
        <v>0.11</v>
      </c>
      <c r="F30" s="37">
        <v>65.224768387505492</v>
      </c>
      <c r="G30">
        <f>(LN(F30/K)+(rf+sigma^2/2)*E30)/(sigma*SQRT(E30))</f>
        <v>2.7434142827452535</v>
      </c>
      <c r="H30">
        <f>G30-sigma*SQRT(E30)</f>
        <v>2.6439155390345914</v>
      </c>
      <c r="I30">
        <f>F30*_xlfn.NORM.DIST(G30,0,1,TRUE)-K*EXP(-rf*E30)*_xlfn.NORM.DIST(H30,0,1,TRUE)</f>
        <v>15.340783905707205</v>
      </c>
      <c r="J30" s="19">
        <f t="shared" si="0"/>
        <v>0.99695980397944362</v>
      </c>
      <c r="K30" s="19">
        <f t="shared" si="1"/>
        <v>99695.980397944368</v>
      </c>
      <c r="L30">
        <f>L29+J29*(F30-F29)*$B$7+(L29-J29*F29*$B$7)*(EXP(rf*T/50)-1)</f>
        <v>1415059.6010586643</v>
      </c>
      <c r="M30">
        <f t="shared" si="2"/>
        <v>-5087587.6295625456</v>
      </c>
      <c r="N30" s="48"/>
      <c r="O30" s="21">
        <v>379641.34024795133</v>
      </c>
      <c r="P30" s="17">
        <v>0.53313710335678566</v>
      </c>
      <c r="Q30" s="22">
        <v>70303.066169572587</v>
      </c>
      <c r="R30" s="22">
        <v>-3300604.711449312</v>
      </c>
      <c r="U30" s="31">
        <v>1.5750451863981829E-2</v>
      </c>
    </row>
    <row r="31" spans="4:21" x14ac:dyDescent="0.3">
      <c r="D31" s="13">
        <v>29</v>
      </c>
      <c r="E31" s="13">
        <f>T*(50-D31)/50</f>
        <v>0.105</v>
      </c>
      <c r="F31" s="37">
        <v>64.171367455047843</v>
      </c>
      <c r="G31">
        <f>(LN(F31/K)+(rf+sigma^2/2)*E31)/(sigma*SQRT(E31))</f>
        <v>2.6371380260176931</v>
      </c>
      <c r="H31">
        <f>G31-sigma*SQRT(E31)</f>
        <v>2.5399269155415753</v>
      </c>
      <c r="I31">
        <f>F31*_xlfn.NORM.DIST(G31,0,1,TRUE)-K*EXP(-rf*E31)*_xlfn.NORM.DIST(H31,0,1,TRUE)</f>
        <v>14.284600319539805</v>
      </c>
      <c r="J31" s="19">
        <f t="shared" si="0"/>
        <v>0.99581955979610737</v>
      </c>
      <c r="K31" s="19">
        <f t="shared" si="1"/>
        <v>99581.955979610735</v>
      </c>
      <c r="L31">
        <f>L30+J30*(F31-F30)*$B$7+(L30-J30*F30*$B$7)*(EXP(rf*T/50)-1)</f>
        <v>1309530.9781434475</v>
      </c>
      <c r="M31">
        <f t="shared" si="2"/>
        <v>-5080779.3109165523</v>
      </c>
      <c r="N31" s="48"/>
      <c r="O31" s="21">
        <v>434106.59884788567</v>
      </c>
      <c r="P31" s="17">
        <v>0.6943728891887776</v>
      </c>
      <c r="Q31" s="22">
        <v>75627.580448060631</v>
      </c>
      <c r="R31" s="22">
        <v>-3583814.0749306045</v>
      </c>
      <c r="U31" s="31">
        <v>1.4779287633009855E-2</v>
      </c>
    </row>
    <row r="32" spans="4:21" x14ac:dyDescent="0.3">
      <c r="D32" s="13">
        <v>30</v>
      </c>
      <c r="E32" s="13">
        <f>T*(50-D32)/50</f>
        <v>0.1</v>
      </c>
      <c r="F32" s="37">
        <v>64.355931148955875</v>
      </c>
      <c r="G32">
        <f>(LN(F32/K)+(rf+sigma^2/2)*E32)/(sigma*SQRT(E32))</f>
        <v>2.7291098625385666</v>
      </c>
      <c r="H32">
        <f>G32-sigma*SQRT(E32)</f>
        <v>2.6342415327335154</v>
      </c>
      <c r="I32">
        <f>F32*_xlfn.NORM.DIST(G32,0,1,TRUE)-K*EXP(-rf*E32)*_xlfn.NORM.DIST(H32,0,1,TRUE)</f>
        <v>14.461875787809326</v>
      </c>
      <c r="J32" s="19">
        <f t="shared" si="0"/>
        <v>0.99682472284665224</v>
      </c>
      <c r="K32" s="19">
        <f t="shared" si="1"/>
        <v>99682.472284665229</v>
      </c>
      <c r="L32">
        <f>L31+J31*(F32-F31)*$B$7+(L31-J31*F31*$B$7)*(EXP(rf*T/50)-1)</f>
        <v>1327402.0884497962</v>
      </c>
      <c r="M32">
        <f t="shared" si="2"/>
        <v>-5087756.2346598208</v>
      </c>
      <c r="N32" s="48"/>
      <c r="O32" s="21">
        <v>390842.75673595554</v>
      </c>
      <c r="P32" s="17">
        <v>0.594927897111028</v>
      </c>
      <c r="Q32" s="22">
        <v>72405.416564785613</v>
      </c>
      <c r="R32" s="22">
        <v>-3414814.2793123061</v>
      </c>
      <c r="U32" s="31">
        <v>-1.0735943689196711E-2</v>
      </c>
    </row>
    <row r="33" spans="4:21" x14ac:dyDescent="0.3">
      <c r="D33" s="13">
        <v>31</v>
      </c>
      <c r="E33" s="13">
        <f>T*(50-D33)/50</f>
        <v>9.5000000000000001E-2</v>
      </c>
      <c r="F33" s="37">
        <v>66.475118235295795</v>
      </c>
      <c r="G33">
        <f>(LN(F33/K)+(rf+sigma^2/2)*E33)/(sigma*SQRT(E33))</f>
        <v>3.1468761421306906</v>
      </c>
      <c r="H33">
        <f>G33-sigma*SQRT(E33)</f>
        <v>3.054409932086156</v>
      </c>
      <c r="I33">
        <f>F33*_xlfn.NORM.DIST(G33,0,1,TRUE)-K*EXP(-rf*E33)*_xlfn.NORM.DIST(H33,0,1,TRUE)</f>
        <v>16.57144672639469</v>
      </c>
      <c r="J33" s="19">
        <f t="shared" si="0"/>
        <v>0.99917487574743458</v>
      </c>
      <c r="K33" s="19">
        <f t="shared" si="1"/>
        <v>99917.487574743456</v>
      </c>
      <c r="L33">
        <f>L32+J32*(F33-F32)*$B$7+(L32-J32*F32*$B$7)*(EXP(rf*T/50)-1)</f>
        <v>1538139.0953868004</v>
      </c>
      <c r="M33">
        <f t="shared" si="2"/>
        <v>-5103887.7049179692</v>
      </c>
      <c r="N33" s="48"/>
      <c r="O33" s="21">
        <v>466085.93835452816</v>
      </c>
      <c r="P33" s="17">
        <v>0.81955662366429116</v>
      </c>
      <c r="Q33" s="22">
        <v>79376.554506576926</v>
      </c>
      <c r="R33" s="22">
        <v>-3788838.7517211535</v>
      </c>
      <c r="U33" s="31">
        <v>1.9666478953777298E-2</v>
      </c>
    </row>
    <row r="34" spans="4:21" x14ac:dyDescent="0.3">
      <c r="D34" s="13">
        <v>32</v>
      </c>
      <c r="E34" s="13">
        <f>T*(50-D34)/50</f>
        <v>0.09</v>
      </c>
      <c r="F34" s="37">
        <v>64.081155236851544</v>
      </c>
      <c r="G34">
        <f>(LN(F34/K)+(rf+sigma^2/2)*E34)/(sigma*SQRT(E34))</f>
        <v>2.8219702801134328</v>
      </c>
      <c r="H34">
        <f>G34-sigma*SQRT(E34)</f>
        <v>2.7319702801134329</v>
      </c>
      <c r="I34">
        <f>F34*_xlfn.NORM.DIST(G34,0,1,TRUE)-K*EXP(-rf*E34)*_xlfn.NORM.DIST(H34,0,1,TRUE)</f>
        <v>14.175254887908245</v>
      </c>
      <c r="J34" s="19">
        <f t="shared" si="0"/>
        <v>0.99761351998855274</v>
      </c>
      <c r="K34" s="19">
        <f t="shared" si="1"/>
        <v>99761.351998855273</v>
      </c>
      <c r="L34">
        <f>L33+J33*(F34-F33)*$B$7+(L33-J33*F33*$B$7)*(EXP(rf*T/50)-1)</f>
        <v>1298429.9129445702</v>
      </c>
      <c r="M34">
        <f t="shared" si="2"/>
        <v>-5094392.7711322643</v>
      </c>
      <c r="N34" s="48"/>
      <c r="O34" s="21">
        <v>517775.50253822131</v>
      </c>
      <c r="P34" s="17">
        <v>0.97354721642558439</v>
      </c>
      <c r="Q34" s="22">
        <v>83485.929730837597</v>
      </c>
      <c r="R34" s="22">
        <v>-4012193.4574187589</v>
      </c>
      <c r="U34" s="31">
        <v>1.2162954571170628E-2</v>
      </c>
    </row>
    <row r="35" spans="4:21" x14ac:dyDescent="0.3">
      <c r="D35" s="13">
        <v>33</v>
      </c>
      <c r="E35" s="13">
        <f>T*(50-D35)/50</f>
        <v>8.5000000000000006E-2</v>
      </c>
      <c r="F35" s="37">
        <v>65.926260307866556</v>
      </c>
      <c r="G35">
        <f>(LN(F35/K)+(rf+sigma^2/2)*E35)/(sigma*SQRT(E35))</f>
        <v>3.2246175125738681</v>
      </c>
      <c r="H35">
        <f>G35-sigma*SQRT(E35)</f>
        <v>3.1371532341511887</v>
      </c>
      <c r="I35">
        <f>F35*_xlfn.NORM.DIST(G35,0,1,TRUE)-K*EXP(-rf*E35)*_xlfn.NORM.DIST(H35,0,1,TRUE)</f>
        <v>16.012184845320604</v>
      </c>
      <c r="J35" s="19">
        <f t="shared" si="0"/>
        <v>0.99936929462500645</v>
      </c>
      <c r="K35" s="19">
        <f t="shared" si="1"/>
        <v>99936.929462500644</v>
      </c>
      <c r="L35">
        <f>L34+J34*(F35-F34)*$B$7+(L34-J34*F34*$B$7)*(EXP(rf*T/50)-1)</f>
        <v>1481990.6246590454</v>
      </c>
      <c r="M35">
        <f t="shared" si="2"/>
        <v>-5106477.4014546704</v>
      </c>
      <c r="N35" s="48"/>
      <c r="O35" s="21">
        <v>639398.57159882307</v>
      </c>
      <c r="P35" s="17">
        <v>1.301959517579893</v>
      </c>
      <c r="Q35" s="22">
        <v>90353.488762799825</v>
      </c>
      <c r="R35" s="22">
        <v>-4395268.0226212805</v>
      </c>
      <c r="U35" s="31">
        <v>2.6580700262362544E-2</v>
      </c>
    </row>
    <row r="36" spans="4:21" x14ac:dyDescent="0.3">
      <c r="D36" s="13">
        <v>34</v>
      </c>
      <c r="E36" s="13">
        <f>T*(50-D36)/50</f>
        <v>0.08</v>
      </c>
      <c r="F36" s="37">
        <v>65.474087559712913</v>
      </c>
      <c r="G36">
        <f>(LN(F36/K)+(rf+sigma^2/2)*E36)/(sigma*SQRT(E36))</f>
        <v>3.2389196897805292</v>
      </c>
      <c r="H36">
        <f>G36-sigma*SQRT(E36)</f>
        <v>3.1540668760381436</v>
      </c>
      <c r="I36">
        <f>F36*_xlfn.NORM.DIST(G36,0,1,TRUE)-K*EXP(-rf*E36)*_xlfn.NORM.DIST(H36,0,1,TRUE)</f>
        <v>15.55493328381197</v>
      </c>
      <c r="J36" s="19">
        <f t="shared" si="0"/>
        <v>0.9994000832366523</v>
      </c>
      <c r="K36" s="19">
        <f t="shared" si="1"/>
        <v>99940.008323665228</v>
      </c>
      <c r="L36">
        <f>L35+J35*(F36-F35)*$B$7+(L35-J35*F35*$B$7)*(EXP(rf*T/50)-1)</f>
        <v>1436291.1953485657</v>
      </c>
      <c r="M36">
        <f t="shared" si="2"/>
        <v>-5107189.6603535293</v>
      </c>
      <c r="N36" s="48"/>
      <c r="O36" s="21">
        <v>557435.92320624948</v>
      </c>
      <c r="P36" s="17">
        <v>1.145808412764338</v>
      </c>
      <c r="Q36" s="22">
        <v>87406.278326546089</v>
      </c>
      <c r="R36" s="22">
        <v>-4234142.629089524</v>
      </c>
      <c r="U36" s="31">
        <v>-1.6324881907914233E-2</v>
      </c>
    </row>
    <row r="37" spans="4:21" x14ac:dyDescent="0.3">
      <c r="D37" s="13">
        <v>35</v>
      </c>
      <c r="E37" s="13">
        <f>T*(50-D37)/50</f>
        <v>7.4999999999999997E-2</v>
      </c>
      <c r="F37" s="37">
        <v>65.695142010620415</v>
      </c>
      <c r="G37">
        <f>(LN(F37/K)+(rf+sigma^2/2)*E37)/(sigma*SQRT(E37))</f>
        <v>3.3822108355319309</v>
      </c>
      <c r="H37">
        <f>G37-sigma*SQRT(E37)</f>
        <v>3.300052451906156</v>
      </c>
      <c r="I37">
        <f>F37*_xlfn.NORM.DIST(G37,0,1,TRUE)-K*EXP(-rf*E37)*_xlfn.NORM.DIST(H37,0,1,TRUE)</f>
        <v>15.770597231229523</v>
      </c>
      <c r="J37" s="19">
        <f t="shared" si="0"/>
        <v>0.99964047532541234</v>
      </c>
      <c r="K37" s="19">
        <f t="shared" si="1"/>
        <v>99964.047532541241</v>
      </c>
      <c r="L37">
        <f>L36+J36*(F37-F36)*$B$7+(L36-J36*F36*$B$7)*(EXP(rf*T/50)-1)</f>
        <v>1457872.6345094095</v>
      </c>
      <c r="M37">
        <f t="shared" si="2"/>
        <v>-5109279.6640972961</v>
      </c>
      <c r="N37" s="48"/>
      <c r="O37" s="21">
        <v>519058.50835116906</v>
      </c>
      <c r="P37" s="17">
        <v>1.0826351515101451</v>
      </c>
      <c r="Q37" s="22">
        <v>86051.480082857641</v>
      </c>
      <c r="R37" s="22">
        <v>-4160884.8330861623</v>
      </c>
      <c r="U37" s="31">
        <v>-7.952513728231584E-3</v>
      </c>
    </row>
    <row r="38" spans="4:21" x14ac:dyDescent="0.3">
      <c r="D38" s="13">
        <v>36</v>
      </c>
      <c r="E38" s="13">
        <f>T*(50-D38)/50</f>
        <v>7.0000000000000007E-2</v>
      </c>
      <c r="F38" s="37">
        <v>62.346014594209088</v>
      </c>
      <c r="G38">
        <f>(LN(F38/K)+(rf+sigma^2/2)*E38)/(sigma*SQRT(E38))</f>
        <v>2.8375902629575283</v>
      </c>
      <c r="H38">
        <f>G38-sigma*SQRT(E38)</f>
        <v>2.7582177236255907</v>
      </c>
      <c r="I38">
        <f>F38*_xlfn.NORM.DIST(G38,0,1,TRUE)-K*EXP(-rf*E38)*_xlfn.NORM.DIST(H38,0,1,TRUE)</f>
        <v>12.419357595603863</v>
      </c>
      <c r="J38" s="19">
        <f t="shared" si="0"/>
        <v>0.99772722538219549</v>
      </c>
      <c r="K38" s="19">
        <f t="shared" si="1"/>
        <v>99772.722538219547</v>
      </c>
      <c r="L38">
        <f>L37+J37*(F38-F37)*$B$7+(L37-J37*F37*$B$7)*(EXP(rf*T/50)-1)</f>
        <v>1122569.3487490707</v>
      </c>
      <c r="M38">
        <f t="shared" si="2"/>
        <v>-5097862.2667227397</v>
      </c>
      <c r="N38" s="48"/>
      <c r="O38" s="21">
        <v>531378.63616886572</v>
      </c>
      <c r="P38" s="17">
        <v>1.1507797225907084</v>
      </c>
      <c r="Q38" s="22">
        <v>87508.856553762074</v>
      </c>
      <c r="R38" s="22">
        <v>-4240776.6329342145</v>
      </c>
      <c r="U38" s="31">
        <v>2.7177546892079916E-3</v>
      </c>
    </row>
    <row r="39" spans="4:21" x14ac:dyDescent="0.3">
      <c r="D39" s="13">
        <v>37</v>
      </c>
      <c r="E39" s="13">
        <f>T*(50-D39)/50</f>
        <v>6.5000000000000002E-2</v>
      </c>
      <c r="F39" s="37">
        <v>58.918220252505854</v>
      </c>
      <c r="G39">
        <f>(LN(F39/K)+(rf+sigma^2/2)*E39)/(sigma*SQRT(E39))</f>
        <v>2.2011078677903653</v>
      </c>
      <c r="H39">
        <f>G39-sigma*SQRT(E39)</f>
        <v>2.1246225750864736</v>
      </c>
      <c r="I39">
        <f>F39*_xlfn.NORM.DIST(G39,0,1,TRUE)-K*EXP(-rf*E39)*_xlfn.NORM.DIST(H39,0,1,TRUE)</f>
        <v>9.0056854584263775</v>
      </c>
      <c r="J39" s="19">
        <f t="shared" si="0"/>
        <v>0.98613580578161808</v>
      </c>
      <c r="K39" s="19">
        <f t="shared" si="1"/>
        <v>98613.580578161811</v>
      </c>
      <c r="L39">
        <f>L38+J38*(F39-F38)*$B$7+(L38-J38*F38*$B$7)*(EXP(rf*T/50)-1)</f>
        <v>780059.16325940157</v>
      </c>
      <c r="M39">
        <f t="shared" si="2"/>
        <v>-5030077.4971329691</v>
      </c>
      <c r="N39" s="48"/>
      <c r="O39" s="21">
        <v>493022.57334373961</v>
      </c>
      <c r="P39" s="17">
        <v>1.0856328726599931</v>
      </c>
      <c r="Q39" s="22">
        <v>86117.927493916082</v>
      </c>
      <c r="R39" s="22">
        <v>-4165951.5624008048</v>
      </c>
      <c r="U39" s="31">
        <v>-7.98036075936083E-3</v>
      </c>
    </row>
    <row r="40" spans="4:21" x14ac:dyDescent="0.3">
      <c r="D40" s="13">
        <v>38</v>
      </c>
      <c r="E40" s="13">
        <f>T*(50-D40)/50</f>
        <v>0.06</v>
      </c>
      <c r="F40" s="37">
        <v>60.953680798721876</v>
      </c>
      <c r="G40">
        <f>(LN(F40/K)+(rf+sigma^2/2)*E40)/(sigma*SQRT(E40))</f>
        <v>2.7487526022355584</v>
      </c>
      <c r="H40">
        <f>G40-sigma*SQRT(E40)</f>
        <v>2.6752679099520629</v>
      </c>
      <c r="I40">
        <f>F40*_xlfn.NORM.DIST(G40,0,1,TRUE)-K*EXP(-rf*E40)*_xlfn.NORM.DIST(H40,0,1,TRUE)</f>
        <v>11.017774683548168</v>
      </c>
      <c r="J40" s="19">
        <f t="shared" si="0"/>
        <v>0.99700887400040206</v>
      </c>
      <c r="K40" s="19">
        <f t="shared" si="1"/>
        <v>99700.887400040199</v>
      </c>
      <c r="L40">
        <f>L39+J39*(F40-F39)*$B$7+(L39-J39*F39*$B$7)*(EXP(rf*T/50)-1)</f>
        <v>980280.18294640526</v>
      </c>
      <c r="M40">
        <f t="shared" si="2"/>
        <v>-5096855.8829849567</v>
      </c>
      <c r="N40" s="48"/>
      <c r="O40" s="21">
        <v>411076.74128203595</v>
      </c>
      <c r="P40" s="17">
        <v>0.88529500916751347</v>
      </c>
      <c r="Q40" s="22">
        <v>81200.122947417025</v>
      </c>
      <c r="R40" s="22">
        <v>-3904971.0443367488</v>
      </c>
      <c r="U40" s="31">
        <v>-1.7654316705577527E-2</v>
      </c>
    </row>
    <row r="41" spans="4:21" x14ac:dyDescent="0.3">
      <c r="D41" s="13">
        <v>39</v>
      </c>
      <c r="E41" s="13">
        <f>T*(50-D41)/50</f>
        <v>5.5E-2</v>
      </c>
      <c r="F41" s="37">
        <v>65.731220769996611</v>
      </c>
      <c r="G41">
        <f>(LN(F41/K)+(rf+sigma^2/2)*E41)/(sigma*SQRT(E41))</f>
        <v>3.9388975783643136</v>
      </c>
      <c r="H41">
        <f>G41-sigma*SQRT(E41)</f>
        <v>3.8685413419669623</v>
      </c>
      <c r="I41">
        <f>F41*_xlfn.NORM.DIST(G41,0,1,TRUE)-K*EXP(-rf*E41)*_xlfn.NORM.DIST(H41,0,1,TRUE)</f>
        <v>15.786234455429238</v>
      </c>
      <c r="J41" s="19">
        <f t="shared" si="0"/>
        <v>0.99995907156887742</v>
      </c>
      <c r="K41" s="19">
        <f t="shared" si="1"/>
        <v>99995.907156887741</v>
      </c>
      <c r="L41">
        <f>L40+J40*(F41-F40)*$B$7+(L40-J40*F40*$B$7)*(EXP(rf*T/50)-1)</f>
        <v>1456095.4465982311</v>
      </c>
      <c r="M41">
        <f t="shared" si="2"/>
        <v>-5116757.6028272416</v>
      </c>
      <c r="N41" s="48"/>
      <c r="O41" s="21">
        <v>428424.03385401733</v>
      </c>
      <c r="P41" s="17">
        <v>0.97833464614310672</v>
      </c>
      <c r="Q41" s="22">
        <v>83604.558013682996</v>
      </c>
      <c r="R41" s="22">
        <v>-4033690.2589492411</v>
      </c>
      <c r="U41" s="31">
        <v>4.1013123109745692E-3</v>
      </c>
    </row>
    <row r="42" spans="4:21" x14ac:dyDescent="0.3">
      <c r="D42" s="13">
        <v>40</v>
      </c>
      <c r="E42" s="13">
        <f>T*(50-D42)/50</f>
        <v>0.05</v>
      </c>
      <c r="F42" s="37">
        <v>61.062636483214987</v>
      </c>
      <c r="G42">
        <f>(LN(F42/K)+(rf+sigma^2/2)*E42)/(sigma*SQRT(E42))</f>
        <v>3.0280409116353049</v>
      </c>
      <c r="H42">
        <f>G42-sigma*SQRT(E42)</f>
        <v>2.9609588723103113</v>
      </c>
      <c r="I42">
        <f>F42*_xlfn.NORM.DIST(G42,0,1,TRUE)-K*EXP(-rf*E42)*_xlfn.NORM.DIST(H42,0,1,TRUE)</f>
        <v>11.114054341117921</v>
      </c>
      <c r="J42" s="19">
        <f t="shared" si="0"/>
        <v>0.99876927619364153</v>
      </c>
      <c r="K42" s="19">
        <f t="shared" si="1"/>
        <v>99876.927619364156</v>
      </c>
      <c r="L42">
        <f>L41+J41*(F42-F41)*$B$7+(L41-J41*F41*$B$7)*(EXP(rf*T/50)-1)</f>
        <v>988744.42435818701</v>
      </c>
      <c r="M42">
        <f t="shared" si="2"/>
        <v>-5110004.0999234207</v>
      </c>
      <c r="N42" s="48"/>
      <c r="O42" s="21">
        <v>458978.43199223635</v>
      </c>
      <c r="P42" s="17">
        <v>1.1243084846046825</v>
      </c>
      <c r="Q42" s="22">
        <v>86955.890990623157</v>
      </c>
      <c r="R42" s="22">
        <v>-4214200.821576911</v>
      </c>
      <c r="U42" s="31">
        <v>6.9139623379117473E-3</v>
      </c>
    </row>
    <row r="43" spans="4:21" x14ac:dyDescent="0.3">
      <c r="D43" s="13">
        <v>41</v>
      </c>
      <c r="E43" s="13">
        <f>T*(50-D43)/50</f>
        <v>4.4999999999999998E-2</v>
      </c>
      <c r="F43" s="37">
        <v>61.90703185617911</v>
      </c>
      <c r="G43">
        <f>(LN(F43/K)+(rf+sigma^2/2)*E43)/(sigma*SQRT(E43))</f>
        <v>3.4025313327328388</v>
      </c>
      <c r="H43">
        <f>G43-sigma*SQRT(E43)</f>
        <v>3.3388917224260495</v>
      </c>
      <c r="I43">
        <f>F43*_xlfn.NORM.DIST(G43,0,1,TRUE)-K*EXP(-rf*E43)*_xlfn.NORM.DIST(H43,0,1,TRUE)</f>
        <v>11.952355009340792</v>
      </c>
      <c r="J43" s="19">
        <f t="shared" si="0"/>
        <v>0.99966617650359324</v>
      </c>
      <c r="K43" s="19">
        <f t="shared" si="1"/>
        <v>99966.617650359331</v>
      </c>
      <c r="L43">
        <f>L42+J42*(F43-F42)*$B$7+(L42-J42*F42*$B$7)*(EXP(rf*T/50)-1)</f>
        <v>1072569.0139449858</v>
      </c>
      <c r="M43">
        <f t="shared" si="2"/>
        <v>-5116067.5694902856</v>
      </c>
      <c r="N43" s="48"/>
      <c r="O43" s="21">
        <v>351863.59381678054</v>
      </c>
      <c r="P43" s="17">
        <v>0.81710483847888027</v>
      </c>
      <c r="Q43" s="22">
        <v>79306.574093922827</v>
      </c>
      <c r="R43" s="22">
        <v>-3812918.6285882769</v>
      </c>
      <c r="U43" s="31">
        <v>-2.3095672477087364E-2</v>
      </c>
    </row>
    <row r="44" spans="4:21" x14ac:dyDescent="0.3">
      <c r="D44" s="13">
        <v>42</v>
      </c>
      <c r="E44" s="13">
        <f>T*(50-D44)/50</f>
        <v>0.04</v>
      </c>
      <c r="F44" s="37">
        <v>65.677620907117387</v>
      </c>
      <c r="G44">
        <f>(LN(F44/K)+(rf+sigma^2/2)*E44)/(sigma*SQRT(E44))</f>
        <v>4.5889206095657356</v>
      </c>
      <c r="H44">
        <f>G44-sigma*SQRT(E44)</f>
        <v>4.5289206095657359</v>
      </c>
      <c r="I44">
        <f>F44*_xlfn.NORM.DIST(G44,0,1,TRUE)-K*EXP(-rf*E44)*_xlfn.NORM.DIST(H44,0,1,TRUE)</f>
        <v>15.717606695986611</v>
      </c>
      <c r="J44" s="19">
        <f t="shared" si="0"/>
        <v>0.99999777228087761</v>
      </c>
      <c r="K44" s="19">
        <f t="shared" si="1"/>
        <v>99999.777228087754</v>
      </c>
      <c r="L44">
        <f>L43+J43*(F44-F43)*$B$7+(L43-J43*F43*$B$7)*(EXP(rf*T/50)-1)</f>
        <v>1448990.4155786242</v>
      </c>
      <c r="M44">
        <f t="shared" si="2"/>
        <v>-5118757.0440039132</v>
      </c>
      <c r="N44" s="48"/>
      <c r="O44" s="21">
        <v>216553.52287978877</v>
      </c>
      <c r="P44" s="17">
        <v>0.31235433993023781</v>
      </c>
      <c r="Q44" s="22">
        <v>62261.437649220919</v>
      </c>
      <c r="R44" s="22">
        <v>-2947174.9945988357</v>
      </c>
      <c r="U44" s="31">
        <v>-3.2933973104773751E-2</v>
      </c>
    </row>
    <row r="45" spans="4:21" x14ac:dyDescent="0.3">
      <c r="D45" s="13">
        <v>43</v>
      </c>
      <c r="E45" s="13">
        <f>T*(50-D45)/50</f>
        <v>3.5000000000000003E-2</v>
      </c>
      <c r="F45" s="37">
        <v>62.972188553462196</v>
      </c>
      <c r="G45">
        <f>(LN(F45/K)+(rf+sigma^2/2)*E45)/(sigma*SQRT(E45))</f>
        <v>4.1504810637489911</v>
      </c>
      <c r="H45">
        <f>G45-sigma*SQRT(E45)</f>
        <v>4.0943562029473819</v>
      </c>
      <c r="I45">
        <f>F45*_xlfn.NORM.DIST(G45,0,1,TRUE)-K*EXP(-rf*E45)*_xlfn.NORM.DIST(H45,0,1,TRUE)</f>
        <v>13.007189286486238</v>
      </c>
      <c r="J45" s="19">
        <f t="shared" si="0"/>
        <v>0.99998341113911948</v>
      </c>
      <c r="K45" s="19">
        <f t="shared" si="1"/>
        <v>99998.341113911942</v>
      </c>
      <c r="L45">
        <f>L44+J44*(F45-F44)*$B$7+(L44-J44*F44*$B$7)*(EXP(rf*T/50)-1)</f>
        <v>1177935.8816084052</v>
      </c>
      <c r="M45">
        <f t="shared" si="2"/>
        <v>-5119178.5100502884</v>
      </c>
      <c r="N45" s="48"/>
      <c r="O45" s="21">
        <v>238962.34840878772</v>
      </c>
      <c r="P45" s="17">
        <v>0.45553497175286584</v>
      </c>
      <c r="Q45" s="22">
        <v>67563.779301618852</v>
      </c>
      <c r="R45" s="22">
        <v>-3218834.3491919092</v>
      </c>
      <c r="U45" s="31">
        <v>7.1505764840803379E-3</v>
      </c>
    </row>
    <row r="46" spans="4:21" x14ac:dyDescent="0.3">
      <c r="D46" s="13">
        <v>44</v>
      </c>
      <c r="E46" s="13">
        <f>T*(50-D46)/50</f>
        <v>0.03</v>
      </c>
      <c r="F46" s="37">
        <v>62.289091359858304</v>
      </c>
      <c r="G46">
        <f>(LN(F46/K)+(rf+sigma^2/2)*E46)/(sigma*SQRT(E46))</f>
        <v>4.2668745725626556</v>
      </c>
      <c r="H46">
        <f>G46-sigma*SQRT(E46)</f>
        <v>4.214913048335589</v>
      </c>
      <c r="I46">
        <f>F46*_xlfn.NORM.DIST(G46,0,1,TRUE)-K*EXP(-rf*E46)*_xlfn.NORM.DIST(H46,0,1,TRUE)</f>
        <v>12.319089293069837</v>
      </c>
      <c r="J46" s="19">
        <f t="shared" si="0"/>
        <v>0.99999008847329374</v>
      </c>
      <c r="K46" s="19">
        <f t="shared" si="1"/>
        <v>99999.008847329373</v>
      </c>
      <c r="L46">
        <f>L45+J45*(F46-F45)*$B$7+(L45-J45*F45*$B$7)*(EXP(rf*T/50)-1)</f>
        <v>1109115.3519806962</v>
      </c>
      <c r="M46">
        <f t="shared" si="2"/>
        <v>-5119732.0460058814</v>
      </c>
      <c r="N46" s="48"/>
      <c r="O46" s="21">
        <v>311475.72704231716</v>
      </c>
      <c r="P46" s="17">
        <v>0.88694719444776327</v>
      </c>
      <c r="Q46" s="22">
        <v>81244.633448856912</v>
      </c>
      <c r="R46" s="22">
        <v>-3934066.8355371393</v>
      </c>
      <c r="U46" s="31">
        <v>2.0845291252531463E-2</v>
      </c>
    </row>
    <row r="47" spans="4:21" x14ac:dyDescent="0.3">
      <c r="D47" s="13">
        <v>45</v>
      </c>
      <c r="E47" s="13">
        <f>T*(50-D47)/50</f>
        <v>2.5000000000000001E-2</v>
      </c>
      <c r="F47" s="37">
        <v>62.216672392706016</v>
      </c>
      <c r="G47">
        <f>(LN(F47/K)+(rf+sigma^2/2)*E47)/(sigma*SQRT(E47))</f>
        <v>4.6427507209356698</v>
      </c>
      <c r="H47">
        <f>G47-sigma*SQRT(E47)</f>
        <v>4.5953165560331444</v>
      </c>
      <c r="I47">
        <f>F47*_xlfn.NORM.DIST(G47,0,1,TRUE)-K*EXP(-rf*E47)*_xlfn.NORM.DIST(H47,0,1,TRUE)</f>
        <v>12.241667162158713</v>
      </c>
      <c r="J47" s="19">
        <f t="shared" si="0"/>
        <v>0.99999828099473365</v>
      </c>
      <c r="K47" s="19">
        <f t="shared" si="1"/>
        <v>99999.828099473365</v>
      </c>
      <c r="L47">
        <f>L46+J46*(F47-F46)*$B$7+(L46-J46*F46*$B$7)*(EXP(rf*T/50)-1)</f>
        <v>1101361.5282396057</v>
      </c>
      <c r="M47">
        <f t="shared" si="2"/>
        <v>-5120295.0159522463</v>
      </c>
      <c r="N47" s="48"/>
      <c r="O47" s="21">
        <v>343177.98948650184</v>
      </c>
      <c r="P47" s="17">
        <v>1.1235267103344957</v>
      </c>
      <c r="Q47" s="22">
        <v>86939.306846934705</v>
      </c>
      <c r="R47" s="22">
        <v>-4234292.4073841944</v>
      </c>
      <c r="T47" s="23"/>
      <c r="U47" s="31">
        <v>7.5314231179725534E-3</v>
      </c>
    </row>
    <row r="48" spans="4:21" x14ac:dyDescent="0.3">
      <c r="D48" s="13">
        <v>46</v>
      </c>
      <c r="E48" s="13">
        <f>T*(50-D48)/50</f>
        <v>0.02</v>
      </c>
      <c r="F48" s="37">
        <v>65.067232008956992</v>
      </c>
      <c r="G48">
        <f>(LN(F48/K)+(rf+sigma^2/2)*E48)/(sigma*SQRT(E48))</f>
        <v>6.2389933069483341</v>
      </c>
      <c r="H48">
        <f>G48-sigma*SQRT(E48)</f>
        <v>6.1965669000771415</v>
      </c>
      <c r="I48">
        <f>F48*_xlfn.NORM.DIST(G48,0,1,TRUE)-K*EXP(-rf*E48)*_xlfn.NORM.DIST(H48,0,1,TRUE)</f>
        <v>15.087228009583832</v>
      </c>
      <c r="J48" s="19">
        <f t="shared" si="0"/>
        <v>0.99999999977980203</v>
      </c>
      <c r="K48" s="19">
        <f t="shared" si="1"/>
        <v>99999.999977980202</v>
      </c>
      <c r="L48">
        <f>L47+J47*(F48-F47)*$B$7+(L47-J47*F47*$B$7)*(EXP(rf*T/50)-1)</f>
        <v>1385904.9447480801</v>
      </c>
      <c r="M48">
        <f t="shared" si="2"/>
        <v>-5120818.2547148513</v>
      </c>
      <c r="N48" s="48"/>
      <c r="O48" s="21">
        <v>323840.05223320914</v>
      </c>
      <c r="P48" s="17">
        <v>1.1508848232694897</v>
      </c>
      <c r="Q48" s="22">
        <v>87511.018886586113</v>
      </c>
      <c r="R48" s="22">
        <v>-4264692.8773030974</v>
      </c>
      <c r="U48" s="31">
        <v>-4.1406434764863454E-3</v>
      </c>
    </row>
    <row r="49" spans="4:21" x14ac:dyDescent="0.3">
      <c r="D49" s="13">
        <v>47</v>
      </c>
      <c r="E49" s="13">
        <f>T*(50-D49)/50</f>
        <v>1.4999999999999999E-2</v>
      </c>
      <c r="F49" s="37">
        <v>62.870612084247767</v>
      </c>
      <c r="G49">
        <f>(LN(F49/K)+(rf+sigma^2/2)*E49)/(sigma*SQRT(E49))</f>
        <v>6.2606462783989327</v>
      </c>
      <c r="H49">
        <f>G49-sigma*SQRT(E49)</f>
        <v>6.2239039322571852</v>
      </c>
      <c r="I49">
        <f>F49*_xlfn.NORM.DIST(G49,0,1,TRUE)-K*EXP(-rf*E49)*_xlfn.NORM.DIST(H49,0,1,TRUE)</f>
        <v>12.885609834540631</v>
      </c>
      <c r="J49" s="19">
        <f t="shared" si="0"/>
        <v>0.99999999980830734</v>
      </c>
      <c r="K49" s="19">
        <f t="shared" si="1"/>
        <v>99999.999980830733</v>
      </c>
      <c r="L49">
        <f>L48+J48*(F49-F48)*$B$7+(L48-J48*F48*$B$7)*(EXP(rf*T/50)-1)</f>
        <v>1165730.8448951102</v>
      </c>
      <c r="M49">
        <f t="shared" si="2"/>
        <v>-5121330.3623244828</v>
      </c>
      <c r="N49" s="48"/>
      <c r="O49" s="21">
        <v>237166.30136810316</v>
      </c>
      <c r="P49" s="17">
        <v>0.80364362703606651</v>
      </c>
      <c r="Q49" s="22">
        <v>78919.859017348368</v>
      </c>
      <c r="R49" s="22">
        <v>-3823119.5323066646</v>
      </c>
      <c r="U49" s="31">
        <v>-1.8975155454743455E-2</v>
      </c>
    </row>
    <row r="50" spans="4:21" x14ac:dyDescent="0.3">
      <c r="D50" s="13">
        <v>48</v>
      </c>
      <c r="E50" s="13">
        <f>T*(50-D50)/50</f>
        <v>0.01</v>
      </c>
      <c r="F50" s="37">
        <v>64.952436746888267</v>
      </c>
      <c r="G50">
        <f>(LN(F50/K)+(rf+sigma^2/2)*E50)/(sigma*SQRT(E50))</f>
        <v>8.742741808593788</v>
      </c>
      <c r="H50">
        <f>G50-sigma*SQRT(E50)</f>
        <v>8.7127418085937887</v>
      </c>
      <c r="I50">
        <f>F50*_xlfn.NORM.DIST(G50,0,1,TRUE)-K*EXP(-rf*E50)*_xlfn.NORM.DIST(H50,0,1,TRUE)</f>
        <v>14.962435746954931</v>
      </c>
      <c r="J50" s="19">
        <f t="shared" si="0"/>
        <v>1</v>
      </c>
      <c r="K50" s="19">
        <f t="shared" si="1"/>
        <v>100000</v>
      </c>
      <c r="L50">
        <f>L49+J49*(F50-F49)*$B$7+(L49-J49*F49*$B$7)*(EXP(rf*T/50)-1)</f>
        <v>1373401.1524755151</v>
      </c>
      <c r="M50">
        <f t="shared" si="2"/>
        <v>-5121842.5222133109</v>
      </c>
      <c r="N50" s="48"/>
      <c r="O50" s="21">
        <v>235301.16384861796</v>
      </c>
      <c r="P50" s="17">
        <v>0.96124960218430056</v>
      </c>
      <c r="Q50" s="22">
        <v>83178.665923195498</v>
      </c>
      <c r="R50" s="22">
        <v>-4042529.8567994107</v>
      </c>
      <c r="U50" s="31">
        <v>-3.6526425363974291E-4</v>
      </c>
    </row>
    <row r="51" spans="4:21" x14ac:dyDescent="0.3">
      <c r="D51" s="13">
        <v>49</v>
      </c>
      <c r="E51" s="13">
        <f>T*(50-D51)/50</f>
        <v>5.0000000000000001E-3</v>
      </c>
      <c r="F51" s="37">
        <v>65.82594192430598</v>
      </c>
      <c r="G51">
        <f>(LN(F51/K)+(rf+sigma^2/2)*E51)/(sigma*SQRT(E51))</f>
        <v>12.978521146512303</v>
      </c>
      <c r="H51">
        <f>G51-sigma*SQRT(E51)</f>
        <v>12.957307943076707</v>
      </c>
      <c r="I51">
        <f>F51*_xlfn.NORM.DIST(G51,0,1,TRUE)-K*EXP(-rf*E51)*_xlfn.NORM.DIST(H51,0,1,TRUE)</f>
        <v>15.83094167431431</v>
      </c>
      <c r="J51" s="19">
        <f t="shared" si="0"/>
        <v>1</v>
      </c>
      <c r="K51" s="19">
        <f t="shared" si="1"/>
        <v>100000</v>
      </c>
      <c r="L51">
        <f>L50+J50*(F51-F50)*$B$7+(L50-J50*F50*$B$7)*(EXP(rf*T/50)-1)</f>
        <v>1460239.4603549985</v>
      </c>
      <c r="M51">
        <f t="shared" si="2"/>
        <v>-5122354.732075599</v>
      </c>
      <c r="N51" s="48"/>
      <c r="O51" s="21">
        <v>413015.32946527033</v>
      </c>
      <c r="P51" s="17">
        <v>3.267141544187703</v>
      </c>
      <c r="Q51" s="22">
        <v>99945.680325866255</v>
      </c>
      <c r="R51" s="22">
        <v>-4941156.8645802373</v>
      </c>
      <c r="U51" s="31">
        <v>4.0794050164213273E-2</v>
      </c>
    </row>
    <row r="52" spans="4:21" x14ac:dyDescent="0.3">
      <c r="D52" s="13">
        <v>50</v>
      </c>
      <c r="E52" s="13">
        <f>T*(50-D52)/50</f>
        <v>0</v>
      </c>
      <c r="F52" s="37">
        <v>64.036908873628676</v>
      </c>
      <c r="G52" t="e">
        <f>(LN(F52/K)+(rf+sigma^2/2)*E52)/(sigma*SQRT(E52))</f>
        <v>#DIV/0!</v>
      </c>
      <c r="H52" t="e">
        <f>G52-sigma*SQRT(E52)</f>
        <v>#DIV/0!</v>
      </c>
      <c r="I52" t="e">
        <f>F52*_xlfn.NORM.DIST(G52,0,1,TRUE)-K*EXP(-rf*E52)*_xlfn.NORM.DIST(H52,0,1,TRUE)</f>
        <v>#DIV/0!</v>
      </c>
      <c r="J52" s="19" t="e">
        <f t="shared" si="0"/>
        <v>#DIV/0!</v>
      </c>
      <c r="K52" s="19" t="e">
        <f t="shared" si="1"/>
        <v>#DIV/0!</v>
      </c>
      <c r="L52" s="46">
        <f>L51+J51*(F52-F51)*$B$7+(L51-J51*F51*$B$7)*(EXP(rf*T/50)-1)</f>
        <v>1280823.8942014328</v>
      </c>
      <c r="M52" t="e">
        <f t="shared" si="2"/>
        <v>#DIV/0!</v>
      </c>
      <c r="N52" s="48"/>
      <c r="O52" s="27">
        <v>496180.84746273205</v>
      </c>
      <c r="P52" s="28"/>
      <c r="Q52" s="29"/>
      <c r="R52" s="30"/>
      <c r="U52" s="31">
        <v>1.5504318547883592E-2</v>
      </c>
    </row>
    <row r="53" spans="4:21" x14ac:dyDescent="0.3">
      <c r="D53" s="13"/>
      <c r="E53" s="13"/>
      <c r="F53" s="30"/>
      <c r="G53" s="30"/>
      <c r="H53" s="30"/>
      <c r="I53" s="30"/>
      <c r="J53" s="30"/>
      <c r="K53" s="30"/>
      <c r="L53" s="30"/>
      <c r="M53" s="30"/>
      <c r="N53" s="50"/>
      <c r="O53" s="30"/>
      <c r="P53" s="30"/>
      <c r="Q53" s="30"/>
      <c r="R53" s="30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showGridLines="0" workbookViewId="0">
      <pane ySplit="11" topLeftCell="A39" activePane="bottomLeft" state="frozen"/>
      <selection pane="bottomLeft" activeCell="B11" sqref="B11"/>
    </sheetView>
  </sheetViews>
  <sheetFormatPr defaultRowHeight="14.4" x14ac:dyDescent="0.3"/>
  <cols>
    <col min="1" max="1" width="20.88671875" bestFit="1" customWidth="1"/>
    <col min="2" max="2" width="14.44140625" customWidth="1"/>
    <col min="5" max="5" width="12.77734375" customWidth="1"/>
    <col min="6" max="6" width="10.5546875" bestFit="1" customWidth="1"/>
    <col min="7" max="7" width="8.109375" customWidth="1"/>
    <col min="8" max="8" width="9.77734375" customWidth="1"/>
    <col min="9" max="9" width="16.77734375" customWidth="1"/>
    <col min="10" max="11" width="10.5546875" customWidth="1"/>
    <col min="12" max="12" width="14.109375" customWidth="1"/>
    <col min="13" max="13" width="9.33203125" customWidth="1"/>
    <col min="14" max="14" width="10.5546875" style="51" customWidth="1"/>
    <col min="15" max="15" width="14.5546875" bestFit="1" customWidth="1"/>
    <col min="16" max="16" width="10.5546875" customWidth="1"/>
    <col min="17" max="17" width="12.5546875" bestFit="1" customWidth="1"/>
    <col min="18" max="18" width="22.33203125" bestFit="1" customWidth="1"/>
    <col min="22" max="22" width="18.44140625" bestFit="1" customWidth="1"/>
    <col min="23" max="23" width="18" bestFit="1" customWidth="1"/>
  </cols>
  <sheetData>
    <row r="1" spans="1:23" ht="15" thickBot="1" x14ac:dyDescent="0.35">
      <c r="A1" s="42" t="s">
        <v>5</v>
      </c>
      <c r="B1" s="43"/>
      <c r="D1" s="14" t="s">
        <v>10</v>
      </c>
      <c r="E1" s="15" t="s">
        <v>36</v>
      </c>
      <c r="F1" s="15" t="s">
        <v>7</v>
      </c>
      <c r="G1" s="15" t="s">
        <v>37</v>
      </c>
      <c r="H1" s="15" t="s">
        <v>38</v>
      </c>
      <c r="I1" s="15" t="s">
        <v>35</v>
      </c>
      <c r="J1" s="15" t="s">
        <v>39</v>
      </c>
      <c r="K1" s="15" t="s">
        <v>40</v>
      </c>
      <c r="L1" s="15" t="s">
        <v>41</v>
      </c>
      <c r="M1" s="15" t="s">
        <v>42</v>
      </c>
      <c r="N1" s="47"/>
      <c r="O1" s="15" t="s">
        <v>12</v>
      </c>
      <c r="P1" s="15" t="s">
        <v>11</v>
      </c>
      <c r="Q1" s="15" t="s">
        <v>8</v>
      </c>
      <c r="R1" s="16" t="s">
        <v>9</v>
      </c>
      <c r="V1" s="14" t="s">
        <v>19</v>
      </c>
      <c r="W1" s="32" t="s">
        <v>18</v>
      </c>
    </row>
    <row r="2" spans="1:23" ht="15" thickBot="1" x14ac:dyDescent="0.35">
      <c r="A2" s="1" t="s">
        <v>0</v>
      </c>
      <c r="B2" s="2">
        <v>50</v>
      </c>
      <c r="D2" s="13">
        <v>0</v>
      </c>
      <c r="E2" s="44">
        <f>(B9*B4/(B5+B4^2/2))^2</f>
        <v>0.25</v>
      </c>
      <c r="F2" s="19">
        <v>50</v>
      </c>
      <c r="G2">
        <f>(LN(F2/K)+(rf+sigma^2/2)*E2)/(sigma*SQRT(E2))</f>
        <v>0.10833333333333334</v>
      </c>
      <c r="H2">
        <f>G2-sigma*SQRT(E2)</f>
        <v>-4.1666666666666657E-2</v>
      </c>
      <c r="I2">
        <f>F2*_xlfn.NORM.DIST(G2,0,1,TRUE)-K*EXP(-rf*E2)*_xlfn.NORM.DIST(H2,0,1,TRUE)</f>
        <v>3.1081512162064442</v>
      </c>
      <c r="J2" s="19">
        <f t="shared" ref="J2:J52" si="0">_xlfn.NORM.DIST(G2,0,1,TRUE)</f>
        <v>0.54313435898599893</v>
      </c>
      <c r="K2" s="19">
        <f>J2*$B$7</f>
        <v>54313.435898599892</v>
      </c>
      <c r="L2">
        <f>I2*$B$7</f>
        <v>310815.12162064441</v>
      </c>
      <c r="M2">
        <f>L2-K2*F2</f>
        <v>-2404856.6733093504</v>
      </c>
      <c r="N2" s="48"/>
      <c r="O2" s="21">
        <v>310815.12162064441</v>
      </c>
      <c r="P2" s="17">
        <v>0.10833333333333334</v>
      </c>
      <c r="Q2" s="22">
        <v>54313.435898599892</v>
      </c>
      <c r="R2" s="22">
        <v>-2404856.6733093504</v>
      </c>
      <c r="U2" s="14" t="s">
        <v>17</v>
      </c>
      <c r="V2" s="33">
        <v>0.33794342711050401</v>
      </c>
      <c r="W2" s="34">
        <v>0.24901388231924659</v>
      </c>
    </row>
    <row r="3" spans="1:23" x14ac:dyDescent="0.3">
      <c r="A3" s="3" t="s">
        <v>1</v>
      </c>
      <c r="B3" s="4">
        <v>0.25</v>
      </c>
      <c r="D3" s="13">
        <v>1</v>
      </c>
      <c r="E3" s="13">
        <f>T*(50-D3)/50</f>
        <v>0.245</v>
      </c>
      <c r="F3" s="18">
        <v>47.64062831369759</v>
      </c>
      <c r="G3" s="41">
        <f>(LN(F3/K)+(rf+sigma^2/2)*E3)/(sigma*SQRT(E3))</f>
        <v>-0.21827424833943121</v>
      </c>
      <c r="H3" s="41">
        <f>G3-sigma*SQRT(E3)</f>
        <v>-0.36676667238860616</v>
      </c>
      <c r="I3" s="41">
        <f>F3*_xlfn.NORM.DIST(G3,0,1,TRUE)-K*EXP(-rf*E3)*_xlfn.NORM.DIST(H3,0,1,TRUE)</f>
        <v>1.9469306374592676</v>
      </c>
      <c r="J3" s="45">
        <f t="shared" si="0"/>
        <v>0.41360771878796354</v>
      </c>
      <c r="K3" s="45">
        <f t="shared" ref="K3:K52" si="1">J3*$B$7</f>
        <v>41360.771878796353</v>
      </c>
      <c r="L3" s="41">
        <f>L2+J2*(F3-F2)*$B$7+(L2-J2*F2*$B$7)*(EXP(rf*T/50)-1)</f>
        <v>182429.04108367171</v>
      </c>
      <c r="M3" s="41">
        <f>L3-K3*F3</f>
        <v>-1788024.118761701</v>
      </c>
      <c r="N3" s="49"/>
      <c r="O3" s="21">
        <v>283810.38376280922</v>
      </c>
      <c r="P3" s="17">
        <v>4.0545075867016868E-2</v>
      </c>
      <c r="Q3" s="22">
        <v>51617.071438930681</v>
      </c>
      <c r="R3" s="22">
        <v>-2271607.6458765324</v>
      </c>
      <c r="U3" s="31">
        <v>-9.9043634012489622E-3</v>
      </c>
    </row>
    <row r="4" spans="1:23" x14ac:dyDescent="0.3">
      <c r="A4" s="3" t="s">
        <v>2</v>
      </c>
      <c r="B4" s="5">
        <v>0.3</v>
      </c>
      <c r="D4" s="13">
        <v>2</v>
      </c>
      <c r="E4" s="13">
        <f>T*(50-D4)/50</f>
        <v>0.24</v>
      </c>
      <c r="F4" s="18">
        <v>49.449656477967586</v>
      </c>
      <c r="G4">
        <f>(LN(F4/K)+(rf+sigma^2/2)*E4)/(sigma*SQRT(E4))</f>
        <v>3.0837073814612974E-2</v>
      </c>
      <c r="H4">
        <f>G4-sigma*SQRT(E4)</f>
        <v>-0.1161323107523777</v>
      </c>
      <c r="I4">
        <f>F4*_xlfn.NORM.DIST(G4,0,1,TRUE)-K*EXP(-rf*E4)*_xlfn.NORM.DIST(H4,0,1,TRUE)</f>
        <v>2.7530247442057494</v>
      </c>
      <c r="J4" s="19">
        <f t="shared" si="0"/>
        <v>0.51230026307942678</v>
      </c>
      <c r="K4" s="19">
        <f t="shared" si="1"/>
        <v>51230.02630794268</v>
      </c>
      <c r="L4">
        <f>L3+J3*(F4-F3)*$B$7+(L3-J3*F3*$B$7)*(EXP(rf*T/50)-1)</f>
        <v>257073.03095606592</v>
      </c>
      <c r="M4">
        <f t="shared" ref="M4:M52" si="2">L4-K4*F4</f>
        <v>-2276234.1713289418</v>
      </c>
      <c r="N4" s="48"/>
      <c r="O4" s="21">
        <v>206085.05472802967</v>
      </c>
      <c r="P4" s="17">
        <v>-0.17078889530639088</v>
      </c>
      <c r="Q4" s="22">
        <v>43219.488052256107</v>
      </c>
      <c r="R4" s="22">
        <v>-1868701.936248451</v>
      </c>
      <c r="U4" s="31">
        <v>-3.0796375432807416E-2</v>
      </c>
      <c r="V4">
        <f>AVERAGE(logRets)</f>
        <v>1.6897171355525207E-3</v>
      </c>
      <c r="W4">
        <f>_xlfn.STDEV.S(logRets)</f>
        <v>1.760794047975282E-2</v>
      </c>
    </row>
    <row r="5" spans="1:23" x14ac:dyDescent="0.3">
      <c r="A5" s="3" t="s">
        <v>3</v>
      </c>
      <c r="B5" s="6">
        <v>0.02</v>
      </c>
      <c r="D5" s="13">
        <v>3</v>
      </c>
      <c r="E5" s="13">
        <f>T*(50-D5)/50</f>
        <v>0.23499999999999999</v>
      </c>
      <c r="F5" s="18">
        <v>49.372705397661939</v>
      </c>
      <c r="G5">
        <f>(LN(F5/K)+(rf+sigma^2/2)*E5)/(sigma*SQRT(E5))</f>
        <v>1.8220013370170096E-2</v>
      </c>
      <c r="H5">
        <f>G5-sigma*SQRT(E5)</f>
        <v>-0.12721038235231977</v>
      </c>
      <c r="I5">
        <f>F5*_xlfn.NORM.DIST(G5,0,1,TRUE)-K*EXP(-rf*E5)*_xlfn.NORM.DIST(H5,0,1,TRUE)</f>
        <v>2.6812208314682309</v>
      </c>
      <c r="J5" s="19">
        <f t="shared" si="0"/>
        <v>0.50726833153729345</v>
      </c>
      <c r="K5" s="19">
        <f t="shared" si="1"/>
        <v>50726.833153729342</v>
      </c>
      <c r="L5">
        <f>L4+J4*(F5-F4)*$B$7+(L4-J4*F4*$B$7)*(EXP(rf*T/50)-1)</f>
        <v>252903.19028889976</v>
      </c>
      <c r="M5">
        <f t="shared" si="2"/>
        <v>-2251617.7987665292</v>
      </c>
      <c r="N5" s="48"/>
      <c r="O5" s="21">
        <v>195509.6808569741</v>
      </c>
      <c r="P5" s="17">
        <v>-0.20934642364408046</v>
      </c>
      <c r="Q5" s="22">
        <v>41708.890686760271</v>
      </c>
      <c r="R5" s="22">
        <v>-1796734.445826869</v>
      </c>
      <c r="U5" s="31">
        <v>-5.0195943995902E-3</v>
      </c>
      <c r="V5">
        <f>EXP(V4)</f>
        <v>1.0016911455119557</v>
      </c>
      <c r="W5">
        <f>W4*SQRT(200)</f>
        <v>0.24901388231924659</v>
      </c>
    </row>
    <row r="6" spans="1:23" x14ac:dyDescent="0.3">
      <c r="A6" s="7" t="s">
        <v>4</v>
      </c>
      <c r="B6" s="8">
        <v>50</v>
      </c>
      <c r="D6" s="13">
        <v>4</v>
      </c>
      <c r="E6" s="13">
        <f>T*(50-D6)/50</f>
        <v>0.23</v>
      </c>
      <c r="F6" s="18">
        <v>49.947589215200104</v>
      </c>
      <c r="G6">
        <f>(LN(F6/K)+(rf+sigma^2/2)*E6)/(sigma*SQRT(E6))</f>
        <v>9.6620259171197598E-2</v>
      </c>
      <c r="H6">
        <f>G6-sigma*SQRT(E6)</f>
        <v>-4.7254686528183987E-2</v>
      </c>
      <c r="I6">
        <f>F6*_xlfn.NORM.DIST(G6,0,1,TRUE)-K*EXP(-rf*E6)*_xlfn.NORM.DIST(H6,0,1,TRUE)</f>
        <v>2.948733814536439</v>
      </c>
      <c r="J6" s="19">
        <f t="shared" si="0"/>
        <v>0.53848601636195914</v>
      </c>
      <c r="K6" s="19">
        <f t="shared" si="1"/>
        <v>53848.601636195912</v>
      </c>
      <c r="L6">
        <f>L5+J5*(F6-F5)*$B$7+(L5-J5*F5*$B$7)*(EXP(rf*T/50)-1)</f>
        <v>281840.05274559621</v>
      </c>
      <c r="M6">
        <f t="shared" si="2"/>
        <v>-2407767.7815920697</v>
      </c>
      <c r="N6" s="48"/>
      <c r="O6" s="21">
        <v>202867.09885376674</v>
      </c>
      <c r="P6" s="17">
        <v>-0.18762300955526862</v>
      </c>
      <c r="Q6" s="22">
        <v>42558.609377422094</v>
      </c>
      <c r="R6" s="22">
        <v>-1837654.8781993848</v>
      </c>
      <c r="U6" s="31">
        <v>3.7760829219278444E-3</v>
      </c>
      <c r="V6">
        <f>V2/V4</f>
        <v>199.99999999999991</v>
      </c>
    </row>
    <row r="7" spans="1:23" ht="15" thickBot="1" x14ac:dyDescent="0.35">
      <c r="A7" s="3" t="s">
        <v>13</v>
      </c>
      <c r="B7" s="25">
        <v>100000</v>
      </c>
      <c r="D7" s="13">
        <v>5</v>
      </c>
      <c r="E7" s="13">
        <f>T*(50-D7)/50</f>
        <v>0.22500000000000001</v>
      </c>
      <c r="F7" s="18">
        <v>47.819475123093028</v>
      </c>
      <c r="G7">
        <f>(LN(F7/K)+(rf+sigma^2/2)*E7)/(sigma*SQRT(E7))</f>
        <v>-0.21057269316116367</v>
      </c>
      <c r="H7">
        <f>G7-sigma*SQRT(E7)</f>
        <v>-0.35287518786874073</v>
      </c>
      <c r="I7">
        <f>F7*_xlfn.NORM.DIST(G7,0,1,TRUE)-K*EXP(-rf*E7)*_xlfn.NORM.DIST(H7,0,1,TRUE)</f>
        <v>1.8988259176127471</v>
      </c>
      <c r="J7" s="19">
        <f t="shared" si="0"/>
        <v>0.41661036111375688</v>
      </c>
      <c r="K7" s="19">
        <f t="shared" si="1"/>
        <v>41661.036111375688</v>
      </c>
      <c r="L7">
        <f>L6+J6*(F7-F6)*$B$7+(L6-J6*F6*$B$7)*(EXP(rf*T/50)-1)</f>
        <v>167003.29594594802</v>
      </c>
      <c r="M7">
        <f t="shared" si="2"/>
        <v>-1825205.5839842621</v>
      </c>
      <c r="N7" s="48"/>
      <c r="O7" s="21">
        <v>233712.93500371568</v>
      </c>
      <c r="P7" s="17">
        <v>-8.5922672740152459E-2</v>
      </c>
      <c r="Q7" s="22">
        <v>46576.39439598348</v>
      </c>
      <c r="R7" s="22">
        <v>-2033405.40321643</v>
      </c>
      <c r="U7" s="31">
        <v>1.5092239628852483E-2</v>
      </c>
    </row>
    <row r="8" spans="1:23" ht="15" thickBot="1" x14ac:dyDescent="0.35">
      <c r="A8" s="26" t="s">
        <v>16</v>
      </c>
      <c r="B8" s="11">
        <v>50</v>
      </c>
      <c r="D8" s="13">
        <v>6</v>
      </c>
      <c r="E8" s="13">
        <f>T*(50-D8)/50</f>
        <v>0.22</v>
      </c>
      <c r="F8" s="18">
        <v>44.883728671325834</v>
      </c>
      <c r="G8">
        <f>(LN(F8/K)+(rf+sigma^2/2)*E8)/(sigma*SQRT(E8))</f>
        <v>-0.66552498789122028</v>
      </c>
      <c r="H8">
        <f>G8-sigma*SQRT(E8)</f>
        <v>-0.80623746068592317</v>
      </c>
      <c r="I8">
        <f>F8*_xlfn.NORM.DIST(G8,0,1,TRUE)-K*EXP(-rf*E8)*_xlfn.NORM.DIST(H8,0,1,TRUE)</f>
        <v>0.89264375266091456</v>
      </c>
      <c r="J8" s="19">
        <f t="shared" si="0"/>
        <v>0.25285738330338214</v>
      </c>
      <c r="K8" s="19">
        <f t="shared" si="1"/>
        <v>25285.738330338216</v>
      </c>
      <c r="L8">
        <f>L7+J7*(F8-F7)*$B$7+(L7-J7*F7*$B$7)*(EXP(rf*T/50)-1)</f>
        <v>44514.527320301262</v>
      </c>
      <c r="M8">
        <f t="shared" si="2"/>
        <v>-1090403.6911527428</v>
      </c>
      <c r="N8" s="48"/>
      <c r="O8" s="21">
        <v>243003.28093828139</v>
      </c>
      <c r="P8" s="17">
        <v>-5.9505691391734346E-2</v>
      </c>
      <c r="Q8" s="22">
        <v>47627.466621857595</v>
      </c>
      <c r="R8" s="22">
        <v>-2084984.2137459058</v>
      </c>
      <c r="U8" s="31">
        <v>4.1788177017770354E-3</v>
      </c>
    </row>
    <row r="9" spans="1:23" x14ac:dyDescent="0.3">
      <c r="A9" s="10" t="s">
        <v>6</v>
      </c>
      <c r="B9" s="12">
        <v>0.10833333333333334</v>
      </c>
      <c r="D9" s="13">
        <v>7</v>
      </c>
      <c r="E9" s="13">
        <f>T*(50-D9)/50</f>
        <v>0.215</v>
      </c>
      <c r="F9" s="18">
        <v>47.05801754039981</v>
      </c>
      <c r="G9">
        <f>(LN(F9/K)+(rf+sigma^2/2)*E9)/(sigma*SQRT(E9))</f>
        <v>-0.33548033238790026</v>
      </c>
      <c r="H9">
        <f>G9-sigma*SQRT(E9)</f>
        <v>-0.47458460982033579</v>
      </c>
      <c r="I9">
        <f>F9*_xlfn.NORM.DIST(G9,0,1,TRUE)-K*EXP(-rf*E9)*_xlfn.NORM.DIST(H9,0,1,TRUE)</f>
        <v>1.538110288831966</v>
      </c>
      <c r="J9" s="19">
        <f t="shared" si="0"/>
        <v>0.36863138923295785</v>
      </c>
      <c r="K9" s="19">
        <f t="shared" si="1"/>
        <v>36863.138923295788</v>
      </c>
      <c r="L9">
        <f>L8+J8*(F9-F8)*$B$7+(L8-J8*F8*$B$7)*(EXP(rf*T/50)-1)</f>
        <v>99383.980896957306</v>
      </c>
      <c r="M9">
        <f t="shared" si="2"/>
        <v>-1635322.257149691</v>
      </c>
      <c r="N9" s="48"/>
      <c r="O9" s="21">
        <v>261861.85118073222</v>
      </c>
      <c r="P9" s="17">
        <v>-3.8904768543818755E-3</v>
      </c>
      <c r="Q9" s="22">
        <v>49844.792820717557</v>
      </c>
      <c r="R9" s="22">
        <v>-2194461.3015388255</v>
      </c>
      <c r="U9" s="31">
        <v>8.1570110093929608E-3</v>
      </c>
    </row>
    <row r="10" spans="1:23" ht="15" thickBot="1" x14ac:dyDescent="0.35">
      <c r="A10" s="9" t="s">
        <v>14</v>
      </c>
      <c r="B10" s="20">
        <v>310815.12162064441</v>
      </c>
      <c r="D10" s="13">
        <v>8</v>
      </c>
      <c r="E10" s="13">
        <f>T*(50-D10)/50</f>
        <v>0.21</v>
      </c>
      <c r="F10" s="18">
        <v>45.955042770803338</v>
      </c>
      <c r="G10">
        <f>(LN(F10/K)+(rf+sigma^2/2)*E10)/(sigma*SQRT(E10))</f>
        <v>-0.51433533318964231</v>
      </c>
      <c r="H10">
        <f>G10-sigma*SQRT(E10)</f>
        <v>-0.65181260403831753</v>
      </c>
      <c r="I10">
        <f>F10*_xlfn.NORM.DIST(G10,0,1,TRUE)-K*EXP(-rf*E10)*_xlfn.NORM.DIST(H10,0,1,TRUE)</f>
        <v>1.1386188054105855</v>
      </c>
      <c r="J10" s="19">
        <f t="shared" si="0"/>
        <v>0.30350878126562109</v>
      </c>
      <c r="K10" s="19">
        <f t="shared" si="1"/>
        <v>30350.878126562107</v>
      </c>
      <c r="L10">
        <f>L9+J9*(F10-F9)*$B$7+(L9-J9*F9*$B$7)*(EXP(rf*T/50)-1)</f>
        <v>58561.328333833531</v>
      </c>
      <c r="M10">
        <f t="shared" si="2"/>
        <v>-1336214.5741037678</v>
      </c>
      <c r="N10" s="48"/>
      <c r="O10" s="21">
        <v>307052.03483315563</v>
      </c>
      <c r="P10" s="17">
        <v>0.12694352033679651</v>
      </c>
      <c r="Q10" s="22">
        <v>55050.744949894935</v>
      </c>
      <c r="R10" s="22">
        <v>-2455969.8607885418</v>
      </c>
      <c r="U10" s="31">
        <v>1.8318030699522477E-2</v>
      </c>
    </row>
    <row r="11" spans="1:23" ht="15" thickBot="1" x14ac:dyDescent="0.35">
      <c r="A11" s="24" t="s">
        <v>15</v>
      </c>
      <c r="B11" s="53">
        <f>L52-MAX(F52-K,0)*$B$7</f>
        <v>-104400.91062716449</v>
      </c>
      <c r="D11" s="13">
        <v>9</v>
      </c>
      <c r="E11" s="13">
        <f>T*(50-D11)/50</f>
        <v>0.20499999999999999</v>
      </c>
      <c r="F11" s="18">
        <v>47.55576980144096</v>
      </c>
      <c r="G11">
        <f>(LN(F11/K)+(rf+sigma^2/2)*E11)/(sigma*SQRT(E11))</f>
        <v>-0.27088766489724858</v>
      </c>
      <c r="H11">
        <f>G11-sigma*SQRT(E11)</f>
        <v>-0.40671844196930984</v>
      </c>
      <c r="I11">
        <f>F11*_xlfn.NORM.DIST(G11,0,1,TRUE)-K*EXP(-rf*E11)*_xlfn.NORM.DIST(H11,0,1,TRUE)</f>
        <v>1.6653884586628322</v>
      </c>
      <c r="J11" s="19">
        <f t="shared" si="0"/>
        <v>0.39323871621957157</v>
      </c>
      <c r="K11" s="19">
        <f t="shared" si="1"/>
        <v>39323.871621957158</v>
      </c>
      <c r="L11">
        <f>L10+J10*(F11-F10)*$B$7+(L10-J10*F10*$B$7)*(EXP(rf*T/50)-1)</f>
        <v>107011.17121590361</v>
      </c>
      <c r="M11">
        <f t="shared" si="2"/>
        <v>-1763065.8153393075</v>
      </c>
      <c r="N11" s="48"/>
      <c r="O11" s="21">
        <v>294188.09734873759</v>
      </c>
      <c r="P11" s="17">
        <v>9.2390923474739733E-2</v>
      </c>
      <c r="Q11" s="22">
        <v>53680.627469869643</v>
      </c>
      <c r="R11" s="22">
        <v>-2387762.6996472594</v>
      </c>
      <c r="U11" s="31">
        <v>-4.5773177978467427E-3</v>
      </c>
    </row>
    <row r="12" spans="1:23" x14ac:dyDescent="0.3">
      <c r="D12" s="13">
        <v>10</v>
      </c>
      <c r="E12" s="13">
        <f>T*(50-D12)/50</f>
        <v>0.2</v>
      </c>
      <c r="F12" s="18">
        <v>47.329459779719372</v>
      </c>
      <c r="G12">
        <f>(LN(F12/K)+(rf+sigma^2/2)*E12)/(sigma*SQRT(E12))</f>
        <v>-0.31223018787860291</v>
      </c>
      <c r="H12">
        <f>G12-sigma*SQRT(E12)</f>
        <v>-0.44639426652859027</v>
      </c>
      <c r="I12">
        <f>F12*_xlfn.NORM.DIST(G12,0,1,TRUE)-K*EXP(-rf*E12)*_xlfn.NORM.DIST(H12,0,1,TRUE)</f>
        <v>1.5462788435406871</v>
      </c>
      <c r="J12" s="19">
        <f t="shared" si="0"/>
        <v>0.37743279573318905</v>
      </c>
      <c r="K12" s="19">
        <f t="shared" si="1"/>
        <v>37743.279573318905</v>
      </c>
      <c r="L12">
        <f>L11+J11*(F12-F11)*$B$7+(L11-J11*F11*$B$7)*(EXP(rf*T/50)-1)</f>
        <v>97935.469577804615</v>
      </c>
      <c r="M12">
        <f t="shared" si="2"/>
        <v>-1688433.5629422963</v>
      </c>
      <c r="N12" s="48"/>
      <c r="O12" s="21">
        <v>341305.05878013006</v>
      </c>
      <c r="P12" s="17">
        <v>0.2215768698018549</v>
      </c>
      <c r="Q12" s="22">
        <v>58767.835492560407</v>
      </c>
      <c r="R12" s="22">
        <v>-2646652.5285549671</v>
      </c>
      <c r="U12" s="31">
        <v>1.7503125657134754E-2</v>
      </c>
    </row>
    <row r="13" spans="1:23" x14ac:dyDescent="0.3">
      <c r="D13" s="13">
        <v>11</v>
      </c>
      <c r="E13" s="13">
        <f>T*(50-D13)/50</f>
        <v>0.19500000000000001</v>
      </c>
      <c r="F13" s="18">
        <v>46.027517597876155</v>
      </c>
      <c r="G13">
        <f>(LN(F13/K)+(rf+sigma^2/2)*E13)/(sigma*SQRT(E13))</f>
        <v>-0.52921556041623941</v>
      </c>
      <c r="H13">
        <f>G13-sigma*SQRT(E13)</f>
        <v>-0.66169197341115704</v>
      </c>
      <c r="I13">
        <f>F13*_xlfn.NORM.DIST(G13,0,1,TRUE)-K*EXP(-rf*E13)*_xlfn.NORM.DIST(H13,0,1,TRUE)</f>
        <v>1.0765292185089699</v>
      </c>
      <c r="J13" s="19">
        <f t="shared" si="0"/>
        <v>0.29832796178774934</v>
      </c>
      <c r="K13" s="19">
        <f t="shared" si="1"/>
        <v>29832.796178774934</v>
      </c>
      <c r="L13">
        <f>L12+J12*(F13-F12)*$B$7+(L12-J12*F12*$B$7)*(EXP(rf*T/50)-1)</f>
        <v>48627.050021455761</v>
      </c>
      <c r="M13">
        <f t="shared" si="2"/>
        <v>-1324502.5010909599</v>
      </c>
      <c r="N13" s="48"/>
      <c r="O13" s="21">
        <v>378026.03990968195</v>
      </c>
      <c r="P13" s="17">
        <v>0.31481010675874543</v>
      </c>
      <c r="Q13" s="22">
        <v>62354.708122503718</v>
      </c>
      <c r="R13" s="22">
        <v>-2831543.474942693</v>
      </c>
      <c r="U13" s="31">
        <v>1.2302257130831532E-2</v>
      </c>
    </row>
    <row r="14" spans="1:23" x14ac:dyDescent="0.3">
      <c r="D14" s="13">
        <v>12</v>
      </c>
      <c r="E14" s="13">
        <f>T*(50-D14)/50</f>
        <v>0.19</v>
      </c>
      <c r="F14" s="18">
        <v>45.262779462569448</v>
      </c>
      <c r="G14">
        <f>(LN(F14/K)+(rf+sigma^2/2)*E14)/(sigma*SQRT(E14))</f>
        <v>-0.66674296438905645</v>
      </c>
      <c r="H14">
        <f>G14-sigma*SQRT(E14)</f>
        <v>-0.79750993269527659</v>
      </c>
      <c r="I14">
        <f>F14*_xlfn.NORM.DIST(G14,0,1,TRUE)-K*EXP(-rf*E14)*_xlfn.NORM.DIST(H14,0,1,TRUE)</f>
        <v>0.83885053667325593</v>
      </c>
      <c r="J14" s="19">
        <f t="shared" si="0"/>
        <v>0.25246816501156477</v>
      </c>
      <c r="K14" s="19">
        <f t="shared" si="1"/>
        <v>25246.816501156478</v>
      </c>
      <c r="L14">
        <f>L13+J13*(F14-F13)*$B$7+(L13-J13*F13*$B$7)*(EXP(rf*T/50)-1)</f>
        <v>25680.316227871932</v>
      </c>
      <c r="M14">
        <f t="shared" si="2"/>
        <v>-1117060.771195933</v>
      </c>
      <c r="N14" s="48"/>
      <c r="O14" s="21">
        <v>411931.3107880805</v>
      </c>
      <c r="P14" s="17">
        <v>0.39746744814252438</v>
      </c>
      <c r="Q14" s="22">
        <v>65448.860681703511</v>
      </c>
      <c r="R14" s="22">
        <v>-2992787.7364873672</v>
      </c>
      <c r="U14" s="31">
        <v>1.0595699476062034E-2</v>
      </c>
    </row>
    <row r="15" spans="1:23" x14ac:dyDescent="0.3">
      <c r="D15" s="13">
        <v>13</v>
      </c>
      <c r="E15" s="13">
        <f>T*(50-D15)/50</f>
        <v>0.185</v>
      </c>
      <c r="F15" s="18">
        <v>46.093492043943826</v>
      </c>
      <c r="G15">
        <f>(LN(F15/K)+(rf+sigma^2/2)*E15)/(sigma*SQRT(E15))</f>
        <v>-0.53726741435050396</v>
      </c>
      <c r="H15">
        <f>G15-sigma*SQRT(E15)</f>
        <v>-0.66630229335614333</v>
      </c>
      <c r="I15">
        <f>F15*_xlfn.NORM.DIST(G15,0,1,TRUE)-K*EXP(-rf*E15)*_xlfn.NORM.DIST(H15,0,1,TRUE)</f>
        <v>1.0387365245415729</v>
      </c>
      <c r="J15" s="19">
        <f t="shared" si="0"/>
        <v>0.29554145529264864</v>
      </c>
      <c r="K15" s="19">
        <f t="shared" si="1"/>
        <v>29554.145529264864</v>
      </c>
      <c r="L15">
        <f>L14+J14*(F15-F14)*$B$7+(L14-J14*F14*$B$7)*(EXP(rf*T/50)-1)</f>
        <v>46541.452672423198</v>
      </c>
      <c r="M15">
        <f t="shared" si="2"/>
        <v>-1315712.3191463049</v>
      </c>
      <c r="N15" s="48"/>
      <c r="O15" s="21">
        <v>455934.83329573675</v>
      </c>
      <c r="P15" s="17">
        <v>0.50047601340349823</v>
      </c>
      <c r="Q15" s="22">
        <v>69163.002914020268</v>
      </c>
      <c r="R15" s="22">
        <v>-3188814.7729250146</v>
      </c>
      <c r="U15" s="31">
        <v>1.2928248640737468E-2</v>
      </c>
    </row>
    <row r="16" spans="1:23" x14ac:dyDescent="0.3">
      <c r="D16" s="13">
        <v>14</v>
      </c>
      <c r="E16" s="13">
        <f>T*(50-D16)/50</f>
        <v>0.18</v>
      </c>
      <c r="F16" s="18">
        <v>47.44439265589326</v>
      </c>
      <c r="G16">
        <f>(LN(F16/K)+(rf+sigma^2/2)*E16)/(sigma*SQRT(E16))</f>
        <v>-0.32027742550425808</v>
      </c>
      <c r="H16">
        <f>G16-sigma*SQRT(E16)</f>
        <v>-0.44755664611783663</v>
      </c>
      <c r="I16">
        <f>F16*_xlfn.NORM.DIST(G16,0,1,TRUE)-K*EXP(-rf*E16)*_xlfn.NORM.DIST(H16,0,1,TRUE)</f>
        <v>1.4591518440262803</v>
      </c>
      <c r="J16" s="19">
        <f t="shared" si="0"/>
        <v>0.37437901721057154</v>
      </c>
      <c r="K16" s="19">
        <f t="shared" si="1"/>
        <v>37437.901721057155</v>
      </c>
      <c r="L16">
        <f>L15+J15*(F16-F15)*$B$7+(L15-J15*F15*$B$7)*(EXP(rf*T/50)-1)</f>
        <v>86334.588142854176</v>
      </c>
      <c r="M16">
        <f t="shared" si="2"/>
        <v>-1689883.9213237236</v>
      </c>
      <c r="N16" s="48"/>
      <c r="O16" s="21">
        <v>388563.51995416288</v>
      </c>
      <c r="P16" s="17">
        <v>0.35893953594545142</v>
      </c>
      <c r="Q16" s="22">
        <v>64017.983883718691</v>
      </c>
      <c r="R16" s="22">
        <v>-2922989.6431473056</v>
      </c>
      <c r="U16" s="31">
        <v>-1.8568317452208504E-2</v>
      </c>
    </row>
    <row r="17" spans="4:21" x14ac:dyDescent="0.3">
      <c r="D17" s="13">
        <v>15</v>
      </c>
      <c r="E17" s="13">
        <f>T*(50-D17)/50</f>
        <v>0.17499999999999999</v>
      </c>
      <c r="F17" s="18">
        <v>46.530334504925413</v>
      </c>
      <c r="G17">
        <f>(LN(F17/K)+(rf+sigma^2/2)*E17)/(sigma*SQRT(E17))</f>
        <v>-0.48242255843551979</v>
      </c>
      <c r="H17">
        <f>G17-sigma*SQRT(E17)</f>
        <v>-0.60792156241563111</v>
      </c>
      <c r="I17">
        <f>F17*_xlfn.NORM.DIST(G17,0,1,TRUE)-K*EXP(-rf*E17)*_xlfn.NORM.DIST(H17,0,1,TRUE)</f>
        <v>1.1120206291749444</v>
      </c>
      <c r="J17" s="19">
        <f t="shared" si="0"/>
        <v>0.3147528996087956</v>
      </c>
      <c r="K17" s="19">
        <f t="shared" si="1"/>
        <v>31475.28996087956</v>
      </c>
      <c r="L17">
        <f>L16+J16*(F17-F16)*$B$7+(L16-J16*F16*$B$7)*(EXP(rf*T/50)-1)</f>
        <v>51945.172077754993</v>
      </c>
      <c r="M17">
        <f t="shared" si="2"/>
        <v>-1412610.5984414916</v>
      </c>
      <c r="N17" s="48"/>
      <c r="O17" s="21">
        <v>441023.30595365539</v>
      </c>
      <c r="P17" s="17">
        <v>0.48737210254675567</v>
      </c>
      <c r="Q17" s="22">
        <v>68700.267014293087</v>
      </c>
      <c r="R17" s="22">
        <v>-3169347.6529877409</v>
      </c>
      <c r="U17" s="31">
        <v>1.5804169054773946E-2</v>
      </c>
    </row>
    <row r="18" spans="4:21" x14ac:dyDescent="0.3">
      <c r="D18" s="13">
        <v>16</v>
      </c>
      <c r="E18" s="13">
        <f>T*(50-D18)/50</f>
        <v>0.17</v>
      </c>
      <c r="F18" s="18">
        <v>45.97499390421887</v>
      </c>
      <c r="G18">
        <f>(LN(F18/K)+(rf+sigma^2/2)*E18)/(sigma*SQRT(E18))</f>
        <v>-0.58916242709558164</v>
      </c>
      <c r="H18">
        <f>G18-sigma*SQRT(E18)</f>
        <v>-0.7128555958641114</v>
      </c>
      <c r="I18">
        <f>F18*_xlfn.NORM.DIST(G18,0,1,TRUE)-K*EXP(-rf*E18)*_xlfn.NORM.DIST(H18,0,1,TRUE)</f>
        <v>0.91736256461004828</v>
      </c>
      <c r="J18" s="19">
        <f t="shared" si="0"/>
        <v>0.27787615959781065</v>
      </c>
      <c r="K18" s="19">
        <f t="shared" si="1"/>
        <v>27787.615959781066</v>
      </c>
      <c r="L18">
        <f>L17+J17*(F18-F17)*$B$7+(L17-J17*F17*$B$7)*(EXP(rf*T/50)-1)</f>
        <v>34324.397520334867</v>
      </c>
      <c r="M18">
        <f t="shared" si="2"/>
        <v>-1243211.0768433746</v>
      </c>
      <c r="N18" s="48"/>
      <c r="O18" s="21">
        <v>328910.3059405316</v>
      </c>
      <c r="P18" s="17">
        <v>0.23756287296966538</v>
      </c>
      <c r="Q18" s="22">
        <v>59388.992537539663</v>
      </c>
      <c r="R18" s="22">
        <v>-2695486.0788874393</v>
      </c>
      <c r="U18" s="31">
        <v>-3.1454808897936885E-2</v>
      </c>
    </row>
    <row r="19" spans="4:21" x14ac:dyDescent="0.3">
      <c r="D19" s="13">
        <v>17</v>
      </c>
      <c r="E19" s="13">
        <f>T*(50-D19)/50</f>
        <v>0.16500000000000001</v>
      </c>
      <c r="F19" s="18">
        <v>47.40840026864494</v>
      </c>
      <c r="G19">
        <f>(LN(F19/K)+(rf+sigma^2/2)*E19)/(sigma*SQRT(E19))</f>
        <v>-0.3487475026142699</v>
      </c>
      <c r="H19">
        <f>G19-sigma*SQRT(E19)</f>
        <v>-0.47060807868380927</v>
      </c>
      <c r="I19">
        <f>F19*_xlfn.NORM.DIST(G19,0,1,TRUE)-K*EXP(-rf*E19)*_xlfn.NORM.DIST(H19,0,1,TRUE)</f>
        <v>1.3440898657867653</v>
      </c>
      <c r="J19" s="19">
        <f t="shared" si="0"/>
        <v>0.3636394392852289</v>
      </c>
      <c r="K19" s="19">
        <f t="shared" si="1"/>
        <v>36363.943928522887</v>
      </c>
      <c r="L19">
        <f>L18+J18*(F19-F18)*$B$7+(L18-J18*F18*$B$7)*(EXP(rf*T/50)-1)</f>
        <v>74031.015765365475</v>
      </c>
      <c r="M19">
        <f t="shared" si="2"/>
        <v>-1649925.3933446086</v>
      </c>
      <c r="N19" s="48"/>
      <c r="O19" s="21">
        <v>284917.94485305203</v>
      </c>
      <c r="P19" s="17">
        <v>0.11896944958165449</v>
      </c>
      <c r="Q19" s="22">
        <v>54735.022022479505</v>
      </c>
      <c r="R19" s="22">
        <v>-2462177.5587269804</v>
      </c>
      <c r="U19" s="31">
        <v>-1.4562218878677351E-2</v>
      </c>
    </row>
    <row r="20" spans="4:21" x14ac:dyDescent="0.3">
      <c r="D20" s="13">
        <v>18</v>
      </c>
      <c r="E20" s="13">
        <f>T*(50-D20)/50</f>
        <v>0.16</v>
      </c>
      <c r="F20" s="18">
        <v>48.826834109534097</v>
      </c>
      <c r="G20">
        <f>(LN(F20/K)+(rf+sigma^2/2)*E20)/(sigma*SQRT(E20))</f>
        <v>-0.11119137002944135</v>
      </c>
      <c r="H20">
        <f>G20-sigma*SQRT(E20)</f>
        <v>-0.23119137002944135</v>
      </c>
      <c r="I20">
        <f>F20*_xlfn.NORM.DIST(G20,0,1,TRUE)-K*EXP(-rf*E20)*_xlfn.NORM.DIST(H20,0,1,TRUE)</f>
        <v>1.8880807379004914</v>
      </c>
      <c r="J20" s="19">
        <f t="shared" si="0"/>
        <v>0.45573229745809019</v>
      </c>
      <c r="K20" s="19">
        <f t="shared" si="1"/>
        <v>45573.229745809018</v>
      </c>
      <c r="L20">
        <f>L19+J19*(F20-F19)*$B$7+(L19-J19*F19*$B$7)*(EXP(rf*T/50)-1)</f>
        <v>125445.86363254166</v>
      </c>
      <c r="M20">
        <f t="shared" si="2"/>
        <v>-2099750.6650017602</v>
      </c>
      <c r="N20" s="48"/>
      <c r="O20" s="21">
        <v>382104.10712305293</v>
      </c>
      <c r="P20" s="17">
        <v>0.40854687314647753</v>
      </c>
      <c r="Q20" s="22">
        <v>65856.388733069776</v>
      </c>
      <c r="R20" s="22">
        <v>-3040390.8139285622</v>
      </c>
      <c r="U20" s="31">
        <v>3.4852939116880956E-2</v>
      </c>
    </row>
    <row r="21" spans="4:21" x14ac:dyDescent="0.3">
      <c r="D21" s="13">
        <v>19</v>
      </c>
      <c r="E21" s="13">
        <f>T*(50-D21)/50</f>
        <v>0.155</v>
      </c>
      <c r="F21" s="18">
        <v>48.490075296250552</v>
      </c>
      <c r="G21">
        <f>(LN(F21/K)+(rf+sigma^2/2)*E21)/(sigma*SQRT(E21))</f>
        <v>-0.17431920161746267</v>
      </c>
      <c r="H21">
        <f>G21-sigma*SQRT(E21)</f>
        <v>-0.29242931972763986</v>
      </c>
      <c r="I21">
        <f>F21*_xlfn.NORM.DIST(G21,0,1,TRUE)-K*EXP(-rf*E21)*_xlfn.NORM.DIST(H21,0,1,TRUE)</f>
        <v>1.7004981879902381</v>
      </c>
      <c r="J21" s="19">
        <f t="shared" si="0"/>
        <v>0.43080730478053231</v>
      </c>
      <c r="K21" s="19">
        <f t="shared" si="1"/>
        <v>43080.730478053229</v>
      </c>
      <c r="L21">
        <f>L20+J20*(F21-F20)*$B$7+(L20-J20*F20*$B$7)*(EXP(rf*T/50)-1)</f>
        <v>109888.69130024109</v>
      </c>
      <c r="M21">
        <f t="shared" si="2"/>
        <v>-1979099.173398036</v>
      </c>
      <c r="N21" s="48"/>
      <c r="O21" s="21">
        <v>448437.80109528266</v>
      </c>
      <c r="P21" s="17">
        <v>0.57559858697322808</v>
      </c>
      <c r="Q21" s="22">
        <v>71755.673181306425</v>
      </c>
      <c r="R21" s="22">
        <v>-3353244.4399374966</v>
      </c>
      <c r="U21" s="31">
        <v>1.9283392313881806E-2</v>
      </c>
    </row>
    <row r="22" spans="4:21" x14ac:dyDescent="0.3">
      <c r="D22" s="13">
        <v>20</v>
      </c>
      <c r="E22" s="13">
        <f>T*(50-D22)/50</f>
        <v>0.15</v>
      </c>
      <c r="F22" s="18">
        <v>48.779425663980156</v>
      </c>
      <c r="G22">
        <f>(LN(F22/K)+(rf+sigma^2/2)*E22)/(sigma*SQRT(E22))</f>
        <v>-0.12879293452583992</v>
      </c>
      <c r="H22">
        <f>G22-sigma*SQRT(E22)</f>
        <v>-0.24498243491206242</v>
      </c>
      <c r="I22">
        <f>F22*_xlfn.NORM.DIST(G22,0,1,TRUE)-K*EXP(-rf*E22)*_xlfn.NORM.DIST(H22,0,1,TRUE)</f>
        <v>1.7889353746806691</v>
      </c>
      <c r="J22" s="19">
        <f t="shared" si="0"/>
        <v>0.44876074819910505</v>
      </c>
      <c r="K22" s="19">
        <f t="shared" si="1"/>
        <v>44876.074819910507</v>
      </c>
      <c r="L22">
        <f>L21+J21*(F22-F21)*$B$7+(L21-J21*F21*$B$7)*(EXP(rf*T/50)-1)</f>
        <v>122156.19669296013</v>
      </c>
      <c r="M22">
        <f t="shared" si="2"/>
        <v>-2066872.959076076</v>
      </c>
      <c r="N22" s="48"/>
      <c r="O22" s="21">
        <v>385725.84832813666</v>
      </c>
      <c r="P22" s="17">
        <v>0.43993034450346802</v>
      </c>
      <c r="Q22" s="22">
        <v>67000.622126782837</v>
      </c>
      <c r="R22" s="22">
        <v>-3105786.2842953987</v>
      </c>
      <c r="U22" s="31">
        <v>-1.6543730158862412E-2</v>
      </c>
    </row>
    <row r="23" spans="4:21" x14ac:dyDescent="0.3">
      <c r="D23" s="13">
        <v>21</v>
      </c>
      <c r="E23" s="13">
        <f>T*(50-D23)/50</f>
        <v>0.14499999999999999</v>
      </c>
      <c r="F23" s="18">
        <v>47.537936165490201</v>
      </c>
      <c r="G23">
        <f>(LN(F23/K)+(rf+sigma^2/2)*E23)/(sigma*SQRT(E23))</f>
        <v>-0.35951663700374559</v>
      </c>
      <c r="H23">
        <f>G23-sigma*SQRT(E23)</f>
        <v>-0.47375323359170418</v>
      </c>
      <c r="I23">
        <f>F23*_xlfn.NORM.DIST(G23,0,1,TRUE)-K*EXP(-rf*E23)*_xlfn.NORM.DIST(H23,0,1,TRUE)</f>
        <v>1.2489696250011324</v>
      </c>
      <c r="J23" s="19">
        <f t="shared" si="0"/>
        <v>0.35960431705129753</v>
      </c>
      <c r="K23" s="19">
        <f t="shared" si="1"/>
        <v>35960.431705129755</v>
      </c>
      <c r="L23">
        <f>L22+J22*(F23-F22)*$B$7+(L22-J22*F22*$B$7)*(EXP(rf*T/50)-1)</f>
        <v>66236.323439974774</v>
      </c>
      <c r="M23">
        <f t="shared" si="2"/>
        <v>-1643248.3834419535</v>
      </c>
      <c r="N23" s="48"/>
      <c r="O23" s="21">
        <v>319004.63804969261</v>
      </c>
      <c r="P23" s="17">
        <v>0.27650053314799283</v>
      </c>
      <c r="Q23" s="22">
        <v>60891.817489488683</v>
      </c>
      <c r="R23" s="22">
        <v>-2793812.0762670496</v>
      </c>
      <c r="U23" s="31">
        <v>-1.9203807071014059E-2</v>
      </c>
    </row>
    <row r="24" spans="4:21" x14ac:dyDescent="0.3">
      <c r="D24" s="13">
        <v>22</v>
      </c>
      <c r="E24" s="13">
        <f>T*(50-D24)/50</f>
        <v>0.14000000000000001</v>
      </c>
      <c r="F24" s="18">
        <v>49.68253369277322</v>
      </c>
      <c r="G24">
        <f>(LN(F24/K)+(rf+sigma^2/2)*E24)/(sigma*SQRT(E24))</f>
        <v>2.4324614036636875E-2</v>
      </c>
      <c r="H24">
        <f>G24-sigma*SQRT(E24)</f>
        <v>-8.7925107566581368E-2</v>
      </c>
      <c r="I24">
        <f>F24*_xlfn.NORM.DIST(G24,0,1,TRUE)-K*EXP(-rf*E24)*_xlfn.NORM.DIST(H24,0,1,TRUE)</f>
        <v>2.1399438876517323</v>
      </c>
      <c r="J24" s="19">
        <f t="shared" si="0"/>
        <v>0.50970316011218886</v>
      </c>
      <c r="K24" s="19">
        <f t="shared" si="1"/>
        <v>50970.316011218885</v>
      </c>
      <c r="L24">
        <f>L23+J23*(F24-F23)*$B$7+(L23-J23*F23*$B$7)*(EXP(rf*T/50)-1)</f>
        <v>143192.64329996583</v>
      </c>
      <c r="M24">
        <f t="shared" si="2"/>
        <v>-2389141.799258715</v>
      </c>
      <c r="N24" s="48"/>
      <c r="O24" s="21">
        <v>271403.91445622698</v>
      </c>
      <c r="P24" s="17">
        <v>0.14202842078536518</v>
      </c>
      <c r="Q24" s="22">
        <v>55647.122164911045</v>
      </c>
      <c r="R24" s="22">
        <v>-2530056.1711229132</v>
      </c>
      <c r="U24" s="31">
        <v>-1.5318829168680735E-2</v>
      </c>
    </row>
    <row r="25" spans="4:21" x14ac:dyDescent="0.3">
      <c r="D25" s="13">
        <v>23</v>
      </c>
      <c r="E25" s="13">
        <f>T*(50-D25)/50</f>
        <v>0.13500000000000001</v>
      </c>
      <c r="F25" s="18">
        <v>48.73649899274497</v>
      </c>
      <c r="G25">
        <f>(LN(F25/K)+(rf+sigma^2/2)*E25)/(sigma*SQRT(E25))</f>
        <v>-0.15259223434784466</v>
      </c>
      <c r="H25">
        <f>G25-sigma*SQRT(E25)</f>
        <v>-0.2628192727730877</v>
      </c>
      <c r="I25">
        <f>F25*_xlfn.NORM.DIST(G25,0,1,TRUE)-K*EXP(-rf*E25)*_xlfn.NORM.DIST(H25,0,1,TRUE)</f>
        <v>1.6490519230525962</v>
      </c>
      <c r="J25" s="19">
        <f t="shared" si="0"/>
        <v>0.43935992468588408</v>
      </c>
      <c r="K25" s="19">
        <f t="shared" si="1"/>
        <v>43935.992468588411</v>
      </c>
      <c r="L25">
        <f>L24+J24*(F25-F24)*$B$7+(L24-J24*F24*$B$7)*(EXP(rf*T/50)-1)</f>
        <v>94734.029555914109</v>
      </c>
      <c r="M25">
        <f t="shared" si="2"/>
        <v>-2046552.4231346957</v>
      </c>
      <c r="N25" s="48"/>
      <c r="O25" s="21">
        <v>357853.29442886292</v>
      </c>
      <c r="P25" s="17">
        <v>0.41820402784841582</v>
      </c>
      <c r="Q25" s="22">
        <v>66210.102444062155</v>
      </c>
      <c r="R25" s="22">
        <v>-3078542.4523645202</v>
      </c>
      <c r="U25" s="31">
        <v>3.0479740754336859E-2</v>
      </c>
    </row>
    <row r="26" spans="4:21" x14ac:dyDescent="0.3">
      <c r="D26" s="13">
        <v>24</v>
      </c>
      <c r="E26" s="13">
        <f>T*(50-D26)/50</f>
        <v>0.13</v>
      </c>
      <c r="F26" s="18">
        <v>45.879068373694302</v>
      </c>
      <c r="G26">
        <f>(LN(F26/K)+(rf+sigma^2/2)*E26)/(sigma*SQRT(E26))</f>
        <v>-0.71707961015726296</v>
      </c>
      <c r="H26">
        <f>G26-sigma*SQRT(E26)</f>
        <v>-0.8252461484211826</v>
      </c>
      <c r="I26">
        <f>F26*_xlfn.NORM.DIST(G26,0,1,TRUE)-K*EXP(-rf*E26)*_xlfn.NORM.DIST(H26,0,1,TRUE)</f>
        <v>0.65362353489777902</v>
      </c>
      <c r="J26" s="19">
        <f t="shared" si="0"/>
        <v>0.23666248805928458</v>
      </c>
      <c r="K26" s="19">
        <f t="shared" si="1"/>
        <v>23666.248805928459</v>
      </c>
      <c r="L26">
        <f>L25+J25*(F26-F25)*$B$7+(L25-J25*F25*$B$7)*(EXP(rf*T/50)-1)</f>
        <v>-31014.686077626706</v>
      </c>
      <c r="M26">
        <f t="shared" si="2"/>
        <v>-1116800.1331936796</v>
      </c>
      <c r="N26" s="48"/>
      <c r="O26" s="21">
        <v>309987.78318863147</v>
      </c>
      <c r="P26" s="17">
        <v>0.29432705050303332</v>
      </c>
      <c r="Q26" s="22">
        <v>61574.599785412254</v>
      </c>
      <c r="R26" s="22">
        <v>-2841590.9391222266</v>
      </c>
      <c r="U26" s="31">
        <v>-1.3936053276895741E-2</v>
      </c>
    </row>
    <row r="27" spans="4:21" x14ac:dyDescent="0.3">
      <c r="D27" s="13">
        <v>25</v>
      </c>
      <c r="E27" s="13">
        <f>T*(50-D27)/50</f>
        <v>0.125</v>
      </c>
      <c r="F27" s="18">
        <v>45.243282322273323</v>
      </c>
      <c r="G27">
        <f>(LN(F27/K)+(rf+sigma^2/2)*E27)/(sigma*SQRT(E27))</f>
        <v>-0.86591168135648611</v>
      </c>
      <c r="H27">
        <f>G27-sigma*SQRT(E27)</f>
        <v>-0.97197769853446825</v>
      </c>
      <c r="I27">
        <f>F27*_xlfn.NORM.DIST(G27,0,1,TRUE)-K*EXP(-rf*E27)*_xlfn.NORM.DIST(H27,0,1,TRUE)</f>
        <v>0.48826185380436726</v>
      </c>
      <c r="J27" s="19">
        <f t="shared" si="0"/>
        <v>0.19326929833168849</v>
      </c>
      <c r="K27" s="19">
        <f t="shared" si="1"/>
        <v>19326.929833168848</v>
      </c>
      <c r="L27">
        <f>L26+J26*(F27-F26)*$B$7+(L26-J26*F26*$B$7)*(EXP(rf*T/50)-1)</f>
        <v>-46173.042555400636</v>
      </c>
      <c r="M27">
        <f t="shared" si="2"/>
        <v>-920586.7854202257</v>
      </c>
      <c r="N27" s="48"/>
      <c r="O27" s="21">
        <v>265761.75852303347</v>
      </c>
      <c r="P27" s="17">
        <v>0.16471268037798062</v>
      </c>
      <c r="Q27" s="22">
        <v>56541.49320945012</v>
      </c>
      <c r="R27" s="22">
        <v>-2587856.9356864649</v>
      </c>
      <c r="U27" s="31">
        <v>-1.404092018394067E-2</v>
      </c>
    </row>
    <row r="28" spans="4:21" x14ac:dyDescent="0.3">
      <c r="D28" s="13">
        <v>26</v>
      </c>
      <c r="E28" s="13">
        <f>T*(50-D28)/50</f>
        <v>0.12</v>
      </c>
      <c r="F28" s="18">
        <v>45.528372580028908</v>
      </c>
      <c r="G28">
        <f>(LN(F28/K)+(rf+sigma^2/2)*E28)/(sigma*SQRT(E28))</f>
        <v>-0.8264509355946541</v>
      </c>
      <c r="H28">
        <f>G28-sigma*SQRT(E28)</f>
        <v>-0.9303739840487868</v>
      </c>
      <c r="I28">
        <f>F28*_xlfn.NORM.DIST(G28,0,1,TRUE)-K*EXP(-rf*E28)*_xlfn.NORM.DIST(H28,0,1,TRUE)</f>
        <v>0.51693873004250435</v>
      </c>
      <c r="J28" s="19">
        <f t="shared" si="0"/>
        <v>0.20427416981661192</v>
      </c>
      <c r="K28" s="19">
        <f t="shared" si="1"/>
        <v>20427.416981661194</v>
      </c>
      <c r="L28">
        <f>L27+J27*(F28-F27)*$B$7+(L27-J27*F27*$B$7)*(EXP(rf*T/50)-1)</f>
        <v>-40755.186429267866</v>
      </c>
      <c r="M28">
        <f t="shared" si="2"/>
        <v>-970782.23761794821</v>
      </c>
      <c r="N28" s="48"/>
      <c r="O28" s="21">
        <v>299643.98497900745</v>
      </c>
      <c r="P28" s="17">
        <v>0.2794233825997286</v>
      </c>
      <c r="Q28" s="22">
        <v>61004.003564797735</v>
      </c>
      <c r="R28" s="22">
        <v>-2816030.791380404</v>
      </c>
      <c r="U28" s="31">
        <v>1.1893111742726992E-2</v>
      </c>
    </row>
    <row r="29" spans="4:21" x14ac:dyDescent="0.3">
      <c r="D29" s="13">
        <v>27</v>
      </c>
      <c r="E29" s="13">
        <f>T*(50-D29)/50</f>
        <v>0.115</v>
      </c>
      <c r="F29" s="18">
        <v>45.092399092273006</v>
      </c>
      <c r="G29">
        <f>(LN(F29/K)+(rf+sigma^2/2)*E29)/(sigma*SQRT(E29))</f>
        <v>-0.94199985256685037</v>
      </c>
      <c r="H29">
        <f>G29-sigma*SQRT(E29)</f>
        <v>-1.0437348023137294</v>
      </c>
      <c r="I29">
        <f>F29*_xlfn.NORM.DIST(G29,0,1,TRUE)-K*EXP(-rf*E29)*_xlfn.NORM.DIST(H29,0,1,TRUE)</f>
        <v>0.40716282527813075</v>
      </c>
      <c r="J29" s="19">
        <f t="shared" si="0"/>
        <v>0.17309635769654855</v>
      </c>
      <c r="K29" s="19">
        <f t="shared" si="1"/>
        <v>17309.635769654855</v>
      </c>
      <c r="L29">
        <f>L28+J28*(F29-F28)*$B$7+(L28-J28*F28*$B$7)*(EXP(rf*T/50)-1)</f>
        <v>-49758.081734441665</v>
      </c>
      <c r="M29">
        <f t="shared" si="2"/>
        <v>-830291.08600160258</v>
      </c>
      <c r="N29" s="48"/>
      <c r="O29" s="21">
        <v>327239.18294232583</v>
      </c>
      <c r="P29" s="17">
        <v>0.36979445352027601</v>
      </c>
      <c r="Q29" s="22">
        <v>64423.217589355678</v>
      </c>
      <c r="R29" s="22">
        <v>-2992505.3640910494</v>
      </c>
      <c r="U29" s="31">
        <v>8.9074904164304358E-3</v>
      </c>
    </row>
    <row r="30" spans="4:21" x14ac:dyDescent="0.3">
      <c r="D30" s="13">
        <v>28</v>
      </c>
      <c r="E30" s="13">
        <f>T*(50-D30)/50</f>
        <v>0.11</v>
      </c>
      <c r="F30" s="18">
        <v>45.518328988091753</v>
      </c>
      <c r="G30">
        <f>(LN(F30/K)+(rf+sigma^2/2)*E30)/(sigma*SQRT(E30))</f>
        <v>-0.87194996086191923</v>
      </c>
      <c r="H30">
        <f>G30-sigma*SQRT(E30)</f>
        <v>-0.97144870457258126</v>
      </c>
      <c r="I30">
        <f>F30*_xlfn.NORM.DIST(G30,0,1,TRUE)-K*EXP(-rf*E30)*_xlfn.NORM.DIST(H30,0,1,TRUE)</f>
        <v>0.45720451111450799</v>
      </c>
      <c r="J30" s="19">
        <f t="shared" si="0"/>
        <v>0.19161783819157652</v>
      </c>
      <c r="K30" s="19">
        <f t="shared" si="1"/>
        <v>19161.783819157652</v>
      </c>
      <c r="L30">
        <f>L29+J29*(F30-F29)*$B$7+(L29-J29*F29*$B$7)*(EXP(rf*T/50)-1)</f>
        <v>-42468.423634606123</v>
      </c>
      <c r="M30">
        <f t="shared" si="2"/>
        <v>-914680.80351371737</v>
      </c>
      <c r="N30" s="48"/>
      <c r="O30" s="21">
        <v>379641.34024795133</v>
      </c>
      <c r="P30" s="17">
        <v>0.53313710335678566</v>
      </c>
      <c r="Q30" s="22">
        <v>70303.066169572587</v>
      </c>
      <c r="R30" s="22">
        <v>-3300604.711449312</v>
      </c>
      <c r="U30" s="31">
        <v>1.5750451863981829E-2</v>
      </c>
    </row>
    <row r="31" spans="4:21" x14ac:dyDescent="0.3">
      <c r="D31" s="13">
        <v>29</v>
      </c>
      <c r="E31" s="13">
        <f>T*(50-D31)/50</f>
        <v>0.105</v>
      </c>
      <c r="F31" s="18">
        <v>46.32054563194599</v>
      </c>
      <c r="G31">
        <f>(LN(F31/K)+(rf+sigma^2/2)*E31)/(sigma*SQRT(E31))</f>
        <v>-0.71609502528025037</v>
      </c>
      <c r="H31">
        <f>G31-sigma*SQRT(E31)</f>
        <v>-0.81330613575636823</v>
      </c>
      <c r="I31">
        <f>F31*_xlfn.NORM.DIST(G31,0,1,TRUE)-K*EXP(-rf*E31)*_xlfn.NORM.DIST(H31,0,1,TRUE)</f>
        <v>0.59716537206914211</v>
      </c>
      <c r="J31" s="19">
        <f t="shared" si="0"/>
        <v>0.23696633766558262</v>
      </c>
      <c r="K31" s="19">
        <f t="shared" si="1"/>
        <v>23696.633766558261</v>
      </c>
      <c r="L31">
        <f>L30+J30*(F31-F30)*$B$7+(L30-J30*F30*$B$7)*(EXP(rf*T/50)-1)</f>
        <v>-27187.994382848923</v>
      </c>
      <c r="M31">
        <f t="shared" si="2"/>
        <v>-1124829.000090223</v>
      </c>
      <c r="N31" s="48"/>
      <c r="O31" s="21">
        <v>434106.59884788567</v>
      </c>
      <c r="P31" s="17">
        <v>0.6943728891887776</v>
      </c>
      <c r="Q31" s="22">
        <v>75627.580448060631</v>
      </c>
      <c r="R31" s="22">
        <v>-3583814.0749306045</v>
      </c>
      <c r="U31" s="31">
        <v>1.4779287633009855E-2</v>
      </c>
    </row>
    <row r="32" spans="4:21" x14ac:dyDescent="0.3">
      <c r="D32" s="13">
        <v>30</v>
      </c>
      <c r="E32" s="13">
        <f>T*(50-D32)/50</f>
        <v>0.1</v>
      </c>
      <c r="F32" s="18">
        <v>47.013610042221558</v>
      </c>
      <c r="G32">
        <f>(LN(F32/K)+(rf+sigma^2/2)*E32)/(sigma*SQRT(E32))</f>
        <v>-0.58065605649138741</v>
      </c>
      <c r="H32">
        <f>G32-sigma*SQRT(E32)</f>
        <v>-0.67552438629643874</v>
      </c>
      <c r="I32">
        <f>F32*_xlfn.NORM.DIST(G32,0,1,TRUE)-K*EXP(-rf*E32)*_xlfn.NORM.DIST(H32,0,1,TRUE)</f>
        <v>0.73979510098454249</v>
      </c>
      <c r="J32" s="19">
        <f t="shared" si="0"/>
        <v>0.28073614190462171</v>
      </c>
      <c r="K32" s="19">
        <f t="shared" si="1"/>
        <v>28073.614190462169</v>
      </c>
      <c r="L32">
        <f>L31+J31*(F32-F31)*$B$7+(L31-J31*F31*$B$7)*(EXP(rf*T/50)-1)</f>
        <v>-10877.189400254661</v>
      </c>
      <c r="M32">
        <f t="shared" si="2"/>
        <v>-1330719.1394264207</v>
      </c>
      <c r="N32" s="48"/>
      <c r="O32" s="21">
        <v>390842.75673595554</v>
      </c>
      <c r="P32" s="17">
        <v>0.594927897111028</v>
      </c>
      <c r="Q32" s="22">
        <v>72405.416564785613</v>
      </c>
      <c r="R32" s="22">
        <v>-3414814.2793123061</v>
      </c>
      <c r="U32" s="31">
        <v>-1.0735943689196711E-2</v>
      </c>
    </row>
    <row r="33" spans="4:21" x14ac:dyDescent="0.3">
      <c r="D33" s="13">
        <v>31</v>
      </c>
      <c r="E33" s="13">
        <f>T*(50-D33)/50</f>
        <v>9.5000000000000001E-2</v>
      </c>
      <c r="F33" s="18">
        <v>45.794580373871192</v>
      </c>
      <c r="G33">
        <f>(LN(F33/K)+(rf+sigma^2/2)*E33)/(sigma*SQRT(E33))</f>
        <v>-0.88337408571985188</v>
      </c>
      <c r="H33">
        <f>G33-sigma*SQRT(E33)</f>
        <v>-0.97584029576438658</v>
      </c>
      <c r="I33">
        <f>F33*_xlfn.NORM.DIST(G33,0,1,TRUE)-K*EXP(-rf*E33)*_xlfn.NORM.DIST(H33,0,1,TRUE)</f>
        <v>0.42009036442973979</v>
      </c>
      <c r="J33" s="19">
        <f t="shared" si="0"/>
        <v>0.18851709370674996</v>
      </c>
      <c r="K33" s="19">
        <f t="shared" si="1"/>
        <v>18851.709370674995</v>
      </c>
      <c r="L33">
        <f>L32+J32*(F33-F32)*$B$7+(L32-J32*F32*$B$7)*(EXP(rf*T/50)-1)</f>
        <v>-45232.836564010082</v>
      </c>
      <c r="M33">
        <f t="shared" si="2"/>
        <v>-908538.95652424684</v>
      </c>
      <c r="N33" s="48"/>
      <c r="O33" s="21">
        <v>466085.93835452816</v>
      </c>
      <c r="P33" s="17">
        <v>0.81955662366429116</v>
      </c>
      <c r="Q33" s="22">
        <v>79376.554506576926</v>
      </c>
      <c r="R33" s="22">
        <v>-3788838.7517211535</v>
      </c>
      <c r="U33" s="31">
        <v>1.9666478953777298E-2</v>
      </c>
    </row>
    <row r="34" spans="4:21" x14ac:dyDescent="0.3">
      <c r="D34" s="13">
        <v>32</v>
      </c>
      <c r="E34" s="13">
        <f>T*(50-D34)/50</f>
        <v>0.09</v>
      </c>
      <c r="F34" s="18">
        <v>43.758910656661776</v>
      </c>
      <c r="G34">
        <f>(LN(F34/K)+(rf+sigma^2/2)*E34)/(sigma*SQRT(E34))</f>
        <v>-1.4164193467845603</v>
      </c>
      <c r="H34">
        <f>G34-sigma*SQRT(E34)</f>
        <v>-1.5064193467845604</v>
      </c>
      <c r="I34">
        <f>F34*_xlfn.NORM.DIST(G34,0,1,TRUE)-K*EXP(-rf*E34)*_xlfn.NORM.DIST(H34,0,1,TRUE)</f>
        <v>0.13442103275481321</v>
      </c>
      <c r="J34" s="19">
        <f t="shared" si="0"/>
        <v>7.8326381392621797E-2</v>
      </c>
      <c r="K34" s="19">
        <f t="shared" si="1"/>
        <v>7832.6381392621797</v>
      </c>
      <c r="L34">
        <f>L33+J33*(F34-F33)*$B$7+(L33-J33*F33*$B$7)*(EXP(rf*T/50)-1)</f>
        <v>-83699.548886024815</v>
      </c>
      <c r="M34">
        <f t="shared" si="2"/>
        <v>-426447.26142796007</v>
      </c>
      <c r="N34" s="48"/>
      <c r="O34" s="21">
        <v>517775.50253822131</v>
      </c>
      <c r="P34" s="17">
        <v>0.97354721642558439</v>
      </c>
      <c r="Q34" s="22">
        <v>83485.929730837597</v>
      </c>
      <c r="R34" s="22">
        <v>-4012193.4574187589</v>
      </c>
      <c r="U34" s="31">
        <v>1.2162954571170628E-2</v>
      </c>
    </row>
    <row r="35" spans="4:21" x14ac:dyDescent="0.3">
      <c r="D35" s="13">
        <v>33</v>
      </c>
      <c r="E35" s="13">
        <f>T*(50-D35)/50</f>
        <v>8.5000000000000006E-2</v>
      </c>
      <c r="F35" s="18">
        <v>42.878352000338722</v>
      </c>
      <c r="G35">
        <f>(LN(F35/K)+(rf+sigma^2/2)*E35)/(sigma*SQRT(E35))</f>
        <v>-1.6936162385771287</v>
      </c>
      <c r="H35">
        <f>G35-sigma*SQRT(E35)</f>
        <v>-1.7810805169998083</v>
      </c>
      <c r="I35">
        <f>F35*_xlfn.NORM.DIST(G35,0,1,TRUE)-K*EXP(-rf*E35)*_xlfn.NORM.DIST(H35,0,1,TRUE)</f>
        <v>6.7475283350388215E-2</v>
      </c>
      <c r="J35" s="19">
        <f t="shared" si="0"/>
        <v>4.5169115154032664E-2</v>
      </c>
      <c r="K35" s="19">
        <f t="shared" si="1"/>
        <v>4516.9115154032661</v>
      </c>
      <c r="L35">
        <f>L34+J34*(F35-F34)*$B$7+(L34-J34*F34*$B$7)*(EXP(rf*T/50)-1)</f>
        <v>-90639.293059848424</v>
      </c>
      <c r="M35">
        <f t="shared" si="2"/>
        <v>-284317.01497169305</v>
      </c>
      <c r="N35" s="48"/>
      <c r="O35" s="21">
        <v>639398.57159882307</v>
      </c>
      <c r="P35" s="17">
        <v>1.301959517579893</v>
      </c>
      <c r="Q35" s="22">
        <v>90353.488762799825</v>
      </c>
      <c r="R35" s="22">
        <v>-4395268.0226212805</v>
      </c>
      <c r="U35" s="31">
        <v>2.6580700262362544E-2</v>
      </c>
    </row>
    <row r="36" spans="4:21" x14ac:dyDescent="0.3">
      <c r="D36" s="13">
        <v>34</v>
      </c>
      <c r="E36" s="13">
        <f>T*(50-D36)/50</f>
        <v>0.08</v>
      </c>
      <c r="F36" s="18">
        <v>41.824473284639133</v>
      </c>
      <c r="G36">
        <f>(LN(F36/K)+(rf+sigma^2/2)*E36)/(sigma*SQRT(E36))</f>
        <v>-2.0428474237152447</v>
      </c>
      <c r="H36">
        <f>G36-sigma*SQRT(E36)</f>
        <v>-2.1277002374576304</v>
      </c>
      <c r="I36">
        <f>F36*_xlfn.NORM.DIST(G36,0,1,TRUE)-K*EXP(-rf*E36)*_xlfn.NORM.DIST(H36,0,1,TRUE)</f>
        <v>2.6098985129296204E-2</v>
      </c>
      <c r="J36" s="19">
        <f t="shared" si="0"/>
        <v>2.05337721553801E-2</v>
      </c>
      <c r="K36" s="19">
        <f t="shared" si="1"/>
        <v>2053.3772155380102</v>
      </c>
      <c r="L36">
        <f>L35+J35*(F36-F35)*$B$7+(L35-J35*F35*$B$7)*(EXP(rf*T/50)-1)</f>
        <v>-95428.00308975995</v>
      </c>
      <c r="M36">
        <f t="shared" si="2"/>
        <v>-181309.42358431616</v>
      </c>
      <c r="N36" s="48"/>
      <c r="O36" s="21">
        <v>557435.92320624948</v>
      </c>
      <c r="P36" s="17">
        <v>1.145808412764338</v>
      </c>
      <c r="Q36" s="22">
        <v>87406.278326546089</v>
      </c>
      <c r="R36" s="22">
        <v>-4234142.629089524</v>
      </c>
      <c r="U36" s="31">
        <v>-1.6324881907914233E-2</v>
      </c>
    </row>
    <row r="37" spans="4:21" x14ac:dyDescent="0.3">
      <c r="D37" s="13">
        <v>35</v>
      </c>
      <c r="E37" s="13">
        <f>T*(50-D37)/50</f>
        <v>7.4999999999999997E-2</v>
      </c>
      <c r="F37" s="18">
        <v>44.190814525110447</v>
      </c>
      <c r="G37">
        <f>(LN(F37/K)+(rf+sigma^2/2)*E37)/(sigma*SQRT(E37))</f>
        <v>-1.4439312079896067</v>
      </c>
      <c r="H37">
        <f>G37-sigma*SQRT(E37)</f>
        <v>-1.5260895916153816</v>
      </c>
      <c r="I37">
        <f>F37*_xlfn.NORM.DIST(G37,0,1,TRUE)-K*EXP(-rf*E37)*_xlfn.NORM.DIST(H37,0,1,TRUE)</f>
        <v>0.11694543599544405</v>
      </c>
      <c r="J37" s="19">
        <f t="shared" si="0"/>
        <v>7.4379163497559894E-2</v>
      </c>
      <c r="K37" s="19">
        <f t="shared" si="1"/>
        <v>7437.9163497559894</v>
      </c>
      <c r="L37">
        <f>L36+J36*(F37-F36)*$B$7+(L36-J36*F36*$B$7)*(EXP(rf*T/50)-1)</f>
        <v>-90587.14375132398</v>
      </c>
      <c r="M37">
        <f t="shared" si="2"/>
        <v>-419274.72561667743</v>
      </c>
      <c r="N37" s="48"/>
      <c r="O37" s="21">
        <v>519058.50835116906</v>
      </c>
      <c r="P37" s="17">
        <v>1.0826351515101451</v>
      </c>
      <c r="Q37" s="22">
        <v>86051.480082857641</v>
      </c>
      <c r="R37" s="22">
        <v>-4160884.8330861623</v>
      </c>
      <c r="U37" s="31">
        <v>-7.952513728231584E-3</v>
      </c>
    </row>
    <row r="38" spans="4:21" x14ac:dyDescent="0.3">
      <c r="D38" s="13">
        <v>36</v>
      </c>
      <c r="E38" s="13">
        <f>T*(50-D38)/50</f>
        <v>7.0000000000000007E-2</v>
      </c>
      <c r="F38" s="18">
        <v>43.010856575610127</v>
      </c>
      <c r="G38">
        <f>(LN(F38/K)+(rf+sigma^2/2)*E38)/(sigma*SQRT(E38))</f>
        <v>-1.8396846608207296</v>
      </c>
      <c r="H38">
        <f>G38-sigma*SQRT(E38)</f>
        <v>-1.9190572001526673</v>
      </c>
      <c r="I38">
        <f>F38*_xlfn.NORM.DIST(G38,0,1,TRUE)-K*EXP(-rf*E38)*_xlfn.NORM.DIST(H38,0,1,TRUE)</f>
        <v>4.2865488540916985E-2</v>
      </c>
      <c r="J38" s="19">
        <f t="shared" si="0"/>
        <v>3.2907273419637832E-2</v>
      </c>
      <c r="K38" s="19">
        <f t="shared" si="1"/>
        <v>3290.7273419637831</v>
      </c>
      <c r="L38">
        <f>L37+J37*(F38-F37)*$B$7+(L37-J37*F37*$B$7)*(EXP(rf*T/50)-1)</f>
        <v>-99405.501844942162</v>
      </c>
      <c r="M38">
        <f t="shared" si="2"/>
        <v>-240942.50357958517</v>
      </c>
      <c r="N38" s="48"/>
      <c r="O38" s="21">
        <v>531378.63616886572</v>
      </c>
      <c r="P38" s="17">
        <v>1.1507797225907084</v>
      </c>
      <c r="Q38" s="22">
        <v>87508.856553762074</v>
      </c>
      <c r="R38" s="22">
        <v>-4240776.6329342145</v>
      </c>
      <c r="U38" s="31">
        <v>2.7177546892079916E-3</v>
      </c>
    </row>
    <row r="39" spans="4:21" x14ac:dyDescent="0.3">
      <c r="D39" s="13">
        <v>37</v>
      </c>
      <c r="E39" s="13">
        <f>T*(50-D39)/50</f>
        <v>6.5000000000000002E-2</v>
      </c>
      <c r="F39" s="18">
        <v>43.463192149142948</v>
      </c>
      <c r="G39">
        <f>(LN(F39/K)+(rf+sigma^2/2)*E39)/(sigma*SQRT(E39))</f>
        <v>-1.7765975420119282</v>
      </c>
      <c r="H39">
        <f>G39-sigma*SQRT(E39)</f>
        <v>-1.8530828347158199</v>
      </c>
      <c r="I39">
        <f>F39*_xlfn.NORM.DIST(G39,0,1,TRUE)-K*EXP(-rf*E39)*_xlfn.NORM.DIST(H39,0,1,TRUE)</f>
        <v>4.8970249803005794E-2</v>
      </c>
      <c r="J39" s="19">
        <f t="shared" si="0"/>
        <v>3.7817240178144571E-2</v>
      </c>
      <c r="K39" s="19">
        <f t="shared" si="1"/>
        <v>3781.7240178144571</v>
      </c>
      <c r="L39">
        <f>L38+J38*(F39-F38)*$B$7+(L38-J38*F38*$B$7)*(EXP(rf*T/50)-1)</f>
        <v>-97941.084260485484</v>
      </c>
      <c r="M39">
        <f t="shared" si="2"/>
        <v>-262306.8819017841</v>
      </c>
      <c r="N39" s="48"/>
      <c r="O39" s="21">
        <v>493022.57334373961</v>
      </c>
      <c r="P39" s="17">
        <v>1.0856328726599931</v>
      </c>
      <c r="Q39" s="22">
        <v>86117.927493916082</v>
      </c>
      <c r="R39" s="22">
        <v>-4165951.5624008048</v>
      </c>
      <c r="U39" s="31">
        <v>-7.98036075936083E-3</v>
      </c>
    </row>
    <row r="40" spans="4:21" x14ac:dyDescent="0.3">
      <c r="D40" s="13">
        <v>38</v>
      </c>
      <c r="E40" s="13">
        <f>T*(50-D40)/50</f>
        <v>0.06</v>
      </c>
      <c r="F40" s="18">
        <v>45.094414345753684</v>
      </c>
      <c r="G40">
        <f>(LN(F40/K)+(rf+sigma^2/2)*E40)/(sigma*SQRT(E40))</f>
        <v>-1.3521811676508255</v>
      </c>
      <c r="H40">
        <f>G40-sigma*SQRT(E40)</f>
        <v>-1.4256658599343208</v>
      </c>
      <c r="I40">
        <f>F40*_xlfn.NORM.DIST(G40,0,1,TRUE)-K*EXP(-rf*E40)*_xlfn.NORM.DIST(H40,0,1,TRUE)</f>
        <v>0.13095997738512022</v>
      </c>
      <c r="J40" s="19">
        <f t="shared" si="0"/>
        <v>8.8158683323839485E-2</v>
      </c>
      <c r="K40" s="19">
        <f t="shared" si="1"/>
        <v>8815.8683323839487</v>
      </c>
      <c r="L40">
        <f>L39+J39*(F40-F39)*$B$7+(L39-J39*F39*$B$7)*(EXP(rf*T/50)-1)</f>
        <v>-91798.484100938935</v>
      </c>
      <c r="M40">
        <f t="shared" si="2"/>
        <v>-489344.90349906927</v>
      </c>
      <c r="N40" s="48"/>
      <c r="O40" s="21">
        <v>411076.74128203595</v>
      </c>
      <c r="P40" s="17">
        <v>0.88529500916751347</v>
      </c>
      <c r="Q40" s="22">
        <v>81200.122947417025</v>
      </c>
      <c r="R40" s="22">
        <v>-3904971.0443367488</v>
      </c>
      <c r="U40" s="31">
        <v>-1.7654316705577527E-2</v>
      </c>
    </row>
    <row r="41" spans="4:21" x14ac:dyDescent="0.3">
      <c r="D41" s="13">
        <v>39</v>
      </c>
      <c r="E41" s="13">
        <f>T*(50-D41)/50</f>
        <v>5.5E-2</v>
      </c>
      <c r="F41" s="18">
        <v>44.286174592544477</v>
      </c>
      <c r="G41">
        <f>(LN(F41/K)+(rf+sigma^2/2)*E41)/(sigma*SQRT(E41))</f>
        <v>-1.673987539184526</v>
      </c>
      <c r="H41">
        <f>G41-sigma*SQRT(E41)</f>
        <v>-1.7443437755818776</v>
      </c>
      <c r="I41">
        <f>F41*_xlfn.NORM.DIST(G41,0,1,TRUE)-K*EXP(-rf*E41)*_xlfn.NORM.DIST(H41,0,1,TRUE)</f>
        <v>5.9146240627586888E-2</v>
      </c>
      <c r="J41" s="19">
        <f t="shared" si="0"/>
        <v>4.7066524164338361E-2</v>
      </c>
      <c r="K41" s="19">
        <f t="shared" si="1"/>
        <v>4706.6524164338362</v>
      </c>
      <c r="L41">
        <f>L40+J40*(F41-F40)*$B$7+(L40-J40*F40*$B$7)*(EXP(rf*T/50)-1)</f>
        <v>-98972.75628338581</v>
      </c>
      <c r="M41">
        <f t="shared" si="2"/>
        <v>-307412.38694399601</v>
      </c>
      <c r="N41" s="48"/>
      <c r="O41" s="21">
        <v>428424.03385401733</v>
      </c>
      <c r="P41" s="17">
        <v>0.97833464614310672</v>
      </c>
      <c r="Q41" s="22">
        <v>83604.558013682996</v>
      </c>
      <c r="R41" s="22">
        <v>-4033690.2589492411</v>
      </c>
      <c r="U41" s="31">
        <v>4.1013123109745692E-3</v>
      </c>
    </row>
    <row r="42" spans="4:21" x14ac:dyDescent="0.3">
      <c r="D42" s="13">
        <v>40</v>
      </c>
      <c r="E42" s="13">
        <f>T*(50-D42)/50</f>
        <v>0.05</v>
      </c>
      <c r="F42" s="18">
        <v>43.434827518387614</v>
      </c>
      <c r="G42">
        <f>(LN(F42/K)+(rf+sigma^2/2)*E42)/(sigma*SQRT(E42))</f>
        <v>-2.0498990510142443</v>
      </c>
      <c r="H42">
        <f>G42-sigma*SQRT(E42)</f>
        <v>-2.1169810903392379</v>
      </c>
      <c r="I42">
        <f>F42*_xlfn.NORM.DIST(G42,0,1,TRUE)-K*EXP(-rf*E42)*_xlfn.NORM.DIST(H42,0,1,TRUE)</f>
        <v>2.1144796706450752E-2</v>
      </c>
      <c r="J42" s="19">
        <f t="shared" si="0"/>
        <v>2.0187141420175053E-2</v>
      </c>
      <c r="K42" s="19">
        <f t="shared" si="1"/>
        <v>2018.7141420175053</v>
      </c>
      <c r="L42">
        <f>L41+J41*(F42-F41)*$B$7+(L41-J41*F41*$B$7)*(EXP(rf*T/50)-1)</f>
        <v>-103010.49382299767</v>
      </c>
      <c r="M42">
        <f t="shared" si="2"/>
        <v>-190692.99439045787</v>
      </c>
      <c r="N42" s="48"/>
      <c r="O42" s="21">
        <v>458978.43199223635</v>
      </c>
      <c r="P42" s="17">
        <v>1.1243084846046825</v>
      </c>
      <c r="Q42" s="22">
        <v>86955.890990623157</v>
      </c>
      <c r="R42" s="22">
        <v>-4214200.821576911</v>
      </c>
      <c r="U42" s="31">
        <v>6.9139623379117473E-3</v>
      </c>
    </row>
    <row r="43" spans="4:21" x14ac:dyDescent="0.3">
      <c r="D43" s="13">
        <v>41</v>
      </c>
      <c r="E43" s="13">
        <f>T*(50-D43)/50</f>
        <v>4.4999999999999998E-2</v>
      </c>
      <c r="F43" s="18">
        <v>44.316475153360322</v>
      </c>
      <c r="G43">
        <f>(LN(F43/K)+(rf+sigma^2/2)*E43)/(sigma*SQRT(E43))</f>
        <v>-1.8501291463381713</v>
      </c>
      <c r="H43">
        <f>G43-sigma*SQRT(E43)</f>
        <v>-1.9137687566449606</v>
      </c>
      <c r="I43">
        <f>F43*_xlfn.NORM.DIST(G43,0,1,TRUE)-K*EXP(-rf*E43)*_xlfn.NORM.DIST(H43,0,1,TRUE)</f>
        <v>3.4671334453787228E-2</v>
      </c>
      <c r="J43" s="19">
        <f t="shared" si="0"/>
        <v>3.2147468992727142E-2</v>
      </c>
      <c r="K43" s="19">
        <f t="shared" si="1"/>
        <v>3214.746899272714</v>
      </c>
      <c r="L43">
        <f>L42+J42*(F43-F42)*$B$7+(L42-J42*F42*$B$7)*(EXP(rf*T/50)-1)</f>
        <v>-101249.76952693779</v>
      </c>
      <c r="M43">
        <f t="shared" si="2"/>
        <v>-243716.02061289916</v>
      </c>
      <c r="N43" s="48"/>
      <c r="O43" s="21">
        <v>351863.59381678054</v>
      </c>
      <c r="P43" s="17">
        <v>0.81710483847888027</v>
      </c>
      <c r="Q43" s="22">
        <v>79306.574093922827</v>
      </c>
      <c r="R43" s="22">
        <v>-3812918.6285882769</v>
      </c>
      <c r="U43" s="31">
        <v>-2.3095672477087364E-2</v>
      </c>
    </row>
    <row r="44" spans="4:21" x14ac:dyDescent="0.3">
      <c r="D44" s="13">
        <v>42</v>
      </c>
      <c r="E44" s="13">
        <f>T*(50-D44)/50</f>
        <v>0.04</v>
      </c>
      <c r="F44" s="18">
        <v>45.164168714234002</v>
      </c>
      <c r="G44">
        <f>(LN(F44/K)+(rf+sigma^2/2)*E44)/(sigma*SQRT(E44))</f>
        <v>-1.651982675430026</v>
      </c>
      <c r="H44">
        <f>G44-sigma*SQRT(E44)</f>
        <v>-1.711982675430026</v>
      </c>
      <c r="I44">
        <f>F44*_xlfn.NORM.DIST(G44,0,1,TRUE)-K*EXP(-rf*E44)*_xlfn.NORM.DIST(H44,0,1,TRUE)</f>
        <v>5.4436066243717995E-2</v>
      </c>
      <c r="J44" s="19">
        <f t="shared" si="0"/>
        <v>4.9269041304491189E-2</v>
      </c>
      <c r="K44" s="19">
        <f t="shared" si="1"/>
        <v>4926.9041304491193</v>
      </c>
      <c r="L44">
        <f>L43+J43*(F44-F43)*$B$7+(L43-J43*F43*$B$7)*(EXP(rf*T/50)-1)</f>
        <v>-98549.022101267707</v>
      </c>
      <c r="M44">
        <f t="shared" si="2"/>
        <v>-321068.55148772814</v>
      </c>
      <c r="N44" s="48"/>
      <c r="O44" s="21">
        <v>216553.52287978877</v>
      </c>
      <c r="P44" s="17">
        <v>0.31235433993023781</v>
      </c>
      <c r="Q44" s="22">
        <v>62261.437649220919</v>
      </c>
      <c r="R44" s="22">
        <v>-2947174.9945988357</v>
      </c>
      <c r="U44" s="31">
        <v>-3.2933973104773751E-2</v>
      </c>
    </row>
    <row r="45" spans="4:21" x14ac:dyDescent="0.3">
      <c r="D45" s="13">
        <v>43</v>
      </c>
      <c r="E45" s="13">
        <f>T*(50-D45)/50</f>
        <v>3.5000000000000003E-2</v>
      </c>
      <c r="F45" s="18">
        <v>44.765752811333975</v>
      </c>
      <c r="G45">
        <f>(LN(F45/K)+(rf+sigma^2/2)*E45)/(sigma*SQRT(E45))</f>
        <v>-1.9297082072701364</v>
      </c>
      <c r="H45">
        <f>G45-sigma*SQRT(E45)</f>
        <v>-1.9858330680717455</v>
      </c>
      <c r="I45">
        <f>F45*_xlfn.NORM.DIST(G45,0,1,TRUE)-K*EXP(-rf*E45)*_xlfn.NORM.DIST(H45,0,1,TRUE)</f>
        <v>2.5211247520145363E-2</v>
      </c>
      <c r="J45" s="19">
        <f t="shared" si="0"/>
        <v>2.6821501235054473E-2</v>
      </c>
      <c r="K45" s="19">
        <f t="shared" si="1"/>
        <v>2682.1501235054475</v>
      </c>
      <c r="L45">
        <f>L44+J44*(F45-F44)*$B$7+(L44-J44*F44*$B$7)*(EXP(rf*T/50)-1)</f>
        <v>-100544.08751944752</v>
      </c>
      <c r="M45">
        <f t="shared" si="2"/>
        <v>-220612.55695118126</v>
      </c>
      <c r="N45" s="48"/>
      <c r="O45" s="21">
        <v>238962.34840878772</v>
      </c>
      <c r="P45" s="17">
        <v>0.45553497175286584</v>
      </c>
      <c r="Q45" s="22">
        <v>67563.779301618852</v>
      </c>
      <c r="R45" s="22">
        <v>-3218834.3491919092</v>
      </c>
      <c r="U45" s="31">
        <v>7.1505764840803379E-3</v>
      </c>
    </row>
    <row r="46" spans="4:21" x14ac:dyDescent="0.3">
      <c r="D46" s="13">
        <v>44</v>
      </c>
      <c r="E46" s="13">
        <f>T*(50-D46)/50</f>
        <v>0.03</v>
      </c>
      <c r="F46" s="18">
        <v>43.460748451876036</v>
      </c>
      <c r="G46">
        <f>(LN(F46/K)+(rf+sigma^2/2)*E46)/(sigma*SQRT(E46))</f>
        <v>-2.6599452417511302</v>
      </c>
      <c r="H46">
        <f>G46-sigma*SQRT(E46)</f>
        <v>-2.7119067659781964</v>
      </c>
      <c r="I46">
        <f>F46*_xlfn.NORM.DIST(G46,0,1,TRUE)-K*EXP(-rf*E46)*_xlfn.NORM.DIST(H46,0,1,TRUE)</f>
        <v>2.6869691888181113E-3</v>
      </c>
      <c r="J46" s="19">
        <f t="shared" si="0"/>
        <v>3.9076678242010538E-3</v>
      </c>
      <c r="K46" s="19">
        <f t="shared" si="1"/>
        <v>390.76678242010536</v>
      </c>
      <c r="L46">
        <f>L45+J45*(F46-F45)*$B$7+(L45-J45*F45*$B$7)*(EXP(rf*T/50)-1)</f>
        <v>-104066.36748213746</v>
      </c>
      <c r="M46">
        <f t="shared" si="2"/>
        <v>-121049.38431624664</v>
      </c>
      <c r="N46" s="48"/>
      <c r="O46" s="21">
        <v>311475.72704231716</v>
      </c>
      <c r="P46" s="17">
        <v>0.88694719444776327</v>
      </c>
      <c r="Q46" s="22">
        <v>81244.633448856912</v>
      </c>
      <c r="R46" s="22">
        <v>-3934066.8355371393</v>
      </c>
      <c r="U46" s="31">
        <v>2.0845291252531463E-2</v>
      </c>
    </row>
    <row r="47" spans="4:21" x14ac:dyDescent="0.3">
      <c r="D47" s="13">
        <v>45</v>
      </c>
      <c r="E47" s="13">
        <f>T*(50-D47)/50</f>
        <v>2.5000000000000001E-2</v>
      </c>
      <c r="F47" s="18">
        <v>43.641488833844775</v>
      </c>
      <c r="G47">
        <f>(LN(F47/K)+(rf+sigma^2/2)*E47)/(sigma*SQRT(E47))</f>
        <v>-2.8331842471658266</v>
      </c>
      <c r="H47">
        <f>G47-sigma*SQRT(E47)</f>
        <v>-2.8806184120683525</v>
      </c>
      <c r="I47">
        <f>F47*_xlfn.NORM.DIST(G47,0,1,TRUE)-K*EXP(-rf*E47)*_xlfn.NORM.DIST(H47,0,1,TRUE)</f>
        <v>1.3904994762362205E-3</v>
      </c>
      <c r="J47" s="19">
        <f t="shared" si="0"/>
        <v>2.3043406884246912E-3</v>
      </c>
      <c r="K47" s="19">
        <f t="shared" si="1"/>
        <v>230.43406884246912</v>
      </c>
      <c r="L47">
        <f>L46+J46*(F47-F46)*$B$7+(L46-J46*F46*$B$7)*(EXP(rf*T/50)-1)</f>
        <v>-104007.84568832087</v>
      </c>
      <c r="M47">
        <f t="shared" si="2"/>
        <v>-114064.3315306469</v>
      </c>
      <c r="N47" s="48"/>
      <c r="O47" s="21">
        <v>343177.98948650184</v>
      </c>
      <c r="P47" s="17">
        <v>1.1235267103344957</v>
      </c>
      <c r="Q47" s="22">
        <v>86939.306846934705</v>
      </c>
      <c r="R47" s="22">
        <v>-4234292.4073841944</v>
      </c>
      <c r="T47" s="23"/>
      <c r="U47" s="31">
        <v>7.5314231179725534E-3</v>
      </c>
    </row>
    <row r="48" spans="4:21" x14ac:dyDescent="0.3">
      <c r="D48" s="13">
        <v>46</v>
      </c>
      <c r="E48" s="13">
        <f>T*(50-D48)/50</f>
        <v>0.02</v>
      </c>
      <c r="F48" s="18">
        <v>42.177718668782376</v>
      </c>
      <c r="G48">
        <f>(LN(F48/K)+(rf+sigma^2/2)*E48)/(sigma*SQRT(E48))</f>
        <v>-3.979382886870976</v>
      </c>
      <c r="H48">
        <f>G48-sigma*SQRT(E48)</f>
        <v>-4.0218092937421686</v>
      </c>
      <c r="I48">
        <f>F48*_xlfn.NORM.DIST(G48,0,1,TRUE)-K*EXP(-rf*E48)*_xlfn.NORM.DIST(H48,0,1,TRUE)</f>
        <v>1.3878975583207255E-5</v>
      </c>
      <c r="J48" s="19">
        <f t="shared" si="0"/>
        <v>3.4547193090266459E-5</v>
      </c>
      <c r="K48" s="19">
        <f t="shared" si="1"/>
        <v>3.4547193090266459</v>
      </c>
      <c r="L48">
        <f>L47+J47*(F48-F47)*$B$7+(L47-J47*F47*$B$7)*(EXP(rf*T/50)-1)</f>
        <v>-104356.55520680014</v>
      </c>
      <c r="M48">
        <f t="shared" si="2"/>
        <v>-104502.26738589587</v>
      </c>
      <c r="N48" s="48"/>
      <c r="O48" s="21">
        <v>323840.05223320914</v>
      </c>
      <c r="P48" s="17">
        <v>1.1508848232694897</v>
      </c>
      <c r="Q48" s="22">
        <v>87511.018886586113</v>
      </c>
      <c r="R48" s="22">
        <v>-4264692.8773030974</v>
      </c>
      <c r="U48" s="31">
        <v>-4.1406434764863454E-3</v>
      </c>
    </row>
    <row r="49" spans="4:21" x14ac:dyDescent="0.3">
      <c r="D49" s="13">
        <v>47</v>
      </c>
      <c r="E49" s="13">
        <f>T*(50-D49)/50</f>
        <v>1.4999999999999999E-2</v>
      </c>
      <c r="F49" s="18">
        <v>41.421211584057616</v>
      </c>
      <c r="G49">
        <f>(LN(F49/K)+(rf+sigma^2/2)*E49)/(sigma*SQRT(E49))</f>
        <v>-5.0964328184627528</v>
      </c>
      <c r="H49">
        <f>G49-sigma*SQRT(E49)</f>
        <v>-5.1331751646045003</v>
      </c>
      <c r="I49">
        <f>F49*_xlfn.NORM.DIST(G49,0,1,TRUE)-K*EXP(-rf*E49)*_xlfn.NORM.DIST(H49,0,1,TRUE)</f>
        <v>4.7989487674549815E-8</v>
      </c>
      <c r="J49" s="19">
        <f t="shared" si="0"/>
        <v>1.7305665563465532E-7</v>
      </c>
      <c r="K49" s="19">
        <f t="shared" si="1"/>
        <v>1.7305665563465533E-2</v>
      </c>
      <c r="L49">
        <f>L48+J48*(F49-F48)*$B$7+(L48-J48*F48*$B$7)*(EXP(rf*T/50)-1)</f>
        <v>-104369.6194757005</v>
      </c>
      <c r="M49">
        <f t="shared" si="2"/>
        <v>-104370.33629733541</v>
      </c>
      <c r="N49" s="48"/>
      <c r="O49" s="21">
        <v>237166.30136810316</v>
      </c>
      <c r="P49" s="17">
        <v>0.80364362703606651</v>
      </c>
      <c r="Q49" s="22">
        <v>78919.859017348368</v>
      </c>
      <c r="R49" s="22">
        <v>-3823119.5323066646</v>
      </c>
      <c r="U49" s="31">
        <v>-1.8975155454743455E-2</v>
      </c>
    </row>
    <row r="50" spans="4:21" x14ac:dyDescent="0.3">
      <c r="D50" s="13">
        <v>48</v>
      </c>
      <c r="E50" s="13">
        <f>T*(50-D50)/50</f>
        <v>0.01</v>
      </c>
      <c r="F50" s="18">
        <v>42.651675290446697</v>
      </c>
      <c r="G50">
        <f>(LN(F50/K)+(rf+sigma^2/2)*E50)/(sigma*SQRT(E50))</f>
        <v>-5.2768817432771771</v>
      </c>
      <c r="H50">
        <f>G50-sigma*SQRT(E50)</f>
        <v>-5.3068817432771773</v>
      </c>
      <c r="I50">
        <f>F50*_xlfn.NORM.DIST(G50,0,1,TRUE)-K*EXP(-rf*E50)*_xlfn.NORM.DIST(H50,0,1,TRUE)</f>
        <v>1.48739926545436E-8</v>
      </c>
      <c r="J50" s="19">
        <f t="shared" si="0"/>
        <v>6.5700310517112237E-8</v>
      </c>
      <c r="K50" s="19">
        <f t="shared" si="1"/>
        <v>6.5700310517112235E-3</v>
      </c>
      <c r="L50">
        <f>L49+J49*(F50-F49)*$B$7+(L49-J49*F49*$B$7)*(EXP(rf*T/50)-1)</f>
        <v>-104380.03573720594</v>
      </c>
      <c r="M50">
        <f t="shared" si="2"/>
        <v>-104380.315960037</v>
      </c>
      <c r="N50" s="48"/>
      <c r="O50" s="21">
        <v>235301.16384861796</v>
      </c>
      <c r="P50" s="17">
        <v>0.96124960218430056</v>
      </c>
      <c r="Q50" s="22">
        <v>83178.665923195498</v>
      </c>
      <c r="R50" s="22">
        <v>-4042529.8567994107</v>
      </c>
      <c r="U50" s="31">
        <v>-3.6526425363974291E-4</v>
      </c>
    </row>
    <row r="51" spans="4:21" x14ac:dyDescent="0.3">
      <c r="D51" s="13">
        <v>49</v>
      </c>
      <c r="E51" s="13">
        <f>T*(50-D51)/50</f>
        <v>5.0000000000000001E-3</v>
      </c>
      <c r="F51" s="18">
        <v>43.143706721705264</v>
      </c>
      <c r="G51">
        <f>(LN(F51/K)+(rf+sigma^2/2)*E51)/(sigma*SQRT(E51))</f>
        <v>-6.9372570495685251</v>
      </c>
      <c r="H51">
        <f>G51-sigma*SQRT(E51)</f>
        <v>-6.9584702530041218</v>
      </c>
      <c r="I51">
        <f>F51*_xlfn.NORM.DIST(G51,0,1,TRUE)-K*EXP(-rf*E51)*_xlfn.NORM.DIST(H51,0,1,TRUE)</f>
        <v>2.5301513259285289E-13</v>
      </c>
      <c r="J51" s="19">
        <f t="shared" si="0"/>
        <v>1.9989301023389844E-12</v>
      </c>
      <c r="K51" s="19">
        <f t="shared" si="1"/>
        <v>1.9989301023389845E-7</v>
      </c>
      <c r="L51">
        <f>L50+J50*(F51-F50)*$B$7+(L50-J50*F50*$B$7)*(EXP(rf*T/50)-1)</f>
        <v>-104390.47105805915</v>
      </c>
      <c r="M51">
        <f t="shared" si="2"/>
        <v>-104390.47106668327</v>
      </c>
      <c r="N51" s="48"/>
      <c r="O51" s="21">
        <v>413015.32946527033</v>
      </c>
      <c r="P51" s="17">
        <v>3.267141544187703</v>
      </c>
      <c r="Q51" s="22">
        <v>99945.680325866255</v>
      </c>
      <c r="R51" s="22">
        <v>-4941156.8645802373</v>
      </c>
      <c r="U51" s="31">
        <v>4.0794050164213273E-2</v>
      </c>
    </row>
    <row r="52" spans="4:21" x14ac:dyDescent="0.3">
      <c r="D52" s="13">
        <v>50</v>
      </c>
      <c r="E52" s="13">
        <f>T*(50-D52)/50</f>
        <v>0</v>
      </c>
      <c r="F52" s="18">
        <v>42.999051889622208</v>
      </c>
      <c r="G52" t="e">
        <f>(LN(F52/K)+(rf+sigma^2/2)*E52)/(sigma*SQRT(E52))</f>
        <v>#DIV/0!</v>
      </c>
      <c r="H52" t="e">
        <f>G52-sigma*SQRT(E52)</f>
        <v>#DIV/0!</v>
      </c>
      <c r="I52" t="e">
        <f>F52*_xlfn.NORM.DIST(G52,0,1,TRUE)-K*EXP(-rf*E52)*_xlfn.NORM.DIST(H52,0,1,TRUE)</f>
        <v>#DIV/0!</v>
      </c>
      <c r="J52" s="19" t="e">
        <f t="shared" si="0"/>
        <v>#DIV/0!</v>
      </c>
      <c r="K52" s="19" t="e">
        <f t="shared" si="1"/>
        <v>#DIV/0!</v>
      </c>
      <c r="L52" s="46">
        <f>L51+J51*(F52-F51)*$B$7+(L51-J51*F51*$B$7)*(EXP(rf*T/50)-1)</f>
        <v>-104400.91062716449</v>
      </c>
      <c r="M52" t="e">
        <f t="shared" si="2"/>
        <v>#DIV/0!</v>
      </c>
      <c r="N52" s="48"/>
      <c r="O52" s="27">
        <v>496180.84746273205</v>
      </c>
      <c r="P52" s="28"/>
      <c r="Q52" s="29"/>
      <c r="R52" s="30"/>
      <c r="U52" s="31">
        <v>1.5504318547883592E-2</v>
      </c>
    </row>
    <row r="53" spans="4:21" x14ac:dyDescent="0.3">
      <c r="D53" s="13"/>
      <c r="E53" s="13"/>
      <c r="F53" s="30"/>
      <c r="G53" s="30"/>
      <c r="H53" s="30"/>
      <c r="I53" s="30"/>
      <c r="J53" s="30"/>
      <c r="K53" s="30"/>
      <c r="L53" s="30"/>
      <c r="M53" s="30"/>
      <c r="N53" s="50"/>
      <c r="O53" s="30"/>
      <c r="P53" s="30"/>
      <c r="Q53" s="30"/>
      <c r="R53" s="30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DemoSheet</vt:lpstr>
      <vt:lpstr>StockPricePaths</vt:lpstr>
      <vt:lpstr>CalcSheet</vt:lpstr>
      <vt:lpstr>Path1</vt:lpstr>
      <vt:lpstr>Path2</vt:lpstr>
      <vt:lpstr>Path3</vt:lpstr>
      <vt:lpstr>Path4</vt:lpstr>
      <vt:lpstr>Path1!K</vt:lpstr>
      <vt:lpstr>Path2!K</vt:lpstr>
      <vt:lpstr>Path3!K</vt:lpstr>
      <vt:lpstr>Path4!K</vt:lpstr>
      <vt:lpstr>K</vt:lpstr>
      <vt:lpstr>lgRtn1</vt:lpstr>
      <vt:lpstr>lgRtn2</vt:lpstr>
      <vt:lpstr>lgRtn3</vt:lpstr>
      <vt:lpstr>lgRtn4</vt:lpstr>
      <vt:lpstr>CalcSheet!logRets</vt:lpstr>
      <vt:lpstr>Path1!logRets</vt:lpstr>
      <vt:lpstr>Path2!logRets</vt:lpstr>
      <vt:lpstr>Path3!logRets</vt:lpstr>
      <vt:lpstr>Path4!logRets</vt:lpstr>
      <vt:lpstr>logRets</vt:lpstr>
      <vt:lpstr>Path1</vt:lpstr>
      <vt:lpstr>Path1!rf</vt:lpstr>
      <vt:lpstr>Path2!rf</vt:lpstr>
      <vt:lpstr>Path3!rf</vt:lpstr>
      <vt:lpstr>Path4!rf</vt:lpstr>
      <vt:lpstr>rf</vt:lpstr>
      <vt:lpstr>Path1!S</vt:lpstr>
      <vt:lpstr>Path2!S</vt:lpstr>
      <vt:lpstr>Path3!S</vt:lpstr>
      <vt:lpstr>Path4!S</vt:lpstr>
      <vt:lpstr>S</vt:lpstr>
      <vt:lpstr>Path1!sigma</vt:lpstr>
      <vt:lpstr>Path2!sigma</vt:lpstr>
      <vt:lpstr>Path3!sigma</vt:lpstr>
      <vt:lpstr>Path4!sigma</vt:lpstr>
      <vt:lpstr>sigma</vt:lpstr>
      <vt:lpstr>Path1!T</vt:lpstr>
      <vt:lpstr>Path2!T</vt:lpstr>
      <vt:lpstr>Path3!T</vt:lpstr>
      <vt:lpstr>Path4!T</vt:lpstr>
      <vt:lpstr>T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Aaron Li</cp:lastModifiedBy>
  <dcterms:created xsi:type="dcterms:W3CDTF">2013-04-13T14:31:31Z</dcterms:created>
  <dcterms:modified xsi:type="dcterms:W3CDTF">2017-04-07T13:31:53Z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c2898f46-f4ba-4a18-93eb-e4f7ad4c518b</vt:lpwstr>
  </property>
</Properties>
</file>