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:\Bootcamp Assignments\"/>
    </mc:Choice>
  </mc:AlternateContent>
  <xr:revisionPtr revIDLastSave="0" documentId="13_ncr:1_{CAADD7F5-37D5-4037-85CB-B32E99A08BA1}" xr6:coauthVersionLast="45" xr6:coauthVersionMax="45" xr10:uidLastSave="{00000000-0000-0000-0000-000000000000}"/>
  <bookViews>
    <workbookView xWindow="-120" yWindow="-120" windowWidth="29040" windowHeight="17640" activeTab="4" xr2:uid="{00000000-000D-0000-FFFF-FFFF00000000}"/>
  </bookViews>
  <sheets>
    <sheet name="Category Statistics" sheetId="4" r:id="rId1"/>
    <sheet name="Pivot Table Practice1" sheetId="5" r:id="rId2"/>
    <sheet name="Subcategory Statistics" sheetId="6" r:id="rId3"/>
    <sheet name="Outcomes Based on Launch Date" sheetId="9" r:id="rId4"/>
    <sheet name="Theater Outcomes by Launch Date" sheetId="17" r:id="rId5"/>
    <sheet name="Kickstarter_Challenge" sheetId="1" r:id="rId6"/>
    <sheet name="Outcomes Based on Goals" sheetId="18" r:id="rId7"/>
    <sheet name="Descriptive Statistics" sheetId="15" r:id="rId8"/>
    <sheet name="Edinburgh Research" sheetId="10" r:id="rId9"/>
  </sheets>
  <definedNames>
    <definedName name="_xlnm._FilterDatabase" localSheetId="5" hidden="1">Kickstarter_Challenge!$A$1:$T$4115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18" l="1"/>
  <c r="D12" i="18"/>
  <c r="D11" i="18"/>
  <c r="D10" i="18"/>
  <c r="D9" i="18"/>
  <c r="D8" i="18"/>
  <c r="D7" i="18"/>
  <c r="D6" i="18"/>
  <c r="D4" i="18"/>
  <c r="D13" i="18"/>
  <c r="C13" i="18"/>
  <c r="D2" i="18"/>
  <c r="D3" i="18"/>
  <c r="C3" i="18"/>
  <c r="C2" i="18"/>
  <c r="B13" i="18"/>
  <c r="C12" i="18"/>
  <c r="C11" i="18"/>
  <c r="C10" i="18"/>
  <c r="C9" i="18"/>
  <c r="C8" i="18"/>
  <c r="C7" i="18"/>
  <c r="C6" i="18"/>
  <c r="C5" i="18"/>
  <c r="C4" i="18"/>
  <c r="B3" i="18"/>
  <c r="B2" i="18"/>
  <c r="B12" i="18"/>
  <c r="B11" i="18"/>
  <c r="B10" i="18"/>
  <c r="B9" i="18"/>
  <c r="B8" i="18"/>
  <c r="B7" i="18"/>
  <c r="B6" i="18"/>
  <c r="B5" i="18"/>
  <c r="B4" i="18"/>
  <c r="G4" i="18" l="1"/>
  <c r="G12" i="18"/>
  <c r="H4" i="18"/>
  <c r="F12" i="18"/>
  <c r="H6" i="18"/>
  <c r="G6" i="18"/>
  <c r="G13" i="18"/>
  <c r="G8" i="18"/>
  <c r="F2" i="18"/>
  <c r="F6" i="18"/>
  <c r="F3" i="18"/>
  <c r="H13" i="18"/>
  <c r="H12" i="18"/>
  <c r="E2" i="18"/>
  <c r="H2" i="18" s="1"/>
  <c r="E10" i="18"/>
  <c r="H10" i="18" s="1"/>
  <c r="E6" i="18"/>
  <c r="E13" i="18"/>
  <c r="F13" i="18" s="1"/>
  <c r="E9" i="18"/>
  <c r="H9" i="18" s="1"/>
  <c r="E5" i="18"/>
  <c r="G5" i="18" s="1"/>
  <c r="E12" i="18"/>
  <c r="E8" i="18"/>
  <c r="F8" i="18" s="1"/>
  <c r="E4" i="18"/>
  <c r="F4" i="18" s="1"/>
  <c r="E11" i="18"/>
  <c r="H11" i="18" s="1"/>
  <c r="E7" i="18"/>
  <c r="F7" i="18" s="1"/>
  <c r="E3" i="18"/>
  <c r="H3" i="18" s="1"/>
  <c r="C13" i="15"/>
  <c r="B13" i="15"/>
  <c r="C12" i="15"/>
  <c r="B12" i="15"/>
  <c r="C11" i="15"/>
  <c r="B11" i="15"/>
  <c r="C6" i="15"/>
  <c r="B6" i="15"/>
  <c r="C5" i="15"/>
  <c r="B5" i="15"/>
  <c r="C4" i="15"/>
  <c r="B4" i="15"/>
  <c r="C9" i="15"/>
  <c r="C2" i="15"/>
  <c r="B9" i="15"/>
  <c r="B10" i="15"/>
  <c r="B3" i="15"/>
  <c r="C10" i="15"/>
  <c r="C3" i="15"/>
  <c r="B2" i="15"/>
  <c r="F3" i="10"/>
  <c r="F4" i="10"/>
  <c r="F5" i="10"/>
  <c r="F6" i="10"/>
  <c r="F2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C7" i="15" l="1"/>
  <c r="C14" i="15"/>
  <c r="B14" i="15"/>
  <c r="B7" i="15"/>
  <c r="G3" i="18"/>
  <c r="F10" i="18"/>
  <c r="F5" i="18"/>
  <c r="F11" i="18"/>
  <c r="G10" i="18"/>
  <c r="G9" i="18"/>
  <c r="G11" i="18"/>
  <c r="H5" i="18"/>
  <c r="H8" i="18"/>
  <c r="G7" i="18"/>
  <c r="G2" i="18"/>
  <c r="H7" i="18"/>
  <c r="F9" i="1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<sst xmlns="http://schemas.openxmlformats.org/spreadsheetml/2006/main" count="33087" uniqueCount="8418">
  <si>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</si>
  <si>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</si>
  <si>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</si>
  <si>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</si>
  <si>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</si>
  <si>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</si>
  <si>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</si>
  <si>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</si>
  <si>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</si>
  <si>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</si>
  <si>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</si>
  <si>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</si>
  <si>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</si>
  <si>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</si>
  <si>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</si>
  <si>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</si>
  <si>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</si>
  <si>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</si>
  <si>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</si>
  <si>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</si>
  <si>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</si>
  <si>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</si>
  <si>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</si>
  <si>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</si>
  <si>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</si>
  <si>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</si>
  <si>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</si>
  <si>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</si>
  <si>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</si>
  <si>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</si>
  <si>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</si>
  <si>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</si>
  <si>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</si>
  <si>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</si>
  <si>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</si>
  <si>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</si>
  <si>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</si>
  <si>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</si>
  <si>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</si>
  <si>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</si>
  <si>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</si>
  <si>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</si>
  <si>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</si>
  <si>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</si>
  <si>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</si>
  <si>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</si>
  <si>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</si>
  <si>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</si>
  <si>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</si>
  <si>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</si>
  <si>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</si>
  <si>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</si>
  <si>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</si>
  <si>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</si>
  <si>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</si>
  <si>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</si>
  <si>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</si>
  <si>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</si>
  <si>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</si>
  <si>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</si>
  <si>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</si>
  <si>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</si>
  <si>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</si>
  <si>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</si>
  <si>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</si>
  <si>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</si>
  <si>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</si>
  <si>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</si>
  <si>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</si>
  <si>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</si>
  <si>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</si>
  <si>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</si>
  <si>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</si>
  <si>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</si>
  <si>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</si>
  <si>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</si>
  <si>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</si>
  <si>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</si>
  <si>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</si>
  <si>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</si>
  <si>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</si>
  <si>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</si>
  <si>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</si>
  <si>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</si>
  <si>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</si>
  <si>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</si>
  <si>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</si>
  <si>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</si>
  <si>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</si>
  <si>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</si>
  <si>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</si>
  <si>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</si>
  <si>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</si>
  <si>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</si>
  <si>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</si>
  <si>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</si>
  <si>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</si>
  <si>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</si>
  <si>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</si>
  <si>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</si>
  <si>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</si>
  <si>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</si>
  <si>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</si>
  <si>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</si>
  <si>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</si>
  <si>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</si>
  <si>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</si>
  <si>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</si>
  <si>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</si>
  <si>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</si>
  <si>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</si>
  <si>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</si>
  <si>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</si>
  <si>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</si>
  <si>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</si>
  <si>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</si>
  <si>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</si>
  <si>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</si>
  <si>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</si>
  <si>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</si>
  <si>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</si>
  <si>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</si>
  <si>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</si>
  <si>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</si>
  <si>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</si>
  <si>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</si>
  <si>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</si>
  <si>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</si>
  <si>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</si>
  <si>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</si>
  <si>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</si>
  <si>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</si>
  <si>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</si>
  <si>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</si>
  <si>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</si>
  <si>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</si>
  <si>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</si>
  <si>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</si>
  <si>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</si>
  <si>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</si>
  <si>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</si>
  <si>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</si>
  <si>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</si>
  <si>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</si>
  <si>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</si>
  <si>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</si>
  <si>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</si>
  <si>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</si>
  <si>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</si>
  <si>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</si>
  <si>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</si>
  <si>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</si>
  <si>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</si>
  <si>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</si>
  <si>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</si>
  <si>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</si>
  <si>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</si>
  <si>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</si>
  <si>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</si>
  <si>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</si>
  <si>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</si>
  <si>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</si>
  <si>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</si>
  <si>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</si>
  <si>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</si>
  <si>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</si>
  <si>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</si>
  <si>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</si>
  <si>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</si>
  <si>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</si>
  <si>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</si>
  <si>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</si>
  <si>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</si>
  <si>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</si>
  <si>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</si>
  <si>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</si>
  <si>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</si>
  <si>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</si>
  <si>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</si>
  <si>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</si>
  <si>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</si>
  <si>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</si>
  <si>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</si>
  <si>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</si>
  <si>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</si>
  <si>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</si>
  <si>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</si>
  <si>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</si>
  <si>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</si>
  <si>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</si>
  <si>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</si>
  <si>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</si>
  <si>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</si>
  <si>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</si>
  <si>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</si>
  <si>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</si>
  <si>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</si>
  <si>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</si>
  <si>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</si>
  <si>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</si>
  <si>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</si>
  <si>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</si>
  <si>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</si>
  <si>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</si>
  <si>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</si>
  <si>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</si>
  <si>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</si>
  <si>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</si>
  <si>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</si>
  <si>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</si>
  <si>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</si>
  <si>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</si>
  <si>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</si>
  <si>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</si>
  <si>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</si>
  <si>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</si>
  <si>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</si>
  <si>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</si>
  <si>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</si>
  <si>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</si>
  <si>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</si>
  <si>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</si>
  <si>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</si>
  <si>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</si>
  <si>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</si>
  <si>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</si>
  <si>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</si>
  <si>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</si>
  <si>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</si>
  <si>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</si>
  <si>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</si>
  <si>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</si>
  <si>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</si>
  <si>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</si>
  <si>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</si>
  <si>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</si>
  <si>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</si>
  <si>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</si>
  <si>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</si>
  <si>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</si>
  <si>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</si>
  <si>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</si>
  <si>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</si>
  <si>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</si>
  <si>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</si>
  <si>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</si>
  <si>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</si>
  <si>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</si>
  <si>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</si>
  <si>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</si>
  <si>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</si>
  <si>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</si>
  <si>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</si>
  <si>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</si>
  <si>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</si>
  <si>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</si>
  <si>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</si>
  <si>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</si>
  <si>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</si>
  <si>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</si>
  <si>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</si>
  <si>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</si>
  <si>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</si>
  <si>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</si>
  <si>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</si>
  <si>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</si>
  <si>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</si>
  <si>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</si>
  <si>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</si>
  <si>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</si>
  <si>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</si>
  <si>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</si>
  <si>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</si>
  <si>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</si>
  <si>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</si>
  <si>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</si>
  <si>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</si>
  <si>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</si>
  <si>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</si>
  <si>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</si>
  <si>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</si>
  <si>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</si>
  <si>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</si>
  <si>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</si>
  <si>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</si>
  <si>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</si>
  <si>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</si>
  <si>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</si>
  <si>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</si>
  <si>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</si>
  <si>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</si>
  <si>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</si>
  <si>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</si>
  <si>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</si>
  <si>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</si>
  <si>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</si>
  <si>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</si>
  <si>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</si>
  <si>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</si>
  <si>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</si>
  <si>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</si>
  <si>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</si>
  <si>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</si>
  <si>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</si>
  <si>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</si>
  <si>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</si>
  <si>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</si>
  <si>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</si>
  <si>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</si>
  <si>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</si>
  <si>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</si>
  <si>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</si>
  <si>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</si>
  <si>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</si>
  <si>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</si>
  <si>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</si>
  <si>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</si>
  <si>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</si>
  <si>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</si>
  <si>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</si>
  <si>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</si>
  <si>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</si>
  <si>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</si>
  <si>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</si>
  <si>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</si>
  <si>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</si>
  <si>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</si>
  <si>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</si>
  <si>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</si>
  <si>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</si>
  <si>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</si>
  <si>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</si>
  <si>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</si>
  <si>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</si>
  <si>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</si>
  <si>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</si>
  <si>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</si>
  <si>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</si>
  <si>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</si>
  <si>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</si>
  <si>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</si>
  <si>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</si>
  <si>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</si>
  <si>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</si>
  <si>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</si>
  <si>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</si>
  <si>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</si>
  <si>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</si>
  <si>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</si>
  <si>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</si>
  <si>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</si>
  <si>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</si>
  <si>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</si>
  <si>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</si>
  <si>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</si>
  <si>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</si>
  <si>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</si>
  <si>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</si>
  <si>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</si>
  <si>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</si>
  <si>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</si>
  <si>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</si>
  <si>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</si>
  <si>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</si>
  <si>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</si>
  <si>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</si>
  <si>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</si>
  <si>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</si>
  <si>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</si>
  <si>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</si>
  <si>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</si>
  <si>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</si>
  <si>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</si>
  <si>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</si>
  <si>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</si>
  <si>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</si>
  <si>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</si>
  <si>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</si>
  <si>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</si>
  <si>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</si>
  <si>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</si>
  <si>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</si>
  <si>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</si>
  <si>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</si>
  <si>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</si>
  <si>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</si>
  <si>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</si>
  <si>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</si>
  <si>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</si>
  <si>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</si>
  <si>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</si>
  <si>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</si>
  <si>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</si>
  <si>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</si>
  <si>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</si>
  <si>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</si>
  <si>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</si>
  <si>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</si>
  <si>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</si>
  <si>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</si>
  <si>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</si>
  <si>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</si>
  <si>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</si>
  <si>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</si>
  <si>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</si>
  <si>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</si>
  <si>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</si>
  <si>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</si>
  <si>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</si>
  <si>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</si>
  <si>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</si>
  <si>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</si>
  <si>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</si>
  <si>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</si>
  <si>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</si>
  <si>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</si>
  <si>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</si>
  <si>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</si>
  <si>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</si>
  <si>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</si>
  <si>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</si>
  <si>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</si>
  <si>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</si>
  <si>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</si>
  <si>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</si>
  <si>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</si>
  <si>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</si>
  <si>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</si>
  <si>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</si>
  <si>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</si>
  <si>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</si>
  <si>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</si>
  <si>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</si>
  <si>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</si>
  <si>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</si>
  <si>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</si>
  <si>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</si>
  <si>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</si>
  <si>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</si>
  <si>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</si>
  <si>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</si>
  <si>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</si>
  <si>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</si>
  <si>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</si>
  <si>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</si>
  <si>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</si>
  <si>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</si>
  <si>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</si>
  <si>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</si>
  <si>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</si>
  <si>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</si>
  <si>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</si>
  <si>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</si>
  <si>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</si>
  <si>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</si>
  <si>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</si>
  <si>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</si>
  <si>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</si>
  <si>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</si>
  <si>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</si>
  <si>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</si>
  <si>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</si>
  <si>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</si>
  <si>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</si>
  <si>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</si>
  <si>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</si>
  <si>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</si>
  <si>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</si>
  <si>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</si>
  <si>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</si>
  <si>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</si>
  <si>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</si>
  <si>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</si>
  <si>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</si>
  <si>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</si>
  <si>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</si>
  <si>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</si>
  <si>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</si>
  <si>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</si>
  <si>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</si>
  <si>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</si>
  <si>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</si>
  <si>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</si>
  <si>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</si>
  <si>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</si>
  <si>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</si>
  <si>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</si>
  <si>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</si>
  <si>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</si>
  <si>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</si>
  <si>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</si>
  <si>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</si>
  <si>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</si>
  <si>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</si>
  <si>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</si>
  <si>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</si>
  <si>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</si>
  <si>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</si>
  <si>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</si>
  <si>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</si>
  <si>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</si>
  <si>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</si>
  <si>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</si>
  <si>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</si>
  <si>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</si>
  <si>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</si>
  <si>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</si>
  <si>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</si>
  <si>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</si>
  <si>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</si>
  <si>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</si>
  <si>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</si>
  <si>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</si>
  <si>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</si>
  <si>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</si>
  <si>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</si>
  <si>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</si>
  <si>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</si>
  <si>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</si>
  <si>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</si>
  <si>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</si>
  <si>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</si>
  <si>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</si>
  <si>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</si>
  <si>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</si>
  <si>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</si>
  <si>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</si>
  <si>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</si>
  <si>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</si>
  <si>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</si>
  <si>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</si>
  <si>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</si>
  <si>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</si>
  <si>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</si>
  <si>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</si>
  <si>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</si>
  <si>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</si>
  <si>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</si>
  <si>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</si>
  <si>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</si>
  <si>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</si>
  <si>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</si>
  <si>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</si>
  <si>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</si>
  <si>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</si>
  <si>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</si>
  <si>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</si>
  <si>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</si>
  <si>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</si>
  <si>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</si>
  <si>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</si>
  <si>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</si>
  <si>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</si>
  <si>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</si>
  <si>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</si>
  <si>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</si>
  <si>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</si>
  <si>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</si>
  <si>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</si>
  <si>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</si>
  <si>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</si>
  <si>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</si>
  <si>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</si>
  <si>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</si>
  <si>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</si>
  <si>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</si>
  <si>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</si>
  <si>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</si>
  <si>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</si>
  <si>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</si>
  <si>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</si>
  <si>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</si>
  <si>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</si>
  <si>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</si>
  <si>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</si>
  <si>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</si>
  <si>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</si>
  <si>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</si>
  <si>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</si>
  <si>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</si>
  <si>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</si>
  <si>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</si>
  <si>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</si>
  <si>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</si>
  <si>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</si>
  <si>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</si>
  <si>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</si>
  <si>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</si>
  <si>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</si>
  <si>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</si>
  <si>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</si>
  <si>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</si>
  <si>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</si>
  <si>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</si>
  <si>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</si>
  <si>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</si>
  <si>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</si>
  <si>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</si>
  <si>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</si>
  <si>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</si>
  <si>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</si>
  <si>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</si>
  <si>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</si>
  <si>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</si>
  <si>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</si>
  <si>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</si>
  <si>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</si>
  <si>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</si>
  <si>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</si>
  <si>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</si>
  <si>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</si>
  <si>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</si>
  <si>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</si>
  <si>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</si>
  <si>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</si>
  <si>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</si>
  <si>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</si>
  <si>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</si>
  <si>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</si>
  <si>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</si>
  <si>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</si>
  <si>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</si>
  <si>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</si>
  <si>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</si>
  <si>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</si>
  <si>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</si>
  <si>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</si>
  <si>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</si>
  <si>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</si>
  <si>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</si>
  <si>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</si>
  <si>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</si>
  <si>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</si>
  <si>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</si>
  <si>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</si>
  <si>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</si>
  <si>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</si>
  <si>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</si>
  <si>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</si>
  <si>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</si>
  <si>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</si>
  <si>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</si>
  <si>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</si>
  <si>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</si>
  <si>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</si>
  <si>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</si>
  <si>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</si>
  <si>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</si>
  <si>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</si>
  <si>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</si>
  <si>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</si>
  <si>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</si>
  <si>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</si>
  <si>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</si>
  <si>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</si>
  <si>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</si>
  <si>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</si>
  <si>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</si>
  <si>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</si>
  <si>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</si>
  <si>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</si>
  <si>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</si>
  <si>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</si>
  <si>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</si>
  <si>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</si>
  <si>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</si>
  <si>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</si>
  <si>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</si>
  <si>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</si>
  <si>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</si>
  <si>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</si>
  <si>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</si>
  <si>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</si>
  <si>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</si>
  <si>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</si>
  <si>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</si>
  <si>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</si>
  <si>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</si>
  <si>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</si>
  <si>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</si>
  <si>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</si>
  <si>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</si>
  <si>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</si>
  <si>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</si>
  <si>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</si>
  <si>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</si>
  <si>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</si>
  <si>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</si>
  <si>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</si>
  <si>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</si>
  <si>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</si>
  <si>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</si>
  <si>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</si>
  <si>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</si>
  <si>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</si>
  <si>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</si>
  <si>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</si>
  <si>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</si>
  <si>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</si>
  <si>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</si>
  <si>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</si>
  <si>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</si>
  <si>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</si>
  <si>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</si>
  <si>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</si>
  <si>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</si>
  <si>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</si>
  <si>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</si>
  <si>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</si>
  <si>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</si>
  <si>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</si>
  <si>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</si>
  <si>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</si>
  <si>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</si>
  <si>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</si>
  <si>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</si>
  <si>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</si>
  <si>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</si>
  <si>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</si>
  <si>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</si>
  <si>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</si>
  <si>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</si>
  <si>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</si>
  <si>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</si>
  <si>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</si>
  <si>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</si>
  <si>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</si>
  <si>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</si>
  <si>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</si>
  <si>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</si>
  <si>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</si>
  <si>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</si>
  <si>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</si>
  <si>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</si>
  <si>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</si>
  <si>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</si>
  <si>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</si>
  <si>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</si>
  <si>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</si>
  <si>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</si>
  <si>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</si>
  <si>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</si>
  <si>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</si>
  <si>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</si>
  <si>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</si>
  <si>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</si>
  <si>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</si>
  <si>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</si>
  <si>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</si>
  <si>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</si>
  <si>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</si>
  <si>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</si>
  <si>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</si>
  <si>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</si>
  <si>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</si>
  <si>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</si>
  <si>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</si>
  <si>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</si>
  <si>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</si>
  <si>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</si>
  <si>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</si>
  <si>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</si>
  <si>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</si>
  <si>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</si>
  <si>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</si>
  <si>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</si>
  <si>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</si>
  <si>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</si>
  <si>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</si>
  <si>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</si>
  <si>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</si>
  <si>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</si>
  <si>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</si>
  <si>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</si>
  <si>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</si>
  <si>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</si>
  <si>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</si>
  <si>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</si>
  <si>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</si>
  <si>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</si>
  <si>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</si>
  <si>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</si>
  <si>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</si>
  <si>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</si>
  <si>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</si>
  <si>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</si>
  <si>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</si>
  <si>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</si>
  <si>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</si>
  <si>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</si>
  <si>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</si>
  <si>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</si>
  <si>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</si>
  <si>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</si>
  <si>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</si>
  <si>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</si>
  <si>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</si>
  <si>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</si>
  <si>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</si>
  <si>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</si>
  <si>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</si>
  <si>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</si>
  <si>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</si>
  <si>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</si>
  <si>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</si>
  <si>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</si>
  <si>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</si>
  <si>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</si>
  <si>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</si>
  <si>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</si>
  <si>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</si>
  <si>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</si>
  <si>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</si>
  <si>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</si>
  <si>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</si>
  <si>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</si>
  <si>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</si>
  <si>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</si>
  <si>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</si>
  <si>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</si>
  <si>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</si>
  <si>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</si>
  <si>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</si>
  <si>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</si>
  <si>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</si>
  <si>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</si>
  <si>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</si>
  <si>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</si>
  <si>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</si>
  <si>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</si>
  <si>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</si>
  <si>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</si>
  <si>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</si>
  <si>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</si>
  <si>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</si>
  <si>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</si>
  <si>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</si>
  <si>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</si>
  <si>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</si>
  <si>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</si>
  <si>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</si>
  <si>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</si>
  <si>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</si>
  <si>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</si>
  <si>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</si>
  <si>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</si>
  <si>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</si>
  <si>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</si>
  <si>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</si>
  <si>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</si>
  <si>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</si>
  <si>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</si>
  <si>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</si>
  <si>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</si>
  <si>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</si>
  <si>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</si>
  <si>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</si>
  <si>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</si>
  <si>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</si>
  <si>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</si>
  <si>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</si>
  <si>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</si>
  <si>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</si>
  <si>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</si>
  <si>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</si>
  <si>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</si>
  <si>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</si>
  <si>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</si>
  <si>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</si>
  <si>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</si>
  <si>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</si>
  <si>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</si>
  <si>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</si>
  <si>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</si>
  <si>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</si>
  <si>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</si>
  <si>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</si>
  <si>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</si>
  <si>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</si>
  <si>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</si>
  <si>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</si>
  <si>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</si>
  <si>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</si>
  <si>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</si>
  <si>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</si>
  <si>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</si>
  <si>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</si>
  <si>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</si>
  <si>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</si>
  <si>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</si>
  <si>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</si>
  <si>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</si>
  <si>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</si>
  <si>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</si>
  <si>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</si>
  <si>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</si>
  <si>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</si>
  <si>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</si>
  <si>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</si>
  <si>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</si>
  <si>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</si>
  <si>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</si>
  <si>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</si>
  <si>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</si>
  <si>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</si>
  <si>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</si>
  <si>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</si>
  <si>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</si>
  <si>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</si>
  <si>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</si>
  <si>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</si>
  <si>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</si>
  <si>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</si>
  <si>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</si>
  <si>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</si>
  <si>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</si>
  <si>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</si>
  <si>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</si>
  <si>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</si>
  <si>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</si>
  <si>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</si>
  <si>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</si>
  <si>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</si>
  <si>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</si>
  <si>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</si>
  <si>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</si>
  <si>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</si>
  <si>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</si>
  <si>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</si>
  <si>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</si>
  <si>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</si>
  <si>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</si>
  <si>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</si>
  <si>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</si>
  <si>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</si>
  <si>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</si>
  <si>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</si>
  <si>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</si>
  <si>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</si>
  <si>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</si>
  <si>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</si>
  <si>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</si>
  <si>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</si>
  <si>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</si>
  <si>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</si>
  <si>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</si>
  <si>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</si>
  <si>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</si>
  <si>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</si>
  <si>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</si>
  <si>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</si>
  <si>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</si>
  <si>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</si>
  <si>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</si>
  <si>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</si>
  <si>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</si>
  <si>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</si>
  <si>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</si>
  <si>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</si>
  <si>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</si>
  <si>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</si>
  <si>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</si>
  <si>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</si>
  <si>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</si>
  <si>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</si>
  <si>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</si>
  <si>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</si>
  <si>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</si>
  <si>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</si>
  <si>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</si>
  <si>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</si>
  <si>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</si>
  <si>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</si>
  <si>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</si>
  <si>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</si>
  <si>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</si>
  <si>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</si>
  <si>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</si>
  <si>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</si>
  <si>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</si>
  <si>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</si>
  <si>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</si>
  <si>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</si>
  <si>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</si>
  <si>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</si>
  <si>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</si>
  <si>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</si>
  <si>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</si>
  <si>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</si>
  <si>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</si>
  <si>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</si>
  <si>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</si>
  <si>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</si>
  <si>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</si>
  <si>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</si>
  <si>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</si>
  <si>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</si>
  <si>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</si>
  <si>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</si>
  <si>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</si>
  <si>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</si>
  <si>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</si>
  <si>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</si>
  <si>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</si>
  <si>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</si>
  <si>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</si>
  <si>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</si>
  <si>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</si>
  <si>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</si>
  <si>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</si>
  <si>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</si>
  <si>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</si>
  <si>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</si>
  <si>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</si>
  <si>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</si>
  <si>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</si>
  <si>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</si>
  <si>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</si>
  <si>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</si>
  <si>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</si>
  <si>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</si>
  <si>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</si>
  <si>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</si>
  <si>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</si>
  <si>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</si>
  <si>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</si>
  <si>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</si>
  <si>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</si>
  <si>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</si>
  <si>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</si>
  <si>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</si>
  <si>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</si>
  <si>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</si>
  <si>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</si>
  <si>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</si>
  <si>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</si>
  <si>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</si>
  <si>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</si>
  <si>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</si>
  <si>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</si>
  <si>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</si>
  <si>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</si>
  <si>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</si>
  <si>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</si>
  <si>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</si>
  <si>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</si>
  <si>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</si>
  <si>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</si>
  <si>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</si>
  <si>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</si>
  <si>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</si>
  <si>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</si>
  <si>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</si>
  <si>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</si>
  <si>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</si>
  <si>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</si>
  <si>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</si>
  <si>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</si>
  <si>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</si>
  <si>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</si>
  <si>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</si>
  <si>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</si>
  <si>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</si>
  <si>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</si>
  <si>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</si>
  <si>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</si>
  <si>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</si>
  <si>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</si>
  <si>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</si>
  <si>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</si>
  <si>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</si>
  <si>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</si>
  <si>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</si>
  <si>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</si>
  <si>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</si>
  <si>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</si>
  <si>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</si>
  <si>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</si>
  <si>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</si>
  <si>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</si>
  <si>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</si>
  <si>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</si>
  <si>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</si>
  <si>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</si>
  <si>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</si>
  <si>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</si>
  <si>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</si>
  <si>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</si>
  <si>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</si>
  <si>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</si>
  <si>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</si>
  <si>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</si>
  <si>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</si>
  <si>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</si>
  <si>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</si>
  <si>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</si>
  <si>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</si>
  <si>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</si>
  <si>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</si>
  <si>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</si>
  <si>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</si>
  <si>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</si>
  <si>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</si>
  <si>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</si>
  <si>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</si>
  <si>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</si>
  <si>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</si>
  <si>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</si>
  <si>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</si>
  <si>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</si>
  <si>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</si>
  <si>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</si>
  <si>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</si>
  <si>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</si>
  <si>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</si>
  <si>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</si>
  <si>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</si>
  <si>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</si>
  <si>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</si>
  <si>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</si>
  <si>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</si>
  <si>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</si>
  <si>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</si>
  <si>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</si>
  <si>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</si>
  <si>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</si>
  <si>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</si>
  <si>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</si>
  <si>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</si>
  <si>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</si>
  <si>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</si>
  <si>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</si>
  <si>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</si>
  <si>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</si>
  <si>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</si>
  <si>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</si>
  <si>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</si>
  <si>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</si>
  <si>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</si>
  <si>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</si>
  <si>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</si>
  <si>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</si>
  <si>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</si>
  <si>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</si>
  <si>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</si>
  <si>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</si>
  <si>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</si>
  <si>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</si>
  <si>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</si>
  <si>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</si>
  <si>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</si>
  <si>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</si>
  <si>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</si>
  <si>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</si>
  <si>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</si>
  <si>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</si>
  <si>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</si>
  <si>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</si>
  <si>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</si>
  <si>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</si>
  <si>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</si>
  <si>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</si>
  <si>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</si>
  <si>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</si>
  <si>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</si>
  <si>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</si>
  <si>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</si>
  <si>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</si>
  <si>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</si>
  <si>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</si>
  <si>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</si>
  <si>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</si>
  <si>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</si>
  <si>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</si>
  <si>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</si>
  <si>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</si>
  <si>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</si>
  <si>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</si>
  <si>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</si>
  <si>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</si>
  <si>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</si>
  <si>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</si>
  <si>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</si>
  <si>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</si>
  <si>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</si>
  <si>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</si>
  <si>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</si>
  <si>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</si>
  <si>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</si>
  <si>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</si>
  <si>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</si>
  <si>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</si>
  <si>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</si>
  <si>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</si>
  <si>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</si>
  <si>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</si>
  <si>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</si>
  <si>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</si>
  <si>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</si>
  <si>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</si>
  <si>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</si>
  <si>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</si>
  <si>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</si>
  <si>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</si>
  <si>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</si>
  <si>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</si>
  <si>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</si>
  <si>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</si>
  <si>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</si>
  <si>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</si>
  <si>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</si>
  <si>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</si>
  <si>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</si>
  <si>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</si>
  <si>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</si>
  <si>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</si>
  <si>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</si>
  <si>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</si>
  <si>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</si>
  <si>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</si>
  <si>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</si>
  <si>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</si>
  <si>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</si>
  <si>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</si>
  <si>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</si>
  <si>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</si>
  <si>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</si>
  <si>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</si>
  <si>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</si>
  <si>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</si>
  <si>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</si>
  <si>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</si>
  <si>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</si>
  <si>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</si>
  <si>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</si>
  <si>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</si>
  <si>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</si>
  <si>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</si>
  <si>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</si>
  <si>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</si>
  <si>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</si>
  <si>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</si>
  <si>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</si>
  <si>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</si>
  <si>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</si>
  <si>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</si>
  <si>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</si>
  <si>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</si>
  <si>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</si>
  <si>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</si>
  <si>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</si>
  <si>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</si>
  <si>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</si>
  <si>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</si>
  <si>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</si>
  <si>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</si>
  <si>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</si>
  <si>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</si>
  <si>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</si>
  <si>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</si>
  <si>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</si>
  <si>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</si>
  <si>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</si>
  <si>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</si>
  <si>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</si>
  <si>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</si>
  <si>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</si>
  <si>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</si>
  <si>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</si>
  <si>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</si>
  <si>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</si>
  <si>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</si>
  <si>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</si>
  <si>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</si>
  <si>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</si>
  <si>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</si>
  <si>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</si>
  <si>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</si>
  <si>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</si>
  <si>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</si>
  <si>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</si>
  <si>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</si>
  <si>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</si>
  <si>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</si>
  <si>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</si>
  <si>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</si>
  <si>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</si>
  <si>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</si>
  <si>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</si>
  <si>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</si>
  <si>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</si>
  <si>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</si>
  <si>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</si>
  <si>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</si>
  <si>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</si>
  <si>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</si>
  <si>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</si>
  <si>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</si>
  <si>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</si>
  <si>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</si>
  <si>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</si>
  <si>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</si>
  <si>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</si>
  <si>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</si>
  <si>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</si>
  <si>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</si>
  <si>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</si>
  <si>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</si>
  <si>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</si>
  <si>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</si>
  <si>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</si>
  <si>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</si>
  <si>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</si>
  <si>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</si>
  <si>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</si>
  <si>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</si>
  <si>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</si>
  <si>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</si>
  <si>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</si>
  <si>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</si>
  <si>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</si>
  <si>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</si>
  <si>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</si>
  <si>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</si>
  <si>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</si>
  <si>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</si>
  <si>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</si>
  <si>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</si>
  <si>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</si>
  <si>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</si>
  <si>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</si>
  <si>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</si>
  <si>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</si>
  <si>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</si>
  <si>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</si>
  <si>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</si>
  <si>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</si>
  <si>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</si>
  <si>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</si>
  <si>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</si>
  <si>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</si>
  <si>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</si>
  <si>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</si>
  <si>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</si>
  <si>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</si>
  <si>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</si>
  <si>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</si>
  <si>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</si>
  <si>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</si>
  <si>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</si>
  <si>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</si>
  <si>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</si>
  <si>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</si>
  <si>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</si>
  <si>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</si>
  <si>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</si>
  <si>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</si>
  <si>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</si>
  <si>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</si>
  <si>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</si>
  <si>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</si>
  <si>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</si>
  <si>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</si>
  <si>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</si>
  <si>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</si>
  <si>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</si>
  <si>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</si>
  <si>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</si>
  <si>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</si>
  <si>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</si>
  <si>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</si>
  <si>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</si>
  <si>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</si>
  <si>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</si>
  <si>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</si>
  <si>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</si>
  <si>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</si>
  <si>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</si>
  <si>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</si>
  <si>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</si>
  <si>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</si>
  <si>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</si>
  <si>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</si>
  <si>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</si>
  <si>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</si>
  <si>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</si>
  <si>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</si>
  <si>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</si>
  <si>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</si>
  <si>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</si>
  <si>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</si>
  <si>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</si>
  <si>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</si>
  <si>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</si>
  <si>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</si>
  <si>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</si>
  <si>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</si>
  <si>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</si>
  <si>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</si>
  <si>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</si>
  <si>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</si>
  <si>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</si>
  <si>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</si>
  <si>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</si>
  <si>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</si>
  <si>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</si>
  <si>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</si>
  <si>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</si>
  <si>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</si>
  <si>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</si>
  <si>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</si>
  <si>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</si>
  <si>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</si>
  <si>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</si>
  <si>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</si>
  <si>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</si>
  <si>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</si>
  <si>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</si>
  <si>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</si>
  <si>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</si>
  <si>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</si>
  <si>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</si>
  <si>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</si>
  <si>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</si>
  <si>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</si>
  <si>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</si>
  <si>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</si>
  <si>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</si>
  <si>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</si>
  <si>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</si>
  <si>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</si>
  <si>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</si>
  <si>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</si>
  <si>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</si>
  <si>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</si>
  <si>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</si>
  <si>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</si>
  <si>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</si>
  <si>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</si>
  <si>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</si>
  <si>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</si>
  <si>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</si>
  <si>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</si>
  <si>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</si>
  <si>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</si>
  <si>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</si>
  <si>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</si>
  <si>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</si>
  <si>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</si>
  <si>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</si>
  <si>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</si>
  <si>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</si>
  <si>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</si>
  <si>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</si>
  <si>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</si>
  <si>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</si>
  <si>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</si>
  <si>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</si>
  <si>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</si>
  <si>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</si>
  <si>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</si>
  <si>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</si>
  <si>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</si>
  <si>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</si>
  <si>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</si>
  <si>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</si>
  <si>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</si>
  <si>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</si>
  <si>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</si>
  <si>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</si>
  <si>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</si>
  <si>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</si>
  <si>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</si>
  <si>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</si>
  <si>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</si>
  <si>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</si>
  <si>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</si>
  <si>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</si>
  <si>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</si>
  <si>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</si>
  <si>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</si>
  <si>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</si>
  <si>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</si>
  <si>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</si>
  <si>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</si>
  <si>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</si>
  <si>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</si>
  <si>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</si>
  <si>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</si>
  <si>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</si>
  <si>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</si>
  <si>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</si>
  <si>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</si>
  <si>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</si>
  <si>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</si>
  <si>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</si>
  <si>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</si>
  <si>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</si>
  <si>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</si>
  <si>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</si>
  <si>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</si>
  <si>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</si>
  <si>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</si>
  <si>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</si>
  <si>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</si>
  <si>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</si>
  <si>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</si>
  <si>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</si>
  <si>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</si>
  <si>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</si>
  <si>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</si>
  <si>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</si>
  <si>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</si>
  <si>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</si>
  <si>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</si>
  <si>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</si>
  <si>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</si>
  <si>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</si>
  <si>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</si>
  <si>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</si>
  <si>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</si>
  <si>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</si>
  <si>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</si>
  <si>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</si>
  <si>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</si>
  <si>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</si>
  <si>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</si>
  <si>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</si>
  <si>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</si>
  <si>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</si>
  <si>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</si>
  <si>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</si>
  <si>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</si>
  <si>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</si>
  <si>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</si>
  <si>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</si>
  <si>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</si>
  <si>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</si>
  <si>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</si>
  <si>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</si>
  <si>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</si>
  <si>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</si>
  <si>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</si>
  <si>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</si>
  <si>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</si>
  <si>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</si>
  <si>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</si>
  <si>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</si>
  <si>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</si>
  <si>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</si>
  <si>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</si>
  <si>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</si>
  <si>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</si>
  <si>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</si>
  <si>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</si>
  <si>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</si>
  <si>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</si>
  <si>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</si>
  <si>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</si>
  <si>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</si>
  <si>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</si>
  <si>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</si>
  <si>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</si>
  <si>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</si>
  <si>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</si>
  <si>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</si>
  <si>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</si>
  <si>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</si>
  <si>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</si>
  <si>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</si>
  <si>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</si>
  <si>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</si>
  <si>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</si>
  <si>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</si>
  <si>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</si>
  <si>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</si>
  <si>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</si>
  <si>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</si>
  <si>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</si>
  <si>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</si>
  <si>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</si>
  <si>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</si>
  <si>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</si>
  <si>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</si>
  <si>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</si>
  <si>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</si>
  <si>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</si>
  <si>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</si>
  <si>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</si>
  <si>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</si>
  <si>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</si>
  <si>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</si>
  <si>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</si>
  <si>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</si>
  <si>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</si>
  <si>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</si>
  <si>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</si>
  <si>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</si>
  <si>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</si>
  <si>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</si>
  <si>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</si>
  <si>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</si>
  <si>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</si>
  <si>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</si>
  <si>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</si>
  <si>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</si>
  <si>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</si>
  <si>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</si>
  <si>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</si>
  <si>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</si>
  <si>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</si>
  <si>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</si>
  <si>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</si>
  <si>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</si>
  <si>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</si>
  <si>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</si>
  <si>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</si>
  <si>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</si>
  <si>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</si>
  <si>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</si>
  <si>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</si>
  <si>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</si>
  <si>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</si>
  <si>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</si>
  <si>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</si>
  <si>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</si>
  <si>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</si>
  <si>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</si>
  <si>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</si>
  <si>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</si>
  <si>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</si>
  <si>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</si>
  <si>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</si>
  <si>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</si>
  <si>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</si>
  <si>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</si>
  <si>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</si>
  <si>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</si>
  <si>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</si>
  <si>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</si>
  <si>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</si>
  <si>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</si>
  <si>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</si>
  <si>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</si>
  <si>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</si>
  <si>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</si>
  <si>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</si>
  <si>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</si>
  <si>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</si>
  <si>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</si>
  <si>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</si>
  <si>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</si>
  <si>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</si>
  <si>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</si>
  <si>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</si>
  <si>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</si>
  <si>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</si>
  <si>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</si>
  <si>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</si>
  <si>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</si>
  <si>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</si>
  <si>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</si>
  <si>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</si>
  <si>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</si>
  <si>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</si>
  <si>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</si>
  <si>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</si>
  <si>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</si>
  <si>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</si>
  <si>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</si>
  <si>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</si>
  <si>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</si>
  <si>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</si>
  <si>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</si>
  <si>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</si>
  <si>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</si>
  <si>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</si>
  <si>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</si>
  <si>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</si>
  <si>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</si>
  <si>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</si>
  <si>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</si>
  <si>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</si>
  <si>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</si>
  <si>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</si>
  <si>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</si>
  <si>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</si>
  <si>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</si>
  <si>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</si>
  <si>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</si>
  <si>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</si>
  <si>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</si>
  <si>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</si>
  <si>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</si>
  <si>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</si>
  <si>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</si>
  <si>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</si>
  <si>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</si>
  <si>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</si>
  <si>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</si>
  <si>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</si>
  <si>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</si>
  <si>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</si>
  <si>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</si>
  <si>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</si>
  <si>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</si>
  <si>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</si>
  <si>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</si>
  <si>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</si>
  <si>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</si>
  <si>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</si>
  <si>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</si>
  <si>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</si>
  <si>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</si>
  <si>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</si>
  <si>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</si>
  <si>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</si>
  <si>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</si>
  <si>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</si>
  <si>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</si>
  <si>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</si>
  <si>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</si>
  <si>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</si>
  <si>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</si>
  <si>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</si>
  <si>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</si>
  <si>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</si>
  <si>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</si>
  <si>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</si>
  <si>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</si>
  <si>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</si>
  <si>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</si>
  <si>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</si>
  <si>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</si>
  <si>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</si>
  <si>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</si>
  <si>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</si>
  <si>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</si>
  <si>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</si>
  <si>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</si>
  <si>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</si>
  <si>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</si>
  <si>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</si>
  <si>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</si>
  <si>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</si>
  <si>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</si>
  <si>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</si>
  <si>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</si>
  <si>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</si>
  <si>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</si>
  <si>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</si>
  <si>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</si>
  <si>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</si>
  <si>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</si>
  <si>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</si>
  <si>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</si>
  <si>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</si>
  <si>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</si>
  <si>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</si>
  <si>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</si>
  <si>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</si>
  <si>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</si>
  <si>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</si>
  <si>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</si>
  <si>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</si>
  <si>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</si>
  <si>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</si>
  <si>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</si>
  <si>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</si>
  <si>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</si>
  <si>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</si>
  <si>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</si>
  <si>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</si>
  <si>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</si>
  <si>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</si>
  <si>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</si>
  <si>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</si>
  <si>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</si>
  <si>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</si>
  <si>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</si>
  <si>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</si>
  <si>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</si>
  <si>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</si>
  <si>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</si>
  <si>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</si>
  <si>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</si>
  <si>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</si>
  <si>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</si>
  <si>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</si>
  <si>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</si>
  <si>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</si>
  <si>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</si>
  <si>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</si>
  <si>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</si>
  <si>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</si>
  <si>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</si>
  <si>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</si>
  <si>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</si>
  <si>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</si>
  <si>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</si>
  <si>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</si>
  <si>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</si>
  <si>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</si>
  <si>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</si>
  <si>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</si>
  <si>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</si>
  <si>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</si>
  <si>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</si>
  <si>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</si>
  <si>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</si>
  <si>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</si>
  <si>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</si>
  <si>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</si>
  <si>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</si>
  <si>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</si>
  <si>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</si>
  <si>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</si>
  <si>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</si>
  <si>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</si>
  <si>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</si>
  <si>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</si>
  <si>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</si>
  <si>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</si>
  <si>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</si>
  <si>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</si>
  <si>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</si>
  <si>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</si>
  <si>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</si>
  <si>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</si>
  <si>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</si>
  <si>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</si>
  <si>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</si>
  <si>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</si>
  <si>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</si>
  <si>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</si>
  <si>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</si>
  <si>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</si>
  <si>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</si>
  <si>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</si>
  <si>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</si>
  <si>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</si>
  <si>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</si>
  <si>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</si>
  <si>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</si>
  <si>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</si>
  <si>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</si>
  <si>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</si>
  <si>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</si>
  <si>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</si>
  <si>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</si>
  <si>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</si>
  <si>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</si>
  <si>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</si>
  <si>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</si>
  <si>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</si>
  <si>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</si>
  <si>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</si>
  <si>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</si>
  <si>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</si>
  <si>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</si>
  <si>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</si>
  <si>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</si>
  <si>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</si>
  <si>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</si>
  <si>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</si>
  <si>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</si>
  <si>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</si>
  <si>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</si>
  <si>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</si>
  <si>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</si>
  <si>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</si>
  <si>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</si>
  <si>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</si>
  <si>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</si>
  <si>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</si>
  <si>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</si>
  <si>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</si>
  <si>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</si>
  <si>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</si>
  <si>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</si>
  <si>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</si>
  <si>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</si>
  <si>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</si>
  <si>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</si>
  <si>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</si>
  <si>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</si>
  <si>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</si>
  <si>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</si>
  <si>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</si>
  <si>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</si>
  <si>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</si>
  <si>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</si>
  <si>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</si>
  <si>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</si>
  <si>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</si>
  <si>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</si>
  <si>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</si>
  <si>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</si>
  <si>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</si>
  <si>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</si>
  <si>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</si>
  <si>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</si>
  <si>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</si>
  <si>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</si>
  <si>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</si>
  <si>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</si>
  <si>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</si>
  <si>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</si>
  <si>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</si>
  <si>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</si>
  <si>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</si>
  <si>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</si>
  <si>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</si>
  <si>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</si>
  <si>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</si>
  <si>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</si>
  <si>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</si>
  <si>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</si>
  <si>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</si>
  <si>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</si>
  <si>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</si>
  <si>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</si>
  <si>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</si>
  <si>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</si>
  <si>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</si>
  <si>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</si>
  <si>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</si>
  <si>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</si>
  <si>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</si>
  <si>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</si>
  <si>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</si>
  <si>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</si>
  <si>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</si>
  <si>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</si>
  <si>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</si>
  <si>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</si>
  <si>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</si>
  <si>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</si>
  <si>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</si>
  <si>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</si>
  <si>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</si>
  <si>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</si>
  <si>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</si>
  <si>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</si>
  <si>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</si>
  <si>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</si>
  <si>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</si>
  <si>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</si>
  <si>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</si>
  <si>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</si>
  <si>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</si>
  <si>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</si>
  <si>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</si>
  <si>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</si>
  <si>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</si>
  <si>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</si>
  <si>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</si>
  <si>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</si>
  <si>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</si>
  <si>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</si>
  <si>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</si>
  <si>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</si>
  <si>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</si>
  <si>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</si>
  <si>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</si>
  <si>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</si>
  <si>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</si>
  <si>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</si>
  <si>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</si>
  <si>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</si>
  <si>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</si>
  <si>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</si>
  <si>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</si>
  <si>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</si>
  <si>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</si>
  <si>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</si>
  <si>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</si>
  <si>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</si>
  <si>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</si>
  <si>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</si>
  <si>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</si>
  <si>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</si>
  <si>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</si>
  <si>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</si>
  <si>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</si>
  <si>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</si>
  <si>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</si>
  <si>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</si>
  <si>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</si>
  <si>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</si>
  <si>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</si>
  <si>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</si>
  <si>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</si>
  <si>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</si>
  <si>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</si>
  <si>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</si>
  <si>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</si>
  <si>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</si>
  <si>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</si>
  <si>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</si>
  <si>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</si>
  <si>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</si>
  <si>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</si>
  <si>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</si>
  <si>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</si>
  <si>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</si>
  <si>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</si>
  <si>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</si>
  <si>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</si>
  <si>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</si>
  <si>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</si>
  <si>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</si>
  <si>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</si>
  <si>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</si>
  <si>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</si>
  <si>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</si>
  <si>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</si>
  <si>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</si>
  <si>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</si>
  <si>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</si>
  <si>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</si>
  <si>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</si>
  <si>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</si>
  <si>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</si>
  <si>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</si>
  <si>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</si>
  <si>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</si>
  <si>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</si>
  <si>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</si>
  <si>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</si>
  <si>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</si>
  <si>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</si>
  <si>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</si>
  <si>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</si>
  <si>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</si>
  <si>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</si>
  <si>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</si>
  <si>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</si>
  <si>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</si>
  <si>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</si>
  <si>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</si>
  <si>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</si>
  <si>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</si>
  <si>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</si>
  <si>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</si>
  <si>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</si>
  <si>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</si>
  <si>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</si>
  <si>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</si>
  <si>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</si>
  <si>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</si>
  <si>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</si>
  <si>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</si>
  <si>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</si>
  <si>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</si>
  <si>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</si>
  <si>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</si>
  <si>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</si>
  <si>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</si>
  <si>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</si>
  <si>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</si>
  <si>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</si>
  <si>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</si>
  <si>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</si>
  <si>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</si>
  <si>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</si>
  <si>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</si>
  <si>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</si>
  <si>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</si>
  <si>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</si>
  <si>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</si>
  <si>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</si>
  <si>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</si>
  <si>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</si>
  <si>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</si>
  <si>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</si>
  <si>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</si>
  <si>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</si>
  <si>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</si>
  <si>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</si>
  <si>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</si>
  <si>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</si>
  <si>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</si>
  <si>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</si>
  <si>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</si>
  <si>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</si>
  <si>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</si>
  <si>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</si>
  <si>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</si>
  <si>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</si>
  <si>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</si>
  <si>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</si>
  <si>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</si>
  <si>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</si>
  <si>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</si>
  <si>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</si>
  <si>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</si>
  <si>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</si>
  <si>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</si>
  <si>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</si>
  <si>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</si>
  <si>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</si>
  <si>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</si>
  <si>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</si>
  <si>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</si>
  <si>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</si>
  <si>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</si>
  <si>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</si>
  <si>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</si>
  <si>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</si>
  <si>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</si>
  <si>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</si>
  <si>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</si>
  <si>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</si>
  <si>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</si>
  <si>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</si>
  <si>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</si>
  <si>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</si>
  <si>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</si>
  <si>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</si>
  <si>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</si>
  <si>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</si>
  <si>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</si>
  <si>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</si>
  <si>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</si>
  <si>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</si>
  <si>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</si>
  <si>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</si>
  <si>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</si>
  <si>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</si>
  <si>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</si>
  <si>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</si>
  <si>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</si>
  <si>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</si>
  <si>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</si>
  <si>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</si>
  <si>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</si>
  <si>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</si>
  <si>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</si>
  <si>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</si>
  <si>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</si>
  <si>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</si>
  <si>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</si>
  <si>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</si>
  <si>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</si>
  <si>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</si>
  <si>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</si>
  <si>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</si>
  <si>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</si>
  <si>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</si>
  <si>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</si>
  <si>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</si>
  <si>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</si>
  <si>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</si>
  <si>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</si>
  <si>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</si>
  <si>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</si>
  <si>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</si>
  <si>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</si>
  <si>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</si>
  <si>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</si>
  <si>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</si>
  <si>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</si>
  <si>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</si>
  <si>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</si>
  <si>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</si>
  <si>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</si>
  <si>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</si>
  <si>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</si>
  <si>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</si>
  <si>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</si>
  <si>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</si>
  <si>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</si>
  <si>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</si>
  <si>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</si>
  <si>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</si>
  <si>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</si>
  <si>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</si>
  <si>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</si>
  <si>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</si>
  <si>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</si>
  <si>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</si>
  <si>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</si>
  <si>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</si>
  <si>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</si>
  <si>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</si>
  <si>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</si>
  <si>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</si>
  <si>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</si>
  <si>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</si>
  <si>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</si>
  <si>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</si>
  <si>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</si>
  <si>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</si>
  <si>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</si>
  <si>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</si>
  <si>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</si>
  <si>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</si>
  <si>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</si>
  <si>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</si>
  <si>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</si>
  <si>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</si>
  <si>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</si>
  <si>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</si>
  <si>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</si>
  <si>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</si>
  <si>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</si>
  <si>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</si>
  <si>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</si>
  <si>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</si>
  <si>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</si>
  <si>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</si>
  <si>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</si>
  <si>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</si>
  <si>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</si>
  <si>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</si>
  <si>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</si>
  <si>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</si>
  <si>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</si>
  <si>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</si>
  <si>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</si>
  <si>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</si>
  <si>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</si>
  <si>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</si>
  <si>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</si>
  <si>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</si>
  <si>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</si>
  <si>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</si>
  <si>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</si>
  <si>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</si>
  <si>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</si>
  <si>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</si>
  <si>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</si>
  <si>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</si>
  <si>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</si>
  <si>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</si>
  <si>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</si>
  <si>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</si>
  <si>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</si>
  <si>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</si>
  <si>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</si>
  <si>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</si>
  <si>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</si>
  <si>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</si>
  <si>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</si>
  <si>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</si>
  <si>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</si>
  <si>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</si>
  <si>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</si>
  <si>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</si>
  <si>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</si>
  <si>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</si>
  <si>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</si>
  <si>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</si>
  <si>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</si>
  <si>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</si>
  <si>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</si>
  <si>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</si>
  <si>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</si>
  <si>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</si>
  <si>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</si>
  <si>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</si>
  <si>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</si>
  <si>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</si>
  <si>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</si>
  <si>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</si>
  <si>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</si>
  <si>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</si>
  <si>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</si>
  <si>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</si>
  <si>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</si>
  <si>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</si>
  <si>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</si>
  <si>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</si>
  <si>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</si>
  <si>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</si>
  <si>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</si>
  <si>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</si>
  <si>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</si>
  <si>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</si>
  <si>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</si>
  <si>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</si>
  <si>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</si>
  <si>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</si>
  <si>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</si>
  <si>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</si>
  <si>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</si>
  <si>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</si>
  <si>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</si>
  <si>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</si>
  <si>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</si>
  <si>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</si>
  <si>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</si>
  <si>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</si>
  <si>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</si>
  <si>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</si>
  <si>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</si>
  <si>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</si>
  <si>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</si>
  <si>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</si>
  <si>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</si>
  <si>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</si>
  <si>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</si>
  <si>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</si>
  <si>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</si>
  <si>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</si>
  <si>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</si>
  <si>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</si>
  <si>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</si>
  <si>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</si>
  <si>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</si>
  <si>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</si>
  <si>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</si>
  <si>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</si>
  <si>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</si>
  <si>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</si>
  <si>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</si>
  <si>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</si>
  <si>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</si>
  <si>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</si>
  <si>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</si>
  <si>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</si>
  <si>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</si>
  <si>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</si>
  <si>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</si>
  <si>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</si>
  <si>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</si>
  <si>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</si>
  <si>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</si>
  <si>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</si>
  <si>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</si>
  <si>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</si>
  <si>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</si>
  <si>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</si>
  <si>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</si>
  <si>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</si>
  <si>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</si>
  <si>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</si>
  <si>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</si>
  <si>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</si>
  <si>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</si>
  <si>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</si>
  <si>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</si>
  <si>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</si>
  <si>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</si>
  <si>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</si>
  <si>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</si>
  <si>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</si>
  <si>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</si>
  <si>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</si>
  <si>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</si>
  <si>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</si>
  <si>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</si>
  <si>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</si>
  <si>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</si>
  <si>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</si>
  <si>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</si>
  <si>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</si>
  <si>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</si>
  <si>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</si>
  <si>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</si>
  <si>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</si>
  <si>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</si>
  <si>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</si>
  <si>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</si>
  <si>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</si>
  <si>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</si>
  <si>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</si>
  <si>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</si>
  <si>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</si>
  <si>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</si>
  <si>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</si>
  <si>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</si>
  <si>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</si>
  <si>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</si>
  <si>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</si>
  <si>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</si>
  <si>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</si>
  <si>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</si>
  <si>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</si>
  <si>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</si>
  <si>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</si>
  <si>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</si>
  <si>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</si>
  <si>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</si>
  <si>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</si>
  <si>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</si>
  <si>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</si>
  <si>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</si>
  <si>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</si>
  <si>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</si>
  <si>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</si>
  <si>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</si>
  <si>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</si>
  <si>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</si>
  <si>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</si>
  <si>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</si>
  <si>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</si>
  <si>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</si>
  <si>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</si>
  <si>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</si>
  <si>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</si>
  <si>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</si>
  <si>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</si>
  <si>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</si>
  <si>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</si>
  <si>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</si>
  <si>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</si>
  <si>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</si>
  <si>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</si>
  <si>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</si>
  <si>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</si>
  <si>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</si>
  <si>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</si>
  <si>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</si>
  <si>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</si>
  <si>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</si>
  <si>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</si>
  <si>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</si>
  <si>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</si>
  <si>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</si>
  <si>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</si>
  <si>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</si>
  <si>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</si>
  <si>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</si>
  <si>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</si>
  <si>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</si>
  <si>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</si>
  <si>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</si>
  <si>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</si>
  <si>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</si>
  <si>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</si>
  <si>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</si>
  <si>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</si>
  <si>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</si>
  <si>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</si>
  <si>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</si>
  <si>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</si>
  <si>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</si>
  <si>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</si>
  <si>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</si>
  <si>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</si>
  <si>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</si>
  <si>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</si>
  <si>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</si>
  <si>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</si>
  <si>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</si>
  <si>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</si>
  <si>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</si>
  <si>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</si>
  <si>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</si>
  <si>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</si>
  <si>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</si>
  <si>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</si>
  <si>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</si>
  <si>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</si>
  <si>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</si>
  <si>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</si>
  <si>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</si>
  <si>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</si>
  <si>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</si>
  <si>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</si>
  <si>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</si>
  <si>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</si>
  <si>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</si>
  <si>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</si>
  <si>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</si>
  <si>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</si>
  <si>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</si>
  <si>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</si>
  <si>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</si>
  <si>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</si>
  <si>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</si>
  <si>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</si>
  <si>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</si>
  <si>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</si>
  <si>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</si>
  <si>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</si>
  <si>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</si>
  <si>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</si>
  <si>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</si>
  <si>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</si>
  <si>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</si>
  <si>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</si>
  <si>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</si>
  <si>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</si>
  <si>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</si>
  <si>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</si>
  <si>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</si>
  <si>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</si>
  <si>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</si>
  <si>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</si>
  <si>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</si>
  <si>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</si>
  <si>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</si>
  <si>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</si>
  <si>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</si>
  <si>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</si>
  <si>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</si>
  <si>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</si>
  <si>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</si>
  <si>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</si>
  <si>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</si>
  <si>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</si>
  <si>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</si>
  <si>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</si>
  <si>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</si>
  <si>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</si>
  <si>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</si>
  <si>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</si>
  <si>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</si>
  <si>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</si>
  <si>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</si>
  <si>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</si>
  <si>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</si>
  <si>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</si>
  <si>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</si>
  <si>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</si>
  <si>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</si>
  <si>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</si>
  <si>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</si>
  <si>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</si>
  <si>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</si>
  <si>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</si>
  <si>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</si>
  <si>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</si>
  <si>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</si>
  <si>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</si>
  <si>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</si>
  <si>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</si>
  <si>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</si>
  <si>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</si>
  <si>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</si>
  <si>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</si>
  <si>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</si>
  <si>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</si>
  <si>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</si>
  <si>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</si>
  <si>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</si>
  <si>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</si>
  <si>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</si>
  <si>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</si>
  <si>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</si>
  <si>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</si>
  <si>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</si>
  <si>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</si>
  <si>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</si>
  <si>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</si>
  <si>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</si>
  <si>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</si>
  <si>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</si>
  <si>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</si>
  <si>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</si>
  <si>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</si>
  <si>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</si>
  <si>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</si>
  <si>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</si>
  <si>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</si>
  <si>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</si>
  <si>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</si>
  <si>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</si>
  <si>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</si>
  <si>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</si>
  <si>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</si>
  <si>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</si>
  <si>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</si>
  <si>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</si>
  <si>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</si>
  <si>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</si>
  <si>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</si>
  <si>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</si>
  <si>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</si>
  <si>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</si>
  <si>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</si>
  <si>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</si>
  <si>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</si>
  <si>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</si>
  <si>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</si>
  <si>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</si>
  <si>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</si>
  <si>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</si>
  <si>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</si>
  <si>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</si>
  <si>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</si>
  <si>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</si>
  <si>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</si>
  <si>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</si>
  <si>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</si>
  <si>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</si>
  <si>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</si>
  <si>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</si>
  <si>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</si>
  <si>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</si>
  <si>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</si>
  <si>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</si>
  <si>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</si>
  <si>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</si>
  <si>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</si>
  <si>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</si>
  <si>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</si>
  <si>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</si>
  <si>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</si>
  <si>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</si>
  <si>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</si>
  <si>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</si>
  <si>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</si>
  <si>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</si>
  <si>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</si>
  <si>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</si>
  <si>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</si>
  <si>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</si>
  <si>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</si>
  <si>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</si>
  <si>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</si>
  <si>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</si>
  <si>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</si>
  <si>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</si>
  <si>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</si>
  <si>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</si>
  <si>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</si>
  <si>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</si>
  <si>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</si>
  <si>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</si>
  <si>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</si>
  <si>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</si>
  <si>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</si>
  <si>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</si>
  <si>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</si>
  <si>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</si>
  <si>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</si>
  <si>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</si>
  <si>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</si>
  <si>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</si>
  <si>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</si>
  <si>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</si>
  <si>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</si>
  <si>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</si>
  <si>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</si>
  <si>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</si>
  <si>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</si>
  <si>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</si>
  <si>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</si>
  <si>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</si>
  <si>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</si>
  <si>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</si>
  <si>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</si>
  <si>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</si>
  <si>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</si>
  <si>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</si>
  <si>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</si>
  <si>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</si>
  <si>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</si>
  <si>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</si>
  <si>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</si>
  <si>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</si>
  <si>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</si>
  <si>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</si>
  <si>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</si>
  <si>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</si>
  <si>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</si>
  <si>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</si>
  <si>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</si>
  <si>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</si>
  <si>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</si>
  <si>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</si>
  <si>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</si>
  <si>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</si>
  <si>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</si>
  <si>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</si>
  <si>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</si>
  <si>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</si>
  <si>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</si>
  <si>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</si>
  <si>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</si>
  <si>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</si>
  <si>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</si>
  <si>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</si>
  <si>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</si>
  <si>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</si>
  <si>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</si>
  <si>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</si>
  <si>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</si>
  <si>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</si>
  <si>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</si>
  <si>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</si>
  <si>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</si>
  <si>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</si>
  <si>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</si>
  <si>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</si>
  <si>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</si>
  <si>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</si>
  <si>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</si>
  <si>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</si>
  <si>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</si>
  <si>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</si>
  <si>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</si>
  <si>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</si>
  <si>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</si>
  <si>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</si>
  <si>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</si>
  <si>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</si>
  <si>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</si>
  <si>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</si>
  <si>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</si>
  <si>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</si>
  <si>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</si>
  <si>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</si>
  <si>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</si>
  <si>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</si>
  <si>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</si>
  <si>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</si>
  <si>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</si>
  <si>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</si>
  <si>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</si>
  <si>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</si>
  <si>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</si>
  <si>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</si>
  <si>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</si>
  <si>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</si>
  <si>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</si>
  <si>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</si>
  <si>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</si>
  <si>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</si>
  <si>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</si>
  <si>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</si>
  <si>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</si>
  <si>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</si>
  <si>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</si>
  <si>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</si>
  <si>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</si>
  <si>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</si>
  <si>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</si>
  <si>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</si>
  <si>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</si>
  <si>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</si>
  <si>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</si>
  <si>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</si>
  <si>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</si>
  <si>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</si>
  <si>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</si>
  <si>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</si>
  <si>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</si>
  <si>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</si>
  <si>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</si>
  <si>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</si>
  <si>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</si>
  <si>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</si>
  <si>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</si>
  <si>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</si>
  <si>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</si>
  <si>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</si>
  <si>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</si>
  <si>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</si>
  <si>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</si>
  <si>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</si>
  <si>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</si>
  <si>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</si>
  <si>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</si>
  <si>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</si>
  <si>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</si>
  <si>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</si>
  <si>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</si>
  <si>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</si>
  <si>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</si>
  <si>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</si>
  <si>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</si>
  <si>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</si>
  <si>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</si>
  <si>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</si>
  <si>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</si>
  <si>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</si>
  <si>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</si>
  <si>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</si>
  <si>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</si>
  <si>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</si>
  <si>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</si>
  <si>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</si>
  <si>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</si>
  <si>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</si>
  <si>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</si>
  <si>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</si>
  <si>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</si>
  <si>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</si>
  <si>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</si>
  <si>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</si>
  <si>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</si>
  <si>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</si>
  <si>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</si>
  <si>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</si>
  <si>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</si>
  <si>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</si>
  <si>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</si>
  <si>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</si>
  <si>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</si>
  <si>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</si>
  <si>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</si>
  <si>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</si>
  <si>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</si>
  <si>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</si>
  <si>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</si>
  <si>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</si>
  <si>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</si>
  <si>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</si>
  <si>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</si>
  <si>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</si>
  <si>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</si>
  <si>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</si>
  <si>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</si>
  <si>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</si>
  <si>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</si>
  <si>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</si>
  <si>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</si>
  <si>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</si>
  <si>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</si>
  <si>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</si>
  <si>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</si>
  <si>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</si>
  <si>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</si>
  <si>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</si>
  <si>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</si>
  <si>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</si>
  <si>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</si>
  <si>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</si>
  <si>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</si>
  <si>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</si>
  <si>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</si>
  <si>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</si>
  <si>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</si>
  <si>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</si>
  <si>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</si>
  <si>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</si>
  <si>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</si>
  <si>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</si>
  <si>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</si>
  <si>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</si>
  <si>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</si>
  <si>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</si>
  <si>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</si>
  <si>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</si>
  <si>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</si>
  <si>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</si>
  <si>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</si>
  <si>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</si>
  <si>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</si>
  <si>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</si>
  <si>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</si>
  <si>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</si>
  <si>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</si>
  <si>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</si>
  <si>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</si>
  <si>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</si>
  <si>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</si>
  <si>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</si>
  <si>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</si>
  <si>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</si>
  <si>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</si>
  <si>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</si>
  <si>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</si>
  <si>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</si>
  <si>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</si>
  <si>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</si>
  <si>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</si>
  <si>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</si>
  <si>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</si>
  <si>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</si>
  <si>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</si>
  <si>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</si>
  <si>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</si>
  <si>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</si>
  <si>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</si>
  <si>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</si>
  <si>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</si>
  <si>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</si>
  <si>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</si>
  <si>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</si>
  <si>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</si>
  <si>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</si>
  <si>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</si>
  <si>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</si>
  <si>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</si>
  <si>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</si>
  <si>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</si>
  <si>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</si>
  <si>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</si>
  <si>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</si>
  <si>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</si>
  <si>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</si>
  <si>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</si>
  <si>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</si>
  <si>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</si>
  <si>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</si>
  <si>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</si>
  <si>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</si>
  <si>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</si>
  <si>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</si>
  <si>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</si>
  <si>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</si>
  <si>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</si>
  <si>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</si>
  <si>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</si>
  <si>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</si>
  <si>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</si>
  <si>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</si>
  <si>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</si>
  <si>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</si>
  <si>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</si>
  <si>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</si>
  <si>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</si>
  <si>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</si>
  <si>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</si>
  <si>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</si>
  <si>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</si>
  <si>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</si>
  <si>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</si>
  <si>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</si>
  <si>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</si>
  <si>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</si>
  <si>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</si>
  <si>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</si>
  <si>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</si>
  <si>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</si>
  <si>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</si>
  <si>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</si>
  <si>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</si>
  <si>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</si>
  <si>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</si>
  <si>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</si>
  <si>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</si>
  <si>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</si>
  <si>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</si>
  <si>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</si>
  <si>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</si>
  <si>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</si>
  <si>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</si>
  <si>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</si>
  <si>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</si>
  <si>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</si>
  <si>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</si>
  <si>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</si>
  <si>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</si>
  <si>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</si>
  <si>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</si>
  <si>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</si>
  <si>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</si>
  <si>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</si>
  <si>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</si>
  <si>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</si>
  <si>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</si>
  <si>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</si>
  <si>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</si>
  <si>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</si>
  <si>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</si>
  <si>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</si>
  <si>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</si>
  <si>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</si>
  <si>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</si>
  <si>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</si>
  <si>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</si>
  <si>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</si>
  <si>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</si>
  <si>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</si>
  <si>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</si>
  <si>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</si>
  <si>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</si>
  <si>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</si>
  <si>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</si>
  <si>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</si>
  <si>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</si>
  <si>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</si>
  <si>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</si>
  <si>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</si>
  <si>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</si>
  <si>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</si>
  <si>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</si>
  <si>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</si>
  <si>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</si>
  <si>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</si>
  <si>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</si>
  <si>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</si>
  <si>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</si>
  <si>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</si>
  <si>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</si>
  <si>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</si>
  <si>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</si>
  <si>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</si>
  <si>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</si>
  <si>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</si>
  <si>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</si>
  <si>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</si>
  <si>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</si>
  <si>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</si>
  <si>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</si>
  <si>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</si>
  <si>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</si>
  <si>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</si>
  <si>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</si>
  <si>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</si>
  <si>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</si>
  <si>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</si>
  <si>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</si>
  <si>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</si>
  <si>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</si>
  <si>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</si>
  <si>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</si>
  <si>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</si>
  <si>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</si>
  <si>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</si>
  <si>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</si>
  <si>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</si>
  <si>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</si>
  <si>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</si>
  <si>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</si>
  <si>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</si>
  <si>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</si>
  <si>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</si>
  <si>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</si>
  <si>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</si>
  <si>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</si>
  <si>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</si>
  <si>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</si>
  <si>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</si>
  <si>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</si>
  <si>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</si>
  <si>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</si>
  <si>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</si>
  <si>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</si>
  <si>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</si>
  <si>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</si>
  <si>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</si>
  <si>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</si>
  <si>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</si>
  <si>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</si>
  <si>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</si>
  <si>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</si>
  <si>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</si>
  <si>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</si>
  <si>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</si>
  <si>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</si>
  <si>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</si>
  <si>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</si>
  <si>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</si>
  <si>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</si>
  <si>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</si>
  <si>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</si>
  <si>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</si>
  <si>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</si>
  <si>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</si>
  <si>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</si>
  <si>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</si>
  <si>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</si>
  <si>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</si>
  <si>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</si>
  <si>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</si>
  <si>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</si>
  <si>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</si>
  <si>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</si>
  <si>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</si>
  <si>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</si>
  <si>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</si>
  <si>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</si>
  <si>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</si>
  <si>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</si>
  <si>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</si>
  <si>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</si>
  <si>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</si>
  <si>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</si>
  <si>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</si>
  <si>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</si>
  <si>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</si>
  <si>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</si>
  <si>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</si>
  <si>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</si>
  <si>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</si>
  <si>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</si>
  <si>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</si>
  <si>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</si>
  <si>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</si>
  <si>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</si>
  <si>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</si>
  <si>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</si>
  <si>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</si>
  <si>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</si>
  <si>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</si>
  <si>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</si>
  <si>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</si>
  <si>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</si>
  <si>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</si>
  <si>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</si>
  <si>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</si>
  <si>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</si>
  <si>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</si>
  <si>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</si>
  <si>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</si>
  <si>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</si>
  <si>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</si>
  <si>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</si>
  <si>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</si>
  <si>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</si>
  <si>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</si>
  <si>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</si>
  <si>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</si>
  <si>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</si>
  <si>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</si>
  <si>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</si>
  <si>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</si>
  <si>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</si>
  <si>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</si>
  <si>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</si>
  <si>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</si>
  <si>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</si>
  <si>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</si>
  <si>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</si>
  <si>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</si>
  <si>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</si>
  <si>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</si>
  <si>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</si>
  <si>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</si>
  <si>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</si>
  <si>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</si>
  <si>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</si>
  <si>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</si>
  <si>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</si>
  <si>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</si>
  <si>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</si>
  <si>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</si>
  <si>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</si>
  <si>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</si>
  <si>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</si>
  <si>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</si>
  <si>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</si>
  <si>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</si>
  <si>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</si>
  <si>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</si>
  <si>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</si>
  <si>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</si>
  <si>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</si>
  <si>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</si>
  <si>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</si>
  <si>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</si>
  <si>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</si>
  <si>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</si>
  <si>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</si>
  <si>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</si>
  <si>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</si>
  <si>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</si>
  <si>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</si>
  <si>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</si>
  <si>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</si>
  <si>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</si>
  <si>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</si>
  <si>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</si>
  <si>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</si>
  <si>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</si>
  <si>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</si>
  <si>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</si>
  <si>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</si>
  <si>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</si>
  <si>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</si>
  <si>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</si>
  <si>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</si>
  <si>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</si>
  <si>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</si>
  <si>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</si>
  <si>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</si>
  <si>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</si>
  <si>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</si>
  <si>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</si>
  <si>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</si>
  <si>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</si>
  <si>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</si>
  <si>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</si>
  <si>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</si>
  <si>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</si>
  <si>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</si>
  <si>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</si>
  <si>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</si>
  <si>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</si>
  <si>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</si>
  <si>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</si>
  <si>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</si>
  <si>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</si>
  <si>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</si>
  <si>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</si>
  <si>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</si>
  <si>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</si>
  <si>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</si>
  <si>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</si>
  <si>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</si>
  <si>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</si>
  <si>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</si>
  <si>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</si>
  <si>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</si>
  <si>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</si>
  <si>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</si>
  <si>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</si>
  <si>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</si>
  <si>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</si>
  <si>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</si>
  <si>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</si>
  <si>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</si>
  <si>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</si>
  <si>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</si>
  <si>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</si>
  <si>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</si>
  <si>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</si>
  <si>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</si>
  <si>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</si>
  <si>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</si>
  <si>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</si>
  <si>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</si>
  <si>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</si>
  <si>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</si>
  <si>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</si>
  <si>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</si>
  <si>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</si>
  <si>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</si>
  <si>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</si>
  <si>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</si>
  <si>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</si>
  <si>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</si>
  <si>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</si>
  <si>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</si>
  <si>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</si>
  <si>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</si>
  <si>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</si>
  <si>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</si>
  <si>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</si>
  <si>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</si>
  <si>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</si>
  <si>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</si>
  <si>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</si>
  <si>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</si>
  <si>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</si>
  <si>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</si>
  <si>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</si>
  <si>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</si>
  <si>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</si>
  <si>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</si>
  <si>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</si>
  <si>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</si>
  <si>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</si>
  <si>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</si>
  <si>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</si>
  <si>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</si>
  <si>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</si>
  <si>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</si>
  <si>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</si>
  <si>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</si>
  <si>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</si>
  <si>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</si>
  <si>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</si>
  <si>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</si>
  <si>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</si>
  <si>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</si>
  <si>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</si>
  <si>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</si>
  <si>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</si>
  <si>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</si>
  <si>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</si>
  <si>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</si>
  <si>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</si>
  <si>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</si>
  <si>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</si>
  <si>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</si>
  <si>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</si>
  <si>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</si>
  <si>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</si>
  <si>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</si>
  <si>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</si>
  <si>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</si>
  <si>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</si>
  <si>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</si>
  <si>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</si>
  <si>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</si>
  <si>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</si>
  <si>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</si>
  <si>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</si>
  <si>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</si>
  <si>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</si>
  <si>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</si>
  <si>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</si>
  <si>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</si>
  <si>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</si>
  <si>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</si>
  <si>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</si>
  <si>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</si>
  <si>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</si>
  <si>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</si>
  <si>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</si>
  <si>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</si>
  <si>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</si>
  <si>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</si>
  <si>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</si>
  <si>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</si>
  <si>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</si>
  <si>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</si>
  <si>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</si>
  <si>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</si>
  <si>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</si>
  <si>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</si>
  <si>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</si>
  <si>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</si>
  <si>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</si>
  <si>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</si>
  <si>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</si>
  <si>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</si>
  <si>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</si>
  <si>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</si>
  <si>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</si>
  <si>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</si>
  <si>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</si>
  <si>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</si>
  <si>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</si>
  <si>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</si>
  <si>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</si>
  <si>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</si>
  <si>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</si>
  <si>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</si>
  <si>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</si>
  <si>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</si>
  <si>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</si>
  <si>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</si>
  <si>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</si>
  <si>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</si>
  <si>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</si>
  <si>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</si>
  <si>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</si>
  <si>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</si>
  <si>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</si>
  <si>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</si>
  <si>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</si>
  <si>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</si>
  <si>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</si>
  <si>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</si>
  <si>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</si>
  <si>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</si>
  <si>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</si>
  <si>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</si>
  <si>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</si>
  <si>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</si>
  <si>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</si>
  <si>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</si>
  <si>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</si>
  <si>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</si>
  <si>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</si>
  <si>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</si>
  <si>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</si>
  <si>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</si>
  <si>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</si>
  <si>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</si>
  <si>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</si>
  <si>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</si>
  <si>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</si>
  <si>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</si>
  <si>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</si>
  <si>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</si>
  <si>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</si>
  <si>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</si>
  <si>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</si>
  <si>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</si>
  <si>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</si>
  <si>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</si>
  <si>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</si>
  <si>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</si>
  <si>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</si>
  <si>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</si>
  <si>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</si>
  <si>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</si>
  <si>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</si>
  <si>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</si>
  <si>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</si>
  <si>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</si>
  <si>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</si>
  <si>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</si>
  <si>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</si>
  <si>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</si>
  <si>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</si>
  <si>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</si>
  <si>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</si>
  <si>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</si>
  <si>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</si>
  <si>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</si>
  <si>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</si>
  <si>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</si>
  <si>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</si>
  <si>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</si>
  <si>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</si>
  <si>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</si>
  <si>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</si>
  <si>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</si>
  <si>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</si>
  <si>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</si>
  <si>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</si>
  <si>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</si>
  <si>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</si>
  <si>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</si>
  <si>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</si>
  <si>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</si>
  <si>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</si>
  <si>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</si>
  <si>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</si>
  <si>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</si>
  <si>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</si>
  <si>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</si>
  <si>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</si>
  <si>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</si>
  <si>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</si>
  <si>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</si>
  <si>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</si>
  <si>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</si>
  <si>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</si>
  <si>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</si>
  <si>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</si>
  <si>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</si>
  <si>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</si>
  <si>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</si>
  <si>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</si>
  <si>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</si>
  <si>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</si>
  <si>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</si>
  <si>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</si>
  <si>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</si>
  <si>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</si>
  <si>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</si>
  <si>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</si>
  <si>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</si>
  <si>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</si>
  <si>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</si>
  <si>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</si>
  <si>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</si>
  <si>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</si>
  <si>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</si>
  <si>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</si>
  <si>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</si>
  <si>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</si>
  <si>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</si>
  <si>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</si>
  <si>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</si>
  <si>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</si>
  <si>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</si>
  <si>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</si>
  <si>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</si>
  <si>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</si>
  <si>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</si>
  <si>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</si>
  <si>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</si>
  <si>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</si>
  <si>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</si>
  <si>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</si>
  <si>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</si>
  <si>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</si>
  <si>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</si>
  <si>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</si>
  <si>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</si>
  <si>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</si>
  <si>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</si>
  <si>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</si>
  <si>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</si>
  <si>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</si>
  <si>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</si>
  <si>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</si>
  <si>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</si>
  <si>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</si>
  <si>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</si>
  <si>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</si>
  <si>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</si>
  <si>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</si>
  <si>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</si>
  <si>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</si>
  <si>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</si>
  <si>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</si>
  <si>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</si>
  <si>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</si>
  <si>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</si>
  <si>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</si>
  <si>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</si>
  <si>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</si>
  <si>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</si>
  <si>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</si>
  <si>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</si>
  <si>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</si>
  <si>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</si>
  <si>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</si>
  <si>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</si>
  <si>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</si>
  <si>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</si>
  <si>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</si>
  <si>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</si>
  <si>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</si>
  <si>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</si>
  <si>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</si>
  <si>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</si>
  <si>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</si>
  <si>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</si>
  <si>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</si>
  <si>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</si>
  <si>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</si>
  <si>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</si>
  <si>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</si>
  <si>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</si>
  <si>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</si>
  <si>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</si>
  <si>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</si>
  <si>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</si>
  <si>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</si>
  <si>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</si>
  <si>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</si>
  <si>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</si>
  <si>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</si>
  <si>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</si>
  <si>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</si>
  <si>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</si>
  <si>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</si>
  <si>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</si>
  <si>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</si>
  <si>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</si>
  <si>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</si>
  <si>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</si>
  <si>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</si>
  <si>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</si>
  <si>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</si>
  <si>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</si>
  <si>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</si>
  <si>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</si>
  <si>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</si>
  <si>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</si>
  <si>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</si>
  <si>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</si>
  <si>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</si>
  <si>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</si>
  <si>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</si>
  <si>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</si>
  <si>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</si>
  <si>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</si>
  <si>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</si>
  <si>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</si>
  <si>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</si>
  <si>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</si>
  <si>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</si>
  <si>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</si>
  <si>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</si>
  <si>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</si>
  <si>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</si>
  <si>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</si>
  <si>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</si>
  <si>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</si>
  <si>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</si>
  <si>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</si>
  <si>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</si>
  <si>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</si>
  <si>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</si>
  <si>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</si>
  <si>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</si>
  <si>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</si>
  <si>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</si>
  <si>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</si>
  <si>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</si>
  <si>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</si>
  <si>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</si>
  <si>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</si>
  <si>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</si>
  <si>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</si>
  <si>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</si>
  <si>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</si>
  <si>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</si>
  <si>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</si>
  <si>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</si>
  <si>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</si>
  <si>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</si>
  <si>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</si>
  <si>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</si>
  <si>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</si>
  <si>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</si>
  <si>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</si>
  <si>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</si>
  <si>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</si>
  <si>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</si>
  <si>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</si>
  <si>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</si>
  <si>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</si>
  <si>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</si>
  <si>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</si>
  <si>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</si>
  <si>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</si>
  <si>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</si>
  <si>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</si>
  <si>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</si>
  <si>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</si>
  <si>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</si>
  <si>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</si>
  <si>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</si>
  <si>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</si>
  <si>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</si>
  <si>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</si>
  <si>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</si>
  <si>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</si>
  <si>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</si>
  <si>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</si>
  <si>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</si>
  <si>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</si>
  <si>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</si>
  <si>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</si>
  <si>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</si>
  <si>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</si>
  <si>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</si>
  <si>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</si>
  <si>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</si>
  <si>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</si>
  <si>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</si>
  <si>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</si>
  <si>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</si>
  <si>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</si>
  <si>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</si>
  <si>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</si>
  <si>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</si>
  <si>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</si>
  <si>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</si>
  <si>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</si>
  <si>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</si>
  <si>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</si>
  <si>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</si>
  <si>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</si>
  <si>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</si>
  <si>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</si>
  <si>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</si>
  <si>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</si>
  <si>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</si>
  <si>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</si>
  <si>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</si>
  <si>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</si>
  <si>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</si>
  <si>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</si>
  <si>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</si>
  <si>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</si>
  <si>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</si>
  <si>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</si>
  <si>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</si>
  <si>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</si>
  <si>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</si>
  <si>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</si>
  <si>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</si>
  <si>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</si>
  <si>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</si>
  <si>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</si>
  <si>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</si>
  <si>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</si>
  <si>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</si>
  <si>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</si>
  <si>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</si>
  <si>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</si>
  <si>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</si>
  <si>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</si>
  <si>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</si>
  <si>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</si>
  <si>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</si>
  <si>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</si>
  <si>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</si>
  <si>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</si>
  <si>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</si>
  <si>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</si>
  <si>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</si>
  <si>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</si>
  <si>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</si>
  <si>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</si>
  <si>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</si>
  <si>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</si>
  <si>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</si>
  <si>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</si>
  <si>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</si>
  <si>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</si>
  <si>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</si>
  <si>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</si>
  <si>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</si>
  <si>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</si>
  <si>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</si>
  <si>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</si>
  <si>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</si>
  <si>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</si>
  <si>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</si>
  <si>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</si>
  <si>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</si>
  <si>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</si>
  <si>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</si>
  <si>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</si>
  <si>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</si>
  <si>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</si>
  <si>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</si>
  <si>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</si>
  <si>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</si>
  <si>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</si>
  <si>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</si>
  <si>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</si>
  <si>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</si>
  <si>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</si>
  <si>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</si>
  <si>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</si>
  <si>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</si>
  <si>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</si>
  <si>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</si>
  <si>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</si>
  <si>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</si>
  <si>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</si>
  <si>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</si>
  <si>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</si>
  <si>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</si>
  <si>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</si>
  <si>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</si>
  <si>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</si>
  <si>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</si>
  <si>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</si>
  <si>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</si>
  <si>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</si>
  <si>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</si>
  <si>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</si>
  <si>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</si>
  <si>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</si>
  <si>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</si>
  <si>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</si>
  <si>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</si>
  <si>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</si>
  <si>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</si>
  <si>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</si>
  <si>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</si>
  <si>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</si>
  <si>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</si>
  <si>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</si>
  <si>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</si>
  <si>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</si>
  <si>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</si>
  <si>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</si>
  <si>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</si>
  <si>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</si>
  <si>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</si>
  <si>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</si>
  <si>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</si>
  <si>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</si>
  <si>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</si>
  <si>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</si>
  <si>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</si>
  <si>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</si>
  <si>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</si>
  <si>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</si>
  <si>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</si>
  <si>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</si>
  <si>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</si>
  <si>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</si>
  <si>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</si>
  <si>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</si>
  <si>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</si>
  <si>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</si>
  <si>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</si>
  <si>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</si>
  <si>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</si>
  <si>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</si>
  <si>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</si>
  <si>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</si>
  <si>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</si>
  <si>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</si>
  <si>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</si>
  <si>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</si>
  <si>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</si>
  <si>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</si>
  <si>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</si>
  <si>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</si>
  <si>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</si>
  <si>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</si>
  <si>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</si>
  <si>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</si>
  <si>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</si>
  <si>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</si>
  <si>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</si>
  <si>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</si>
  <si>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</si>
  <si>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</si>
  <si>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</si>
  <si>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</si>
  <si>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</si>
  <si>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</si>
  <si>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</si>
  <si>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</si>
  <si>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</si>
  <si>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</si>
  <si>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</si>
  <si>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</si>
  <si>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</si>
  <si>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</si>
  <si>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</si>
  <si>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</si>
  <si>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</si>
  <si>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</si>
  <si>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</si>
  <si>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</si>
  <si>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</si>
  <si>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</si>
  <si>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</si>
  <si>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</si>
  <si>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</si>
  <si>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</si>
  <si>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</si>
  <si>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</si>
  <si>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</si>
  <si>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</si>
  <si>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</si>
  <si>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</si>
  <si>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</si>
  <si>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</si>
  <si>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</si>
  <si>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</si>
  <si>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</si>
  <si>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</si>
  <si>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</si>
  <si>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</si>
  <si>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</si>
  <si>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</si>
  <si>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</si>
  <si>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</si>
  <si>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</si>
  <si>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</si>
  <si>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</si>
  <si>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</si>
  <si>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</si>
  <si>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</si>
  <si>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</si>
  <si>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</si>
  <si>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</si>
  <si>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</si>
  <si>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</si>
  <si>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</si>
  <si>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</si>
  <si>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</si>
  <si>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</si>
  <si>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</si>
  <si>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</si>
  <si>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</si>
  <si>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</si>
  <si>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</si>
  <si>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</si>
  <si>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</si>
  <si>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</si>
  <si>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</si>
  <si>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</si>
  <si>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</si>
  <si>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</si>
  <si>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</si>
  <si>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</si>
  <si>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</si>
  <si>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</si>
  <si>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</si>
  <si>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</si>
  <si>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</si>
  <si>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</si>
  <si>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</si>
  <si>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</si>
  <si>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</si>
  <si>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</si>
  <si>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</si>
  <si>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</si>
  <si>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</si>
  <si>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</si>
  <si>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</si>
  <si>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</si>
  <si>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</si>
  <si>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</si>
  <si>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</si>
  <si>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</si>
  <si>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</si>
  <si>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</si>
  <si>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</si>
  <si>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</si>
  <si>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</si>
  <si>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</si>
  <si>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</si>
  <si>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</si>
  <si>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</si>
  <si>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</si>
  <si>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</si>
  <si>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</si>
  <si>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</si>
  <si>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</si>
  <si>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</si>
  <si>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</si>
  <si>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</si>
  <si>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</si>
  <si>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</si>
  <si>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</si>
  <si>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</si>
  <si>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</si>
  <si>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</si>
  <si>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</si>
  <si>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</si>
  <si>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</si>
  <si>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</si>
  <si>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</si>
  <si>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</si>
  <si>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</si>
  <si>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</si>
  <si>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</si>
  <si>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</si>
  <si>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</si>
  <si>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</si>
  <si>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</si>
  <si>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</si>
  <si>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</si>
  <si>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</si>
  <si>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</si>
  <si>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</si>
  <si>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</si>
  <si>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</si>
  <si>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</si>
  <si>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</si>
  <si>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</si>
  <si>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</si>
  <si>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</si>
  <si>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</si>
  <si>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</si>
  <si>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</si>
  <si>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</si>
  <si>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</si>
  <si>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</si>
  <si>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</si>
  <si>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</si>
  <si>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</si>
  <si>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</si>
  <si>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</si>
  <si>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</si>
  <si>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</si>
  <si>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</si>
  <si>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</si>
  <si>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</si>
  <si>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</si>
  <si>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</si>
  <si>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</si>
  <si>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</si>
  <si>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</si>
  <si>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</si>
  <si>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</si>
  <si>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</si>
  <si>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</si>
  <si>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</si>
  <si>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</si>
  <si>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</si>
  <si>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</si>
  <si>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</si>
  <si>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</si>
  <si>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</si>
  <si>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</si>
  <si>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</si>
  <si>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</si>
  <si>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</si>
  <si>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</si>
  <si>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</si>
  <si>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</si>
  <si>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</si>
  <si>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</si>
  <si>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</si>
  <si>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</si>
  <si>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</si>
  <si>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</si>
  <si>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</si>
  <si>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</si>
  <si>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</si>
  <si>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</si>
  <si>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</si>
  <si>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</si>
  <si>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</si>
  <si>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</si>
  <si>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</si>
  <si>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</si>
  <si>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</si>
  <si>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</si>
  <si>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</si>
  <si>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</si>
  <si>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</si>
  <si>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</si>
  <si>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</si>
  <si>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</si>
  <si>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</si>
  <si>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</si>
  <si>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</si>
  <si>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</si>
  <si>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</si>
  <si>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</si>
  <si>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</si>
  <si>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</si>
  <si>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</si>
  <si>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</si>
  <si>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</si>
  <si>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</si>
  <si>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</si>
  <si>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</si>
  <si>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</si>
  <si>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</si>
  <si>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</si>
  <si>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</si>
  <si>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</si>
  <si>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</si>
  <si>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</si>
  <si>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</si>
  <si>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</si>
  <si>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</si>
  <si>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</si>
  <si>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</si>
  <si>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</si>
  <si>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</si>
  <si>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</si>
  <si>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</si>
  <si>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</si>
  <si>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</si>
  <si>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</si>
  <si>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</si>
  <si>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</si>
  <si>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</si>
  <si>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</si>
  <si>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</si>
  <si>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</si>
  <si>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</si>
  <si>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</si>
  <si>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</si>
  <si>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</si>
  <si>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</si>
  <si>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</si>
  <si>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</si>
  <si>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</si>
  <si>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</si>
  <si>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</si>
  <si>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</si>
  <si>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</si>
  <si>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</si>
  <si>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</si>
  <si>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</si>
  <si>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</si>
  <si>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</si>
  <si>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</si>
  <si>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</si>
  <si>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</si>
  <si>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</si>
  <si>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</si>
  <si>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</si>
  <si>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</si>
  <si>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</si>
  <si>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</si>
  <si>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</si>
  <si>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</si>
  <si>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</si>
  <si>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</si>
  <si>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</si>
  <si>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</si>
  <si>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</si>
  <si>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</si>
  <si>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</si>
  <si>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</si>
  <si>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</si>
  <si>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</si>
  <si>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</si>
  <si>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</si>
  <si>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</si>
  <si>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</si>
  <si>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</si>
  <si>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</si>
  <si>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</si>
  <si>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</si>
  <si>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</si>
  <si>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</si>
  <si>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</si>
  <si>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</si>
  <si>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</si>
  <si>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</si>
  <si>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</si>
  <si>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</si>
  <si>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</si>
  <si>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</si>
  <si>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</si>
  <si>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</si>
  <si>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</si>
  <si>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</si>
  <si>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</si>
  <si>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</si>
  <si>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</si>
  <si>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</si>
  <si>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</si>
  <si>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</si>
  <si>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</si>
  <si>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</si>
  <si>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</si>
  <si>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</si>
  <si>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</si>
  <si>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</si>
  <si>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</si>
  <si>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</si>
  <si>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</si>
  <si>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</si>
  <si>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</si>
  <si>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</si>
  <si>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</si>
  <si>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</si>
  <si>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</si>
  <si>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</si>
  <si>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</si>
  <si>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</si>
  <si>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</si>
  <si>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</si>
  <si>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</si>
  <si>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</si>
  <si>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</si>
  <si>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</si>
  <si>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</si>
  <si>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</si>
  <si>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</si>
  <si>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</si>
  <si>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</si>
  <si>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</si>
  <si>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</si>
  <si>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</si>
  <si>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</si>
  <si>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</si>
  <si>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</si>
  <si>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</si>
  <si>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</si>
  <si>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</si>
  <si>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</si>
  <si>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</si>
  <si>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</si>
  <si>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</si>
  <si>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</si>
  <si>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</si>
  <si>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</si>
  <si>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</si>
  <si>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</si>
  <si>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</si>
  <si>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</si>
  <si>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</si>
  <si>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</si>
  <si>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</si>
  <si>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</si>
  <si>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</si>
  <si>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</si>
  <si>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</si>
  <si>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</si>
  <si>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</si>
  <si>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</si>
  <si>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</si>
  <si>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</si>
  <si>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</si>
  <si>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</si>
  <si>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</si>
  <si>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</si>
  <si>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</si>
  <si>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</si>
  <si>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</si>
  <si>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</si>
  <si>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</si>
  <si>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</si>
  <si>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</si>
  <si>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</si>
  <si>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</si>
  <si>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</si>
  <si>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</si>
  <si>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</si>
  <si>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</si>
  <si>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</si>
  <si>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</si>
  <si>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</si>
  <si>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</si>
  <si>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</si>
  <si>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</si>
  <si>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</si>
  <si>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</si>
  <si>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</si>
  <si>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</si>
  <si>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</si>
  <si>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</si>
  <si>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</si>
  <si>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</si>
  <si>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</si>
  <si>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</si>
  <si>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</si>
  <si>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</si>
  <si>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</si>
  <si>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</si>
  <si>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</si>
  <si>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</si>
  <si>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</si>
  <si>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</si>
  <si>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</si>
  <si>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</si>
  <si>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</si>
  <si>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</si>
  <si>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</si>
  <si>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</si>
  <si>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</si>
  <si>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</si>
  <si>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</si>
  <si>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</si>
  <si>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</si>
  <si>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</si>
  <si>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</si>
  <si>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</si>
  <si>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</si>
  <si>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</si>
  <si>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</si>
  <si>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</si>
  <si>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</si>
  <si>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</si>
  <si>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</si>
  <si>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</si>
  <si>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</si>
  <si>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</si>
  <si>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</si>
  <si>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</si>
  <si>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</si>
  <si>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</si>
  <si>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</si>
  <si>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</si>
  <si>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</si>
  <si>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</si>
  <si>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</si>
  <si>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</si>
  <si>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</si>
  <si>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</si>
  <si>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</si>
  <si>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</si>
  <si>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</si>
  <si>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</si>
  <si>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</si>
  <si>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</si>
  <si>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</si>
  <si>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</si>
  <si>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</si>
  <si>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</si>
  <si>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</si>
  <si>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</si>
  <si>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</si>
  <si>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</si>
  <si>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</si>
  <si>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</si>
  <si>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</si>
  <si>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</si>
  <si>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</si>
  <si>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</si>
  <si>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</si>
  <si>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</si>
  <si>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</si>
  <si>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</si>
  <si>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</si>
  <si>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</si>
  <si>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</si>
  <si>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</si>
  <si>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</si>
  <si>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</si>
  <si>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</si>
  <si>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</si>
  <si>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</si>
  <si>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</si>
  <si>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</si>
  <si>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</si>
  <si>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</si>
  <si>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</si>
  <si>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</si>
  <si>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</si>
  <si>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</si>
  <si>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</si>
  <si>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</si>
  <si>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</si>
  <si>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</si>
  <si>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</si>
  <si>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</si>
  <si>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</si>
  <si>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</si>
  <si>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</si>
  <si>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</si>
  <si>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</si>
  <si>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</si>
  <si>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</si>
  <si>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</si>
  <si>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</si>
  <si>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</si>
  <si>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</si>
  <si>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</si>
  <si>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</si>
  <si>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</si>
  <si>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</si>
  <si>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</si>
  <si>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</si>
  <si>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</si>
  <si>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</si>
  <si>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</si>
  <si>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</si>
  <si>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</si>
  <si>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</si>
  <si>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</si>
  <si>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</si>
  <si>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</si>
  <si>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</si>
  <si>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</si>
  <si>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</si>
  <si>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</si>
  <si>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</si>
  <si>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</si>
  <si>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</si>
  <si>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</si>
  <si>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</si>
  <si>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</si>
  <si>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</si>
  <si>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</si>
  <si>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</si>
  <si>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</si>
  <si>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</si>
  <si>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</si>
  <si>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</si>
  <si>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</si>
  <si>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</si>
  <si>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</si>
  <si>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</si>
  <si>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</si>
  <si>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</si>
  <si>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</si>
  <si>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</si>
  <si>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</si>
  <si>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</si>
  <si>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</si>
  <si>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</si>
  <si>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</si>
  <si>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</si>
  <si>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</si>
  <si>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</si>
  <si>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</si>
  <si>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</si>
  <si>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</si>
  <si>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</si>
  <si>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</si>
  <si>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</si>
  <si>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</si>
  <si>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</si>
  <si>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</si>
  <si>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</si>
  <si>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</si>
  <si>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</si>
  <si>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</si>
  <si>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</si>
  <si>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</si>
  <si>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</si>
  <si>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</si>
  <si>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</si>
  <si>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</si>
  <si>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</si>
  <si>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</si>
  <si>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</si>
  <si>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</si>
  <si>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</si>
  <si>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</si>
  <si>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</si>
  <si>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</si>
  <si>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</si>
  <si>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</si>
  <si>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</si>
  <si>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</si>
  <si>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</si>
  <si>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</si>
  <si>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</si>
  <si>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</si>
  <si>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</si>
  <si>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</si>
  <si>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</si>
  <si>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</si>
  <si>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</si>
  <si>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</si>
  <si>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</si>
  <si>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</si>
  <si>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</si>
  <si>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</si>
  <si>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</si>
  <si>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</si>
  <si>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</si>
  <si>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</si>
  <si>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</si>
  <si>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</si>
  <si>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</si>
  <si>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</si>
  <si>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</si>
  <si>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</si>
  <si>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</si>
  <si>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</si>
  <si>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</si>
  <si>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</si>
  <si>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</si>
  <si>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</si>
  <si>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</si>
  <si>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</si>
  <si>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</si>
  <si>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</si>
  <si>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</si>
  <si>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</si>
  <si>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</si>
  <si>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</si>
  <si>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</si>
  <si>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</si>
  <si>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</si>
  <si>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</si>
  <si>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</si>
  <si>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</si>
  <si>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</si>
  <si>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</si>
  <si>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</si>
  <si>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</si>
  <si>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</si>
  <si>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</si>
  <si>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</si>
  <si>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</si>
  <si>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</si>
  <si>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</si>
  <si>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</si>
  <si>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</si>
  <si>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</si>
  <si>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</si>
  <si>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</si>
  <si>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</si>
  <si>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</si>
  <si>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</si>
  <si>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</si>
  <si>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</si>
  <si>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</si>
  <si>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</si>
  <si>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</si>
  <si>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</si>
  <si>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</si>
  <si>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</si>
  <si>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</si>
  <si>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</si>
  <si>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</si>
  <si>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</si>
  <si>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</si>
  <si>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</si>
  <si>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</si>
  <si>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</si>
  <si>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</si>
  <si>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</si>
  <si>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</si>
  <si>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</si>
  <si>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</si>
  <si>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</si>
  <si>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</si>
  <si>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</si>
  <si>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</si>
  <si>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</si>
  <si>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</si>
  <si>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</si>
  <si>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</si>
  <si>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</si>
  <si>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</si>
  <si>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</si>
  <si>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</si>
  <si>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</si>
  <si>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</si>
  <si>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</si>
  <si>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</si>
  <si>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</si>
  <si>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</si>
  <si>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</si>
  <si>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</si>
  <si>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</si>
  <si>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</si>
  <si>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</si>
  <si>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</si>
  <si>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</si>
  <si>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</si>
  <si>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</si>
  <si>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</si>
  <si>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</si>
  <si>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</si>
  <si>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</si>
  <si>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</si>
  <si>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</si>
  <si>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</si>
  <si>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</si>
  <si>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</si>
  <si>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</si>
  <si>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</si>
  <si>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</si>
  <si>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</si>
  <si>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</si>
  <si>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</si>
  <si>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</si>
  <si>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</si>
  <si>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</si>
  <si>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</si>
  <si>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</si>
  <si>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</si>
  <si>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</si>
  <si>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</si>
  <si>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</si>
  <si>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</si>
  <si>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</si>
  <si>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</si>
  <si>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</si>
  <si>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</si>
  <si>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</si>
  <si>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</si>
  <si>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</si>
  <si>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</si>
  <si>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</si>
  <si>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</si>
  <si>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</si>
  <si>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</si>
  <si>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</si>
  <si>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</si>
  <si>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</si>
  <si>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</si>
  <si>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</si>
  <si>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</si>
  <si>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</si>
  <si>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</si>
  <si>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</si>
  <si>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</si>
  <si>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</si>
  <si>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</si>
  <si>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</si>
  <si>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</si>
  <si>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</si>
  <si>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</si>
  <si>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</si>
  <si>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</si>
  <si>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</si>
  <si>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</si>
  <si>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</si>
  <si>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</si>
  <si>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</si>
  <si>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</si>
  <si>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</si>
  <si>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</si>
  <si>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</si>
  <si>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</si>
  <si>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</si>
  <si>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</si>
  <si>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</si>
  <si>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</si>
  <si>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</si>
  <si>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</si>
  <si>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</si>
  <si>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</si>
  <si>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</si>
  <si>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</si>
  <si>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</si>
  <si>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</si>
  <si>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</si>
  <si>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</si>
  <si>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</si>
  <si>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</si>
  <si>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</si>
  <si>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</si>
  <si>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</si>
  <si>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</si>
  <si>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</si>
  <si>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</si>
  <si>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</si>
  <si>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</si>
  <si>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</si>
  <si>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</si>
  <si>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</si>
  <si>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</si>
  <si>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</si>
  <si>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</si>
  <si>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</si>
  <si>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</si>
  <si>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</si>
  <si>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</si>
  <si>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</si>
  <si>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</si>
  <si>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</si>
  <si>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</si>
  <si>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</si>
  <si>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</si>
  <si>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</si>
  <si>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</si>
  <si>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</si>
  <si>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</si>
  <si>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</si>
  <si>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</si>
  <si>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</si>
  <si>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</si>
  <si>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</si>
  <si>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</si>
  <si>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</si>
  <si>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</si>
  <si>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</si>
  <si>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</si>
  <si>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</si>
  <si>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</si>
  <si>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</si>
  <si>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</si>
  <si>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</si>
  <si>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</si>
  <si>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</si>
  <si>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</si>
  <si>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</si>
  <si>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</si>
  <si>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</si>
  <si>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</si>
  <si>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</si>
  <si>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</si>
  <si>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</si>
  <si>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</si>
  <si>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</si>
  <si>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</si>
  <si>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</si>
  <si>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</si>
  <si>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</si>
  <si>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</si>
  <si>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</si>
  <si>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</si>
  <si>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</si>
  <si>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</si>
  <si>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</si>
  <si>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</si>
  <si>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</si>
  <si>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</si>
  <si>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</si>
  <si>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</si>
  <si>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</si>
  <si>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</si>
  <si>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</si>
  <si>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</si>
  <si>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</si>
  <si>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</si>
  <si>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</si>
  <si>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</si>
  <si>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</si>
  <si>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</si>
  <si>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</si>
  <si>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</si>
  <si>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</si>
  <si>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</si>
  <si>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</si>
  <si>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</si>
  <si>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</si>
  <si>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</si>
  <si>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</si>
  <si>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</si>
  <si>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</si>
  <si>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</si>
  <si>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</si>
  <si>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</si>
  <si>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</si>
  <si>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</si>
  <si>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</si>
  <si>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</si>
  <si>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</si>
  <si>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</si>
  <si>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</si>
  <si>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</si>
  <si>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</si>
  <si>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</si>
  <si>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</si>
  <si>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</si>
  <si>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</si>
  <si>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</si>
  <si>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</si>
  <si>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</si>
  <si>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</si>
  <si>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</si>
  <si>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</si>
  <si>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</si>
  <si>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</si>
  <si>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</si>
  <si>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</si>
  <si>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</si>
  <si>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</si>
  <si>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</si>
  <si>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</si>
  <si>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</si>
  <si>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</si>
  <si>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</si>
  <si>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</si>
  <si>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</si>
  <si>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</si>
  <si>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</si>
  <si>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</si>
  <si>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</si>
  <si>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</si>
  <si>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</si>
  <si>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</si>
  <si>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</si>
  <si>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</si>
  <si>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</si>
  <si>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</si>
  <si>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</si>
  <si>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</si>
  <si>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</si>
  <si>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</si>
  <si>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</si>
  <si>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</si>
  <si>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</si>
  <si>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</si>
  <si>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</si>
  <si>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</si>
  <si>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</si>
  <si>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</si>
  <si>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</si>
  <si>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</si>
  <si>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</si>
  <si>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</si>
  <si>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</si>
  <si>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</si>
  <si>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</si>
  <si>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</si>
  <si>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</si>
  <si>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</si>
  <si>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</si>
  <si>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</si>
  <si>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</si>
  <si>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</si>
  <si>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</si>
  <si>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</si>
  <si>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</si>
  <si>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</si>
  <si>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</si>
  <si>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</si>
  <si>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</si>
  <si>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</si>
  <si>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</si>
  <si>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</si>
  <si>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</si>
  <si>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</si>
  <si>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</si>
  <si>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</si>
  <si>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</si>
  <si>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</si>
  <si>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</si>
  <si>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</si>
  <si>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</si>
  <si>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</si>
  <si>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</si>
  <si>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</si>
  <si>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</si>
  <si>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</si>
  <si>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</si>
  <si>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</si>
  <si>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</si>
  <si>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</si>
  <si>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</si>
  <si>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</si>
  <si>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</si>
  <si>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</si>
  <si>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</si>
  <si>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</si>
  <si>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</si>
  <si>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</si>
  <si>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</si>
  <si>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</si>
  <si>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</si>
  <si>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</si>
  <si>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</si>
  <si>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</si>
  <si>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</si>
  <si>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</si>
  <si>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</si>
  <si>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</si>
  <si>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</si>
  <si>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</si>
  <si>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</si>
  <si>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</si>
  <si>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</si>
  <si>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</si>
  <si>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</si>
  <si>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</si>
  <si>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</si>
  <si>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</si>
  <si>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</si>
  <si>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</si>
  <si>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</si>
  <si>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</si>
  <si>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</si>
  <si>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</si>
  <si>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</si>
  <si>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</si>
  <si>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</si>
  <si>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</si>
  <si>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</si>
  <si>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</si>
  <si>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</si>
  <si>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</si>
  <si>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</si>
  <si>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</si>
  <si>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</si>
  <si>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</si>
  <si>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</si>
  <si>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</si>
  <si>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</si>
  <si>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</si>
  <si>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</si>
  <si>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</si>
  <si>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</si>
  <si>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</si>
  <si>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</si>
  <si>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</si>
  <si>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</si>
  <si>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</si>
  <si>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</si>
  <si>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</si>
  <si>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</si>
  <si>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</si>
  <si>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</si>
  <si>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</si>
  <si>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</si>
  <si>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</si>
  <si>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</si>
  <si>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</si>
  <si>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</si>
  <si>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</si>
  <si>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</si>
  <si>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</si>
  <si>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</si>
  <si>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</si>
  <si>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</si>
  <si>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</si>
  <si>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</si>
  <si>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</si>
  <si>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</si>
  <si>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</si>
  <si>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</si>
  <si>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</si>
  <si>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</si>
  <si>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</si>
  <si>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</si>
  <si>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</si>
  <si>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</si>
  <si>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</si>
  <si>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</si>
  <si>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</si>
  <si>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</si>
  <si>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</si>
  <si>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</si>
  <si>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</si>
  <si>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</si>
  <si>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</si>
  <si>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</si>
  <si>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</si>
  <si>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</si>
  <si>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</si>
  <si>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</si>
  <si>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</si>
  <si>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</si>
  <si>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</si>
  <si>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</si>
  <si>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</si>
  <si>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</si>
  <si>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</si>
  <si>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</si>
  <si>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</si>
  <si>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</si>
  <si>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</si>
  <si>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</si>
  <si>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</si>
  <si>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</si>
  <si>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</si>
  <si>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</si>
  <si>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</si>
  <si>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</si>
  <si>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</si>
  <si>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</si>
  <si>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</si>
  <si>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</si>
  <si>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</si>
  <si>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</si>
  <si>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</si>
  <si>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</si>
  <si>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</si>
  <si>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</si>
  <si>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</si>
  <si>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</si>
  <si>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</si>
  <si>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</si>
  <si>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</si>
  <si>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</si>
  <si>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</si>
  <si>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</si>
  <si>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</si>
  <si>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</si>
  <si>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</si>
  <si>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</si>
  <si>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</si>
  <si>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</si>
  <si>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</si>
  <si>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</si>
  <si>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</si>
  <si>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</si>
  <si>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</si>
  <si>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</si>
  <si>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</si>
  <si>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</si>
  <si>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</si>
  <si>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</si>
  <si>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</si>
  <si>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</si>
  <si>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</si>
  <si>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</si>
  <si>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</si>
  <si>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</si>
  <si>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</si>
  <si>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</si>
  <si>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</si>
  <si>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</si>
  <si>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</si>
  <si>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</si>
  <si>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</si>
  <si>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</si>
  <si>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</si>
  <si>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</si>
  <si>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</si>
  <si>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</si>
  <si>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</si>
  <si>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</si>
  <si>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</si>
  <si>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</si>
  <si>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</si>
  <si>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</si>
  <si>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</si>
  <si>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</si>
  <si>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</si>
  <si>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</si>
  <si>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</si>
  <si>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</si>
  <si>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</si>
  <si>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</si>
  <si>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</si>
  <si>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</si>
  <si>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</si>
  <si>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</si>
  <si>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</si>
  <si>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</si>
  <si>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</si>
  <si>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</si>
  <si>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</si>
  <si>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</si>
  <si>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</si>
  <si>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</si>
  <si>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</si>
  <si>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</si>
  <si>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</si>
  <si>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</si>
  <si>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</si>
  <si>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</si>
  <si>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</si>
  <si>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</si>
  <si>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</si>
  <si>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</si>
  <si>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</si>
  <si>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</si>
  <si>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</si>
  <si>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</si>
  <si>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</si>
  <si>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</si>
  <si>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</si>
  <si>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</si>
  <si>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</si>
  <si>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</si>
  <si>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</si>
  <si>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</si>
  <si>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</si>
  <si>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</si>
  <si>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</si>
  <si>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</si>
  <si>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</si>
  <si>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</si>
  <si>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</si>
  <si>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</si>
  <si>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</si>
  <si>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</si>
  <si>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</si>
  <si>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</si>
  <si>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</si>
  <si>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</si>
  <si>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</si>
  <si>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</si>
  <si>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</si>
  <si>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</si>
  <si>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</si>
  <si>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</si>
  <si>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</si>
  <si>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</si>
  <si>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</si>
  <si>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</si>
  <si>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</si>
  <si>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</si>
  <si>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</si>
  <si>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</si>
  <si>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</si>
  <si>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</si>
  <si>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</si>
  <si>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</si>
  <si>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</si>
  <si>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</si>
  <si>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</si>
  <si>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</si>
  <si>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</si>
  <si>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</si>
  <si>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</si>
  <si>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</si>
  <si>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</si>
  <si>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</si>
  <si>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</si>
  <si>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</si>
  <si>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</si>
  <si>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</si>
  <si>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</si>
  <si>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</si>
  <si>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</si>
  <si>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</si>
  <si>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</si>
  <si>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</si>
  <si>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</si>
  <si>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</si>
  <si>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</si>
  <si>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</si>
  <si>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</si>
  <si>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</si>
  <si>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</si>
  <si>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</si>
  <si>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</si>
  <si>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</si>
  <si>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</si>
  <si>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</si>
  <si>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</si>
  <si>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</si>
  <si>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</si>
  <si>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</si>
  <si>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</si>
  <si>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</si>
  <si>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</si>
  <si>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</si>
  <si>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</si>
  <si>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</si>
  <si>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</si>
  <si>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</si>
  <si>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</si>
  <si>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</si>
  <si>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</si>
  <si>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</si>
  <si>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</si>
  <si>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</si>
  <si>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</si>
  <si>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</si>
  <si>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</si>
  <si>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</si>
  <si>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</si>
  <si>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</si>
  <si>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</si>
  <si>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</si>
  <si>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</si>
  <si>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</si>
  <si>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</si>
  <si>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</si>
  <si>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</si>
  <si>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</si>
  <si>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</si>
  <si>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</si>
  <si>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</si>
  <si>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</si>
  <si>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</si>
  <si>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</si>
  <si>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</si>
  <si>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</si>
  <si>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</si>
  <si>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</si>
  <si>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</si>
  <si>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</si>
  <si>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</si>
  <si>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</si>
  <si>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</si>
  <si>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</si>
  <si>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</si>
  <si>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</si>
  <si>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</si>
  <si>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</si>
  <si>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</si>
  <si>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</si>
  <si>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</si>
  <si>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</si>
  <si>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</si>
  <si>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</si>
  <si>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</si>
  <si>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</si>
  <si>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</si>
  <si>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</si>
  <si>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</si>
  <si>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</si>
  <si>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</si>
  <si>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</si>
  <si>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</si>
  <si>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</si>
  <si>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</si>
  <si>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</si>
  <si>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</si>
  <si>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</si>
  <si>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</si>
  <si>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</si>
  <si>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</si>
  <si>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</si>
  <si>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</si>
  <si>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</si>
  <si>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</si>
  <si>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</si>
  <si>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</si>
  <si>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</si>
  <si>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</si>
  <si>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</si>
  <si>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</si>
  <si>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</si>
  <si>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</si>
  <si>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</si>
  <si>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</si>
  <si>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</si>
  <si>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</si>
  <si>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</si>
  <si>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</si>
  <si>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</si>
  <si>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</si>
  <si>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</si>
  <si>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</si>
  <si>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</si>
  <si>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</si>
  <si>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</si>
  <si>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</si>
  <si>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</si>
  <si>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</si>
  <si>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</si>
  <si>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</si>
  <si>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</si>
  <si>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</si>
  <si>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</si>
  <si>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</si>
  <si>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</si>
  <si>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</si>
  <si>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</si>
  <si>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</si>
  <si>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</si>
  <si>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</si>
  <si>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</si>
  <si>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</si>
  <si>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</si>
  <si>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</si>
  <si>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</si>
  <si>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</si>
  <si>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</si>
  <si>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</si>
  <si>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</si>
  <si>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</si>
  <si>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</si>
  <si>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</si>
  <si>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</si>
  <si>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</si>
  <si>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</si>
  <si>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</si>
  <si>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</si>
  <si>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</si>
  <si>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</si>
  <si>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</si>
  <si>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</si>
  <si>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</si>
  <si>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</si>
  <si>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</si>
  <si>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</si>
  <si>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</si>
  <si>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</si>
  <si>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</si>
  <si>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</si>
  <si>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</si>
  <si>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</si>
  <si>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</si>
  <si>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</si>
  <si>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</si>
  <si>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</si>
  <si>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</si>
  <si>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</si>
  <si>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</si>
  <si>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</si>
  <si>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</si>
  <si>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</si>
  <si>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</si>
  <si>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</si>
  <si>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</si>
  <si>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</si>
  <si>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</si>
  <si>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</si>
  <si>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</si>
  <si>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</si>
  <si>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</si>
  <si>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</si>
  <si>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</si>
  <si>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</si>
  <si>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</si>
  <si>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</si>
  <si>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</si>
  <si>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</si>
  <si>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</si>
  <si>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</si>
  <si>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</si>
  <si>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</si>
  <si>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</si>
  <si>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</si>
  <si>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</si>
  <si>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</si>
  <si>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</si>
  <si>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</si>
  <si>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</si>
  <si>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</si>
  <si>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</si>
  <si>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</si>
  <si>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</si>
  <si>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</si>
  <si>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</si>
  <si>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</si>
  <si>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</si>
  <si>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</si>
  <si>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</si>
  <si>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</si>
  <si>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</si>
  <si>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</si>
  <si>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</si>
  <si>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</si>
  <si>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</si>
  <si>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</si>
  <si>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</si>
  <si>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</si>
  <si>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</si>
  <si>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</si>
  <si>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</si>
  <si>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</si>
  <si>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</si>
  <si>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</si>
  <si>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</si>
  <si>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</si>
  <si>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</si>
  <si>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</si>
  <si>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</si>
  <si>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</si>
  <si>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</si>
  <si>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</si>
  <si>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</si>
  <si>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</si>
  <si>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</si>
  <si>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</si>
  <si>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</si>
  <si>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</si>
  <si>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</si>
  <si>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</si>
  <si>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</si>
  <si>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</si>
  <si>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</si>
  <si>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</si>
  <si>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</si>
  <si>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</si>
  <si>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</si>
  <si>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</si>
  <si>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</si>
  <si>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</si>
  <si>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</si>
  <si>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</si>
  <si>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</si>
  <si>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</si>
  <si>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</si>
  <si>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</si>
  <si>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</si>
  <si>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</si>
  <si>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</si>
  <si>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</si>
  <si>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</si>
  <si>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</si>
  <si>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</si>
  <si>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</si>
  <si>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</si>
  <si>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</si>
  <si>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</si>
  <si>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</si>
  <si>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</si>
  <si>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</si>
  <si>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</si>
  <si>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</si>
  <si>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</si>
  <si>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</si>
  <si>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</si>
  <si>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</si>
  <si>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</si>
  <si>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</si>
  <si>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</si>
  <si>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</si>
  <si>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</si>
  <si>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</si>
  <si>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</si>
  <si>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</si>
  <si>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</si>
  <si>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</si>
  <si>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</si>
  <si>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</si>
  <si>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</si>
  <si>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</si>
  <si>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</si>
  <si>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</si>
  <si>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</si>
  <si>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</si>
  <si>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</si>
  <si>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</si>
  <si>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</si>
  <si>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</si>
  <si>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</si>
  <si>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</si>
  <si>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</si>
  <si>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</si>
  <si>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</si>
  <si>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</si>
  <si>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</si>
  <si>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</si>
  <si>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</si>
  <si>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</si>
  <si>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</si>
  <si>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</si>
  <si>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</si>
  <si>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</si>
  <si>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</si>
  <si>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</si>
  <si>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</si>
  <si>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</si>
  <si>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</si>
  <si>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</si>
  <si>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</si>
  <si>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</si>
  <si>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</si>
  <si>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</si>
  <si>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</si>
  <si>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</si>
  <si>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</si>
  <si>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</si>
  <si>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</si>
  <si>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</si>
  <si>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</si>
  <si>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</si>
  <si>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</si>
  <si>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</si>
  <si>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</si>
  <si>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</si>
  <si>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</si>
  <si>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</si>
  <si>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</si>
  <si>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</si>
  <si>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</si>
  <si>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</si>
  <si>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</si>
  <si>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</si>
  <si>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</si>
  <si>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</si>
  <si>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</si>
  <si>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</si>
  <si>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</si>
  <si>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</si>
  <si>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</si>
  <si>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</si>
  <si>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</si>
  <si>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</si>
  <si>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</si>
  <si>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</si>
  <si>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</si>
  <si>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</si>
  <si>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</si>
  <si>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</si>
  <si>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</si>
  <si>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</si>
  <si>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</si>
  <si>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</si>
  <si>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</si>
  <si>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</si>
  <si>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</si>
  <si>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</si>
  <si>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</si>
  <si>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</si>
  <si>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</si>
  <si>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</si>
  <si>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</si>
  <si>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</si>
  <si>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</si>
  <si>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</si>
  <si>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</si>
  <si>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</si>
  <si>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</si>
  <si>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</si>
  <si>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</si>
  <si>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</si>
  <si>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</si>
  <si>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</si>
  <si>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</si>
  <si>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</si>
  <si>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</si>
  <si>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</si>
  <si>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</si>
  <si>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</si>
  <si>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</si>
  <si>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</si>
  <si>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</si>
  <si>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</si>
  <si>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</si>
  <si>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</si>
  <si>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</si>
  <si>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</si>
  <si>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</si>
  <si>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</si>
  <si>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</si>
  <si>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</si>
  <si>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</si>
  <si>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</si>
  <si>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</si>
  <si>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</si>
  <si>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</si>
  <si>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</si>
  <si>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</si>
  <si>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</si>
  <si>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</si>
  <si>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</si>
  <si>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</si>
  <si>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</si>
  <si>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</si>
  <si>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</si>
  <si>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</si>
  <si>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</si>
  <si>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</si>
  <si>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</si>
  <si>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</si>
  <si>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</si>
  <si>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</si>
  <si>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</si>
  <si>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</si>
  <si>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</si>
  <si>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</si>
  <si>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</si>
  <si>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</si>
  <si>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</si>
  <si>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</si>
  <si>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</si>
  <si>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</si>
  <si>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</si>
  <si>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</si>
  <si>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</si>
  <si>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</si>
  <si>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</si>
  <si>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</si>
  <si>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</si>
  <si>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</si>
  <si>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</si>
  <si>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</si>
  <si>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</si>
  <si>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</si>
  <si>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</si>
  <si>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</si>
  <si>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</si>
  <si>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</si>
  <si>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</si>
  <si>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</si>
  <si>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</si>
  <si>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</si>
  <si>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</si>
  <si>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</si>
  <si>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</si>
  <si>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</si>
  <si>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</si>
  <si>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</si>
  <si>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</si>
  <si>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</si>
  <si>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</si>
  <si>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</si>
  <si>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</si>
  <si>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</si>
  <si>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</si>
  <si>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</si>
  <si>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</si>
  <si>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</si>
  <si>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</si>
  <si>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</si>
  <si>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</si>
  <si>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</si>
  <si>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</si>
  <si>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</si>
  <si>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</si>
  <si>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</si>
  <si>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</si>
  <si>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</si>
  <si>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</si>
  <si>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</si>
  <si>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</si>
  <si>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</si>
  <si>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</si>
  <si>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</si>
  <si>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</si>
  <si>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</si>
  <si>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</si>
  <si>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</si>
  <si>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</si>
  <si>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</si>
  <si>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</si>
  <si>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</si>
  <si>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</si>
  <si>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</si>
  <si>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</si>
  <si>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</si>
  <si>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</si>
  <si>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</si>
  <si>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</si>
  <si>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</si>
  <si>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</si>
  <si>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</si>
  <si>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</si>
  <si>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</si>
  <si>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</si>
  <si>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</si>
  <si>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</si>
  <si>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</si>
  <si>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</si>
  <si>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</si>
  <si>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</si>
  <si>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</si>
  <si>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</si>
  <si>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</si>
  <si>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</si>
  <si>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</si>
  <si>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</si>
  <si>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</si>
  <si>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</si>
  <si>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</si>
  <si>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</si>
  <si>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</si>
  <si>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</si>
  <si>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</si>
  <si>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</si>
  <si>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</si>
  <si>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</si>
  <si>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</si>
  <si>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</si>
  <si>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</si>
  <si>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</si>
  <si>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</si>
  <si>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</si>
  <si>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</si>
  <si>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</si>
  <si>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</si>
  <si>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</si>
  <si>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</si>
  <si>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</si>
  <si>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</si>
  <si>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</si>
  <si>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</si>
  <si>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</si>
  <si>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</si>
  <si>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</si>
  <si>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</si>
  <si>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</si>
  <si>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</si>
  <si>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</si>
  <si>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</si>
  <si>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</si>
  <si>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</si>
  <si>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</si>
  <si>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</si>
  <si>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</si>
  <si>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</si>
  <si>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</si>
  <si>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</si>
  <si>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</si>
  <si>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</si>
  <si>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</si>
  <si>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</si>
  <si>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</si>
  <si>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</si>
  <si>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</si>
  <si>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</si>
  <si>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</si>
  <si>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</si>
  <si>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</si>
  <si>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</si>
  <si>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</si>
  <si>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</si>
  <si>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</si>
  <si>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</si>
  <si>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</si>
  <si>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</si>
  <si>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</si>
  <si>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</si>
  <si>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</si>
  <si>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</si>
  <si>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</si>
  <si>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</si>
  <si>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</si>
  <si>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</si>
  <si>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</si>
  <si>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</si>
  <si>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</si>
  <si>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</si>
  <si>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</si>
  <si>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</si>
  <si>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</si>
  <si>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</si>
  <si>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</si>
  <si>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</si>
  <si>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</si>
  <si>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</si>
  <si>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</si>
  <si>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</si>
  <si>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</si>
  <si>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</si>
  <si>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</si>
  <si>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</si>
  <si>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</si>
  <si>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</si>
  <si>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</si>
  <si>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</si>
  <si>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</si>
  <si>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</si>
  <si>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</si>
  <si>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</si>
  <si>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</si>
  <si>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</si>
  <si>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</si>
  <si>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</si>
  <si>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</si>
  <si>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</si>
  <si>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</si>
  <si>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</si>
  <si>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</si>
  <si>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</si>
  <si>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</si>
  <si>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</si>
  <si>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</si>
  <si>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</si>
  <si>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</si>
  <si>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</si>
  <si>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</si>
  <si>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</si>
  <si>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</si>
  <si>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</si>
  <si>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</si>
  <si>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</si>
  <si>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</si>
  <si>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</si>
  <si>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</si>
  <si>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</si>
  <si>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</si>
  <si>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</si>
  <si>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</si>
  <si>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</si>
  <si>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</si>
  <si>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</si>
  <si>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</si>
  <si>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</si>
  <si>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</si>
  <si>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</si>
  <si>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</si>
  <si>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</si>
  <si>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</si>
  <si>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</si>
  <si>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</si>
  <si>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</si>
  <si>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</si>
  <si>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</si>
  <si>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</si>
  <si>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</si>
  <si>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</si>
  <si>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</si>
  <si>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</si>
  <si>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</si>
  <si>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</si>
  <si>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</si>
  <si>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</si>
  <si>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</si>
  <si>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</si>
  <si>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</si>
  <si>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</si>
  <si>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</si>
  <si>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</si>
  <si>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</si>
  <si>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</si>
  <si>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</si>
  <si>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</si>
  <si>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</si>
  <si>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</si>
  <si>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</si>
  <si>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</si>
  <si>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</si>
  <si>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</si>
  <si>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</si>
  <si>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</si>
  <si>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</si>
  <si>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</si>
  <si>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</si>
  <si>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</si>
  <si>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</si>
  <si>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</si>
  <si>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</si>
  <si>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</si>
  <si>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</si>
  <si>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</si>
  <si>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</si>
  <si>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</si>
  <si>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</si>
  <si>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</si>
  <si>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</si>
  <si>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</si>
  <si>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</si>
  <si>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</si>
  <si>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</si>
  <si>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</si>
  <si>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</si>
  <si>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</si>
  <si>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</si>
  <si>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</si>
  <si>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</si>
  <si>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</si>
  <si>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</si>
  <si>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</si>
  <si>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</si>
  <si>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</si>
  <si>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</si>
  <si>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</si>
  <si>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</si>
  <si>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</si>
  <si>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</si>
  <si>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</si>
  <si>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</si>
  <si>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</si>
  <si>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</si>
  <si>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</si>
  <si>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</si>
  <si>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</si>
  <si>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</si>
  <si>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</si>
  <si>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</si>
  <si>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</si>
  <si>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</si>
  <si>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</si>
  <si>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</si>
  <si>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</si>
  <si>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</si>
  <si>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</si>
  <si>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</si>
  <si>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</si>
  <si>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</si>
  <si>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</si>
  <si>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</si>
  <si>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</si>
  <si>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</si>
  <si>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</si>
  <si>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</si>
  <si>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</si>
  <si>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</si>
  <si>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</si>
  <si>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</si>
  <si>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</si>
  <si>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</si>
  <si>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</si>
  <si>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</si>
  <si>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</si>
  <si>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</si>
  <si>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</si>
  <si>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</si>
  <si>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</si>
  <si>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</si>
  <si>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</si>
  <si>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</si>
  <si>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</si>
  <si>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</si>
  <si>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</si>
  <si>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</si>
  <si>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</si>
  <si>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</si>
  <si>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</si>
  <si>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</si>
  <si>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</si>
  <si>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</si>
  <si>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</si>
  <si>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</si>
  <si>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</si>
  <si>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</si>
  <si>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</si>
  <si>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</si>
  <si>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</si>
  <si>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</si>
  <si>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</si>
  <si>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</si>
  <si>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</si>
  <si>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</si>
  <si>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</si>
  <si>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</si>
  <si>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</si>
  <si>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</si>
  <si>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</si>
  <si>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</si>
  <si>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</si>
  <si>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</si>
  <si>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</si>
  <si>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</si>
  <si>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</si>
  <si>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</si>
  <si>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</si>
  <si>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</si>
  <si>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</si>
  <si>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</si>
  <si>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</si>
  <si>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</si>
  <si>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</si>
  <si>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</si>
  <si>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</si>
  <si>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</si>
  <si>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</si>
  <si>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</si>
  <si>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</si>
  <si>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</si>
  <si>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</si>
  <si>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</si>
  <si>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</si>
  <si>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</si>
  <si>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</si>
  <si>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</si>
  <si>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</si>
  <si>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</si>
  <si>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</si>
  <si>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</si>
  <si>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</si>
  <si>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</si>
  <si>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</si>
  <si>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</si>
  <si>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</si>
  <si>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</si>
  <si>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</si>
  <si>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</si>
  <si>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</si>
  <si>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</si>
  <si>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</si>
  <si>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</si>
  <si>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</si>
  <si>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</si>
  <si>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</si>
  <si>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</si>
  <si>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</si>
  <si>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</si>
  <si>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</si>
  <si>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</si>
  <si>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</si>
  <si>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</si>
  <si>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</si>
  <si>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</si>
  <si>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</si>
  <si>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</si>
  <si>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</si>
  <si>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</si>
  <si>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</si>
  <si>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</si>
  <si>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</si>
  <si>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</si>
  <si>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</si>
  <si>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</si>
  <si>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</si>
  <si>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</si>
  <si>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</si>
  <si>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</si>
  <si>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</si>
  <si>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</si>
  <si>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</si>
  <si>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</si>
  <si>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</si>
  <si>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</si>
  <si>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</si>
  <si>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</si>
  <si>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</si>
  <si>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</si>
  <si>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</si>
  <si>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</si>
  <si>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</si>
  <si>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</si>
  <si>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</si>
  <si>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</si>
  <si>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</si>
  <si>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</si>
  <si>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</si>
  <si>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</si>
  <si>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</si>
  <si>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</si>
  <si>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</si>
  <si>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</si>
  <si>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</si>
  <si>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</si>
  <si>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</si>
  <si>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</si>
  <si>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</si>
  <si>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</si>
  <si>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</si>
  <si>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</si>
  <si>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</si>
  <si>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</si>
  <si>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</si>
  <si>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</si>
  <si>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</si>
  <si>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</si>
  <si>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</si>
  <si>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</si>
  <si>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</si>
  <si>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</si>
  <si>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</si>
  <si>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</si>
  <si>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</si>
  <si>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</si>
  <si>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</si>
  <si>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</si>
  <si>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</si>
  <si>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</si>
  <si>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</si>
  <si>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</si>
  <si>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</si>
  <si>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</si>
  <si>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</si>
  <si>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</si>
  <si>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</si>
  <si>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</si>
  <si>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</si>
  <si>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</si>
  <si>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</si>
  <si>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</si>
  <si>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</si>
  <si>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</si>
  <si>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</si>
  <si>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</si>
  <si>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</si>
  <si>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</si>
  <si>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</si>
  <si>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</si>
  <si>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</si>
  <si>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</si>
  <si>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</si>
  <si>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</si>
  <si>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</si>
  <si>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</si>
  <si>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</si>
  <si>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</si>
  <si>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</si>
  <si>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</si>
  <si>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</si>
  <si>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</si>
  <si>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</si>
  <si>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</si>
  <si>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</si>
  <si>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</si>
  <si>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</si>
  <si>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</si>
  <si>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</si>
  <si>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</si>
  <si>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</si>
  <si>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</si>
  <si>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</si>
  <si>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</si>
  <si>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</si>
  <si>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</si>
  <si>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</si>
  <si>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</si>
  <si>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</si>
  <si>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</si>
  <si>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</si>
  <si>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</si>
  <si>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</si>
  <si>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</si>
  <si>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</si>
  <si>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</si>
  <si>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</si>
  <si>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</si>
  <si>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</si>
  <si>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</si>
  <si>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</si>
  <si>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</si>
  <si>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</si>
  <si>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</si>
  <si>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</si>
  <si>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</si>
  <si>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</si>
  <si>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</si>
  <si>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</si>
  <si>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</si>
  <si>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</si>
  <si>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</si>
  <si>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</si>
  <si>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</si>
  <si>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</si>
  <si>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</si>
  <si>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</si>
  <si>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</si>
  <si>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</si>
  <si>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</si>
  <si>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</si>
  <si>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</si>
  <si>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</si>
  <si>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</si>
  <si>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</si>
  <si>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</si>
  <si>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</si>
  <si>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</si>
  <si>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</si>
  <si>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</si>
  <si>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</si>
  <si>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</si>
  <si>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</si>
  <si>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</si>
  <si>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</si>
  <si>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</si>
  <si>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</si>
  <si>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</si>
  <si>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</si>
  <si>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</si>
  <si>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</si>
  <si>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</si>
  <si>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</si>
  <si>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</si>
  <si>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</si>
  <si>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</si>
  <si>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</si>
  <si>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</si>
  <si>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</si>
  <si>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</si>
  <si>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</si>
  <si>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</si>
  <si>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</si>
  <si>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</si>
  <si>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</si>
  <si>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</si>
  <si>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</si>
  <si>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</si>
  <si>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</si>
  <si>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</si>
  <si>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</si>
  <si>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</si>
  <si>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</si>
  <si>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</si>
  <si>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</si>
  <si>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</si>
  <si>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</si>
  <si>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</si>
  <si>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</si>
  <si>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</si>
  <si>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</si>
  <si>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</si>
  <si>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</si>
  <si>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</si>
  <si>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</si>
  <si>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</si>
  <si>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</si>
  <si>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</si>
  <si>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</si>
  <si>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</si>
  <si>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</si>
  <si>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</si>
  <si>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</si>
  <si>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</si>
  <si>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</si>
  <si>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</si>
  <si>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</si>
  <si>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</si>
  <si>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</si>
  <si>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</si>
  <si>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</si>
  <si>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</si>
  <si>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</si>
  <si>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</si>
  <si>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</si>
  <si>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</si>
  <si>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</si>
  <si>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</si>
  <si>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</si>
  <si>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</si>
  <si>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</si>
  <si>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</si>
  <si>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</si>
  <si>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</si>
  <si>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</si>
  <si>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</si>
  <si>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</si>
  <si>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</si>
  <si>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</si>
  <si>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</si>
  <si>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</si>
  <si>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</si>
  <si>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</si>
  <si>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</si>
  <si>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</si>
  <si>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</si>
  <si>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</si>
  <si>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</si>
  <si>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</si>
  <si>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</si>
  <si>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</si>
  <si>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</si>
  <si>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</si>
  <si>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</si>
  <si>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</si>
  <si>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</si>
  <si>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</si>
  <si>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</si>
  <si>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</si>
  <si>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</si>
  <si>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</si>
  <si>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</si>
  <si>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</si>
  <si>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</si>
  <si>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</si>
  <si>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</si>
  <si>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</si>
  <si>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</si>
  <si>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</si>
  <si>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</si>
  <si>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</si>
  <si>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</si>
  <si>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</si>
  <si>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</si>
  <si>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</si>
  <si>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</si>
  <si>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</si>
  <si>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</si>
  <si>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</si>
  <si>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</si>
  <si>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</si>
  <si>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</si>
  <si>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</si>
  <si>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</si>
  <si>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</si>
  <si>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</si>
  <si>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</si>
  <si>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</si>
  <si>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</si>
  <si>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</si>
  <si>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</si>
  <si>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</si>
  <si>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</si>
  <si>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</si>
  <si>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</si>
  <si>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</si>
  <si>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</si>
  <si>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</si>
  <si>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</si>
  <si>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</si>
  <si>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</si>
  <si>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</si>
  <si>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</si>
  <si>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</si>
  <si>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</si>
  <si>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</si>
  <si>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</si>
  <si>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</si>
  <si>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</si>
  <si>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</si>
  <si>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</si>
  <si>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</si>
  <si>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</si>
  <si>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</si>
  <si>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</si>
  <si>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</si>
  <si>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</si>
  <si>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</si>
  <si>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</si>
  <si>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</si>
  <si>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</si>
  <si>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</si>
  <si>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</si>
  <si>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</si>
  <si>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</si>
  <si>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</si>
  <si>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</si>
  <si>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</si>
  <si>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</si>
  <si>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</si>
  <si>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</si>
  <si>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</si>
  <si>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</si>
  <si>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</si>
  <si>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</si>
  <si>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</si>
  <si>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</si>
  <si>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</si>
  <si>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</si>
  <si>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</si>
  <si>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</si>
  <si>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</si>
  <si>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</si>
  <si>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</si>
  <si>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</si>
  <si>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</si>
  <si>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</si>
  <si>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</si>
  <si>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</si>
  <si>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</si>
  <si>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</si>
  <si>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</si>
  <si>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</si>
  <si>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</si>
  <si>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</si>
  <si>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</si>
  <si>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</si>
  <si>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</si>
  <si>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</si>
  <si>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</si>
  <si>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</si>
  <si>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</si>
  <si>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</si>
  <si>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</si>
  <si>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</si>
  <si>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</si>
  <si>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</si>
  <si>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</si>
  <si>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</si>
  <si>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</si>
  <si>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</si>
  <si>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</si>
  <si>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</si>
  <si>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</si>
  <si>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</si>
  <si>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</si>
  <si>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</si>
  <si>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</si>
  <si>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</si>
  <si>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</si>
  <si>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</si>
  <si>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</si>
  <si>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</si>
  <si>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</si>
  <si>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</si>
  <si>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</si>
  <si>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</si>
  <si>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</si>
  <si>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</si>
  <si>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</si>
  <si>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</si>
  <si>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</si>
  <si>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</si>
  <si>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</si>
  <si>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</si>
  <si>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</si>
  <si>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</si>
  <si>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</si>
  <si>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</si>
  <si>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</si>
  <si>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</si>
  <si>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</si>
  <si>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</si>
  <si>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</si>
  <si>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</si>
  <si>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</si>
  <si>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</si>
  <si>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</si>
  <si>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</si>
  <si>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</si>
  <si>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</si>
  <si>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</si>
  <si>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</si>
  <si>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</si>
  <si>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</si>
  <si>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</si>
  <si>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</si>
  <si>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</si>
  <si>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</si>
  <si>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</si>
  <si>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</si>
  <si>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</si>
  <si>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</si>
  <si>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</si>
  <si>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</si>
  <si>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</si>
  <si>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</si>
  <si>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</si>
  <si>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</si>
  <si>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</si>
  <si>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</si>
  <si>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</si>
  <si>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</si>
  <si>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</si>
  <si>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</si>
  <si>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</si>
  <si>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</si>
  <si>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</si>
  <si>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</si>
  <si>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</si>
  <si>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</si>
  <si>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</si>
  <si>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</si>
  <si>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</si>
  <si>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</si>
  <si>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</si>
  <si>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</si>
  <si>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</si>
  <si>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</si>
  <si>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</si>
  <si>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</si>
  <si>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</si>
  <si>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</si>
  <si>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</si>
  <si>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</si>
  <si>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</si>
  <si>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</si>
  <si>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</si>
  <si>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</si>
  <si>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</si>
  <si>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</si>
  <si>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</si>
  <si>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</si>
  <si>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</si>
  <si>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</si>
  <si>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</si>
  <si>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</si>
  <si>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</si>
  <si>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</si>
  <si>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</si>
  <si>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</si>
  <si>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</si>
  <si>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</si>
  <si>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</si>
  <si>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</si>
  <si>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</si>
  <si>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</si>
  <si>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</si>
  <si>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</si>
  <si>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</si>
  <si>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</si>
  <si>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</si>
  <si>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</si>
  <si>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</si>
  <si>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</si>
  <si>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</si>
  <si>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</si>
  <si>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</si>
  <si>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</si>
  <si>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</si>
  <si>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</si>
  <si>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</si>
  <si>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</si>
  <si>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</si>
  <si>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</si>
  <si>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</si>
  <si>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</si>
  <si>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</si>
  <si>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</si>
  <si>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</si>
  <si>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</si>
  <si>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</si>
  <si>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</si>
  <si>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</si>
  <si>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</si>
  <si>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</si>
  <si>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</si>
  <si>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</si>
  <si>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</si>
  <si>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</si>
  <si>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</si>
  <si>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</si>
  <si>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</si>
  <si>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</si>
  <si>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</si>
  <si>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</si>
  <si>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</si>
  <si>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</si>
  <si>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</si>
  <si>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</si>
  <si>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</si>
  <si>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</si>
  <si>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</si>
  <si>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</si>
  <si>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</si>
  <si>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</si>
  <si>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</si>
  <si>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</si>
  <si>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</si>
  <si>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</si>
  <si>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</si>
  <si>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</si>
  <si>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</si>
  <si>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</si>
  <si>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</si>
  <si>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</si>
  <si>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</si>
  <si>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</si>
  <si>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</si>
  <si>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</si>
  <si>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</si>
  <si>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</si>
  <si>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</si>
  <si>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</si>
  <si>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</si>
  <si>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</si>
  <si>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</si>
  <si>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</si>
  <si>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</si>
  <si>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</si>
  <si>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</si>
  <si>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</si>
  <si>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</si>
  <si>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</si>
  <si>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</si>
  <si>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</si>
  <si>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</si>
  <si>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</si>
  <si>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</si>
  <si>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</si>
  <si>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</si>
  <si>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</si>
  <si>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</si>
  <si>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</si>
  <si>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</si>
  <si>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</si>
  <si>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</si>
  <si>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</si>
  <si>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</si>
  <si>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</si>
  <si>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</si>
  <si>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</si>
  <si>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</si>
  <si>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</si>
  <si>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</si>
  <si>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</si>
  <si>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</si>
  <si>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</si>
  <si>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</si>
  <si>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</si>
  <si>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</si>
  <si>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</si>
  <si>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</si>
  <si>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</si>
  <si>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</si>
  <si>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</si>
  <si>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</si>
  <si>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</si>
  <si>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</si>
  <si>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</si>
  <si>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</si>
  <si>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</si>
  <si>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</si>
  <si>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</si>
  <si>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</si>
  <si>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</si>
  <si>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</si>
  <si>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</si>
  <si>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</si>
  <si>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</si>
  <si>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</si>
  <si>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</si>
  <si>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</si>
  <si>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</si>
  <si>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</si>
  <si>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</si>
  <si>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</si>
  <si>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</si>
  <si>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</si>
  <si>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</si>
  <si>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</si>
  <si>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</si>
  <si>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</si>
  <si>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</si>
  <si>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</si>
  <si>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</si>
  <si>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</si>
  <si>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</si>
  <si>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</si>
  <si>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</si>
  <si>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</si>
  <si>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</si>
  <si>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</si>
  <si>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</si>
  <si>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</si>
  <si>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</si>
  <si>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</si>
  <si>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</si>
  <si>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</si>
  <si>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</si>
  <si>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</si>
  <si>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</si>
  <si>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</si>
  <si>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</si>
  <si>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</si>
  <si>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</si>
  <si>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</si>
  <si>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</si>
  <si>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</si>
  <si>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</si>
  <si>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</si>
  <si>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</si>
  <si>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</si>
  <si>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</si>
  <si>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</si>
  <si>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</si>
  <si>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</si>
  <si>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</si>
  <si>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</si>
  <si>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</si>
  <si>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</si>
  <si>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</si>
  <si>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</si>
  <si>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</si>
  <si>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</si>
  <si>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</si>
  <si>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</si>
  <si>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</si>
  <si>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</si>
  <si>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</si>
  <si>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</si>
  <si>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</si>
  <si>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</si>
  <si>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</si>
  <si>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</si>
  <si>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</si>
  <si>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</si>
  <si>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</si>
  <si>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</si>
  <si>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</si>
  <si>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</si>
  <si>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</si>
  <si>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</si>
  <si>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</si>
  <si>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</si>
  <si>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</si>
  <si>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</si>
  <si>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</si>
  <si>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</si>
  <si>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</si>
  <si>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</si>
  <si>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</si>
  <si>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</si>
  <si>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</si>
  <si>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</si>
  <si>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</si>
  <si>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</si>
  <si>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</si>
  <si>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</si>
  <si>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</si>
  <si>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</si>
  <si>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</si>
  <si>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</si>
  <si>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</si>
  <si>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</si>
  <si>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</si>
  <si>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</si>
  <si>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</si>
  <si>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</si>
  <si>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</si>
  <si>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</si>
  <si>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</si>
  <si>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</si>
  <si>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</si>
  <si>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</si>
  <si>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</si>
  <si>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</si>
  <si>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</si>
  <si>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</si>
  <si>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</si>
  <si>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</si>
  <si>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</si>
  <si>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</si>
  <si>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</si>
  <si>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</si>
  <si>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</si>
  <si>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</si>
  <si>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</si>
  <si>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</si>
  <si>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</si>
  <si>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</si>
  <si>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</si>
  <si>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</si>
  <si>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</si>
  <si>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</si>
  <si>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</si>
  <si>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</si>
  <si>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</si>
  <si>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</si>
  <si>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</si>
  <si>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</si>
  <si>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</si>
  <si>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</si>
  <si>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</si>
  <si>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</si>
  <si>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</si>
  <si>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</si>
  <si>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</si>
  <si>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</si>
  <si>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</si>
  <si>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</si>
  <si>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</si>
  <si>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</si>
  <si>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</si>
  <si>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</si>
  <si>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</si>
  <si>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</si>
  <si>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</si>
  <si>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</si>
  <si>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</si>
  <si>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</si>
  <si>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</si>
  <si>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</si>
  <si>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</si>
  <si>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</si>
  <si>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</si>
  <si>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</si>
  <si>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</si>
  <si>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</si>
  <si>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</si>
  <si>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</si>
  <si>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</si>
  <si>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</si>
  <si>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</si>
  <si>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</si>
  <si>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</si>
  <si>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</si>
  <si>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</si>
  <si>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</si>
  <si>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</si>
  <si>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</si>
  <si>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</si>
  <si>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</si>
  <si>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</si>
  <si>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</si>
  <si>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</si>
  <si>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</si>
  <si>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</si>
  <si>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</si>
  <si>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</si>
  <si>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</si>
  <si>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</si>
  <si>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</si>
  <si>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</si>
  <si>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</si>
  <si>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</si>
  <si>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</si>
  <si>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</si>
  <si>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</si>
  <si>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</si>
  <si>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</si>
  <si>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</si>
  <si>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</si>
  <si>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</si>
  <si>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</si>
  <si>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</si>
  <si>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</si>
  <si>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</si>
  <si>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</si>
  <si>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</si>
  <si>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</si>
  <si>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</si>
  <si>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</si>
  <si>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</si>
  <si>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</si>
  <si>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</si>
  <si>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</si>
  <si>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</si>
  <si>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</si>
  <si>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</si>
  <si>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</si>
  <si>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</si>
  <si>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</si>
  <si>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</si>
  <si>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</si>
  <si>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</si>
  <si>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</si>
  <si>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</si>
  <si>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</si>
  <si>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</si>
  <si>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</si>
  <si>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</si>
  <si>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</si>
  <si>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</si>
  <si>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</si>
  <si>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</si>
  <si>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</si>
  <si>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</si>
  <si>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</si>
  <si>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</si>
  <si>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</si>
  <si>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</si>
  <si>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</si>
  <si>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</si>
  <si>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</si>
  <si>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</si>
  <si>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</si>
  <si>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</si>
  <si>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</si>
  <si>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</si>
  <si>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</si>
  <si>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</si>
  <si>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</si>
  <si>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</si>
  <si>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</si>
  <si>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</si>
  <si>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</si>
  <si>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</si>
  <si>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</si>
  <si>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</si>
  <si>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</si>
  <si>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</si>
  <si>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</si>
  <si>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</si>
  <si>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</si>
  <si>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</si>
  <si>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</si>
  <si>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</si>
  <si>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</si>
  <si>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</si>
  <si>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</si>
  <si>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</si>
  <si>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</si>
  <si>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</si>
  <si>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</si>
  <si>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</si>
  <si>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</si>
  <si>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</si>
  <si>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</si>
  <si>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</si>
  <si>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</si>
  <si>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</si>
  <si>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</si>
  <si>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</si>
  <si>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</si>
  <si>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</si>
  <si>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</si>
  <si>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</si>
  <si>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</si>
  <si>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</si>
  <si>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</si>
  <si>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</si>
  <si>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</si>
  <si>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</si>
  <si>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</si>
  <si>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</si>
  <si>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</si>
  <si>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</si>
  <si>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</si>
  <si>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</si>
  <si>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</si>
  <si>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</si>
  <si>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</si>
  <si>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</si>
  <si>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</si>
  <si>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</si>
  <si>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</si>
  <si>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</si>
  <si>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</si>
  <si>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</si>
  <si>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</si>
  <si>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</si>
  <si>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</si>
  <si>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</si>
  <si>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</si>
  <si>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</si>
  <si>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</si>
  <si>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</si>
  <si>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</si>
  <si>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</si>
  <si>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</si>
  <si>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</si>
  <si>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</si>
  <si>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</si>
  <si>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</si>
  <si>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</si>
  <si>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</si>
  <si>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</si>
  <si>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</si>
  <si>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</si>
  <si>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</si>
  <si>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</si>
  <si>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</si>
  <si>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</si>
  <si>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</si>
  <si>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</si>
  <si>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</si>
  <si>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</si>
  <si>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</si>
  <si>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</si>
  <si>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</si>
  <si>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</si>
  <si>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</si>
  <si>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</si>
  <si>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</si>
  <si>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</si>
  <si>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</si>
  <si>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</si>
  <si>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</si>
  <si>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</si>
  <si>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</si>
  <si>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</si>
  <si>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</si>
  <si>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</si>
  <si>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</si>
  <si>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</si>
  <si>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</si>
  <si>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</si>
  <si>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</si>
  <si>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</si>
  <si>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</si>
  <si>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</si>
  <si>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</si>
  <si>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</si>
  <si>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</si>
  <si>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</si>
  <si>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</si>
  <si>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</si>
  <si>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</si>
  <si>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</si>
  <si>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</si>
  <si>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</si>
  <si>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</si>
  <si>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</si>
  <si>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</si>
  <si>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</si>
  <si>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</si>
  <si>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</si>
  <si>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</si>
  <si>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</si>
  <si>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</si>
  <si>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</si>
  <si>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</si>
  <si>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</si>
  <si>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</si>
  <si>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</si>
  <si>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</si>
  <si>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</si>
  <si>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</si>
  <si>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</si>
  <si>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</si>
  <si>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</si>
  <si>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</si>
  <si>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</si>
  <si>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</si>
  <si>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</si>
  <si>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</si>
  <si>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</si>
  <si>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</si>
  <si>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</si>
  <si>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</si>
  <si>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</si>
  <si>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</si>
  <si>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</si>
  <si>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</si>
  <si>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</si>
  <si>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</si>
  <si>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</si>
  <si>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</si>
  <si>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</si>
  <si>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</si>
  <si>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</si>
  <si>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</si>
  <si>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</si>
  <si>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</si>
  <si>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</si>
  <si>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</si>
  <si>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</si>
  <si>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</si>
  <si>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</si>
  <si>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</si>
  <si>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</si>
  <si>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</si>
  <si>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</si>
  <si>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</si>
  <si>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</si>
  <si>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</si>
  <si>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</si>
  <si>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</si>
  <si>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</si>
  <si>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</si>
  <si>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</si>
  <si>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</si>
  <si>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</si>
  <si>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</si>
  <si>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</si>
  <si>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</si>
  <si>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</si>
  <si>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</si>
  <si>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</si>
  <si>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</si>
  <si>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</si>
  <si>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</si>
  <si>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</si>
  <si>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</si>
  <si>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</si>
  <si>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</si>
  <si>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</si>
  <si>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</si>
  <si>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</si>
  <si>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</si>
  <si>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</si>
  <si>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</si>
  <si>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</si>
  <si>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</si>
  <si>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</si>
  <si>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</si>
  <si>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</si>
  <si>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</si>
  <si>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</si>
  <si>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</si>
  <si>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</si>
  <si>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</si>
  <si>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</si>
  <si>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</si>
  <si>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</si>
  <si>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</si>
  <si>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</si>
  <si>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</si>
  <si>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</si>
  <si>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</si>
  <si>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</si>
  <si>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</si>
  <si>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</si>
  <si>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</si>
  <si>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</si>
  <si>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</si>
  <si>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</si>
  <si>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</si>
  <si>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</si>
  <si>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</si>
  <si>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</si>
  <si>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</si>
  <si>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</si>
  <si>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</si>
  <si>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</si>
  <si>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</si>
  <si>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</si>
  <si>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</si>
  <si>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</si>
  <si>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</si>
  <si>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</si>
  <si>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</si>
  <si>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</si>
  <si>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</si>
  <si>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</si>
  <si>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</si>
  <si>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</si>
  <si>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</si>
  <si>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</si>
  <si>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</si>
  <si>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</si>
  <si>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</si>
  <si>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</si>
  <si>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</si>
  <si>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</si>
  <si>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</si>
  <si>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</si>
  <si>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</si>
  <si>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</si>
  <si>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</si>
  <si>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</si>
  <si>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</si>
  <si>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</si>
  <si>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</si>
  <si>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</si>
  <si>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</si>
  <si>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</si>
  <si>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</si>
  <si>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</si>
  <si>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</si>
  <si>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</si>
  <si>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</si>
  <si>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</si>
  <si>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</si>
  <si>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</si>
  <si>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</si>
  <si>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</si>
  <si>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</si>
  <si>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</si>
  <si>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</si>
  <si>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</si>
  <si>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</si>
  <si>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</si>
  <si>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</si>
  <si>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</si>
  <si>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</si>
  <si>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</si>
  <si>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</si>
  <si>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</si>
  <si>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</si>
  <si>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</si>
  <si>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</si>
  <si>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</si>
  <si>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</si>
  <si>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</si>
  <si>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</si>
  <si>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</si>
  <si>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</si>
  <si>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</si>
  <si>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</si>
  <si>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</si>
  <si>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</si>
  <si>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</si>
  <si>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</si>
  <si>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</si>
  <si>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</si>
  <si>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</si>
  <si>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</si>
  <si>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</si>
  <si>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</si>
  <si>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</si>
  <si>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</si>
  <si>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</si>
  <si>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</si>
  <si>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</si>
  <si>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</si>
  <si>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</si>
  <si>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</si>
  <si>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</si>
  <si>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</si>
  <si>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</si>
  <si>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</si>
  <si>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</si>
  <si>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</si>
  <si>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</si>
  <si>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</si>
  <si>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</si>
  <si>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</si>
  <si>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</si>
  <si>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</si>
  <si>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</si>
  <si>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</si>
  <si>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</si>
  <si>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</si>
  <si>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</si>
  <si>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</si>
  <si>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</si>
  <si>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</si>
  <si>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</si>
  <si>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</si>
  <si>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</si>
  <si>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</si>
  <si>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</si>
  <si>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</si>
  <si>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</si>
  <si>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</si>
  <si>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</si>
  <si>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</si>
  <si>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</si>
  <si>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</si>
  <si>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</si>
  <si>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</si>
  <si>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</si>
  <si>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</si>
  <si>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</si>
  <si>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</si>
  <si>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</si>
  <si>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</si>
  <si>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</si>
  <si>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</si>
  <si>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</si>
  <si>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</si>
  <si>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</si>
  <si>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</si>
  <si>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</si>
  <si>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</si>
  <si>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</si>
  <si>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</si>
  <si>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</si>
  <si>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</si>
  <si>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</si>
  <si>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</si>
  <si>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</si>
  <si>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</si>
  <si>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</si>
  <si>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</si>
  <si>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</si>
  <si>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</si>
  <si>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</si>
  <si>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</si>
  <si>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</si>
  <si>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</si>
  <si>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</si>
  <si>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</si>
  <si>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</si>
  <si>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</si>
  <si>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</si>
  <si>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</si>
  <si>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</si>
  <si>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</si>
  <si>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</si>
  <si>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</si>
  <si>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</si>
  <si>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</si>
  <si>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</si>
  <si>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</si>
  <si>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</si>
  <si>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</si>
  <si>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</si>
  <si>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</si>
  <si>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</si>
  <si>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</si>
  <si>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</si>
  <si>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</si>
  <si>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</si>
  <si>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</si>
  <si>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</si>
  <si>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</si>
  <si>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</si>
  <si>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</si>
  <si>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</si>
  <si>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</si>
  <si>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</si>
  <si>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</si>
  <si>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</si>
  <si>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</si>
  <si>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</si>
  <si>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</si>
  <si>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</si>
  <si>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</si>
  <si>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</si>
  <si>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</si>
  <si>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</si>
  <si>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</si>
  <si>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</si>
  <si>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</si>
  <si>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</si>
  <si>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</si>
  <si>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</si>
  <si>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</si>
  <si>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</si>
  <si>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</si>
  <si>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</si>
  <si>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</si>
  <si>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</si>
  <si>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</si>
  <si>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</si>
  <si>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</si>
  <si>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</si>
  <si>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</si>
  <si>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</si>
  <si>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</si>
  <si>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</si>
  <si>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</si>
  <si>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</si>
  <si>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</si>
  <si>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</si>
  <si>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</si>
  <si>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</si>
  <si>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</si>
  <si>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</si>
  <si>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</si>
  <si>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</si>
  <si>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</si>
  <si>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</si>
  <si>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</si>
  <si>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</si>
  <si>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</si>
  <si>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</si>
  <si>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</si>
  <si>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</si>
  <si>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</si>
  <si>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</si>
  <si>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</si>
  <si>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</si>
  <si>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</si>
  <si>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</si>
  <si>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</si>
  <si>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</si>
  <si>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</si>
  <si>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</si>
  <si>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</si>
  <si>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</si>
  <si>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</si>
  <si>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</si>
  <si>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</si>
  <si>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</si>
  <si>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</si>
  <si>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</si>
  <si>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</si>
  <si>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</si>
  <si>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</si>
  <si>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</si>
  <si>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</si>
  <si>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</si>
  <si>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</si>
  <si>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</si>
  <si>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</si>
  <si>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</si>
  <si>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</si>
  <si>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</si>
  <si>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</si>
  <si>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</si>
  <si>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</si>
  <si>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</si>
  <si>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</si>
  <si>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</si>
  <si>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</si>
  <si>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</si>
  <si>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</si>
  <si>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</si>
  <si>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</si>
  <si>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</si>
  <si>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</si>
  <si>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</si>
  <si>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</si>
  <si>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</si>
  <si>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</si>
  <si>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</si>
  <si>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</si>
  <si>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</si>
  <si>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</si>
  <si>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</si>
  <si>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</si>
  <si>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</si>
  <si>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</si>
  <si>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</si>
  <si>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</si>
  <si>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</si>
  <si>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</si>
  <si>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</si>
  <si>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</si>
  <si>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</si>
  <si>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</si>
  <si>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</si>
  <si>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</si>
  <si>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</si>
  <si>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</si>
  <si>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</si>
  <si>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</si>
  <si>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</si>
  <si>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</si>
  <si>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</si>
  <si>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</si>
  <si>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</si>
  <si>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</si>
  <si>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</si>
  <si>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</si>
  <si>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</si>
  <si>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</si>
  <si>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</si>
  <si>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</si>
  <si>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</si>
  <si>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</si>
  <si>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</si>
  <si>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</si>
  <si>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</si>
  <si>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</si>
  <si>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</si>
  <si>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</si>
  <si>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</si>
  <si>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</si>
  <si>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</si>
  <si>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</si>
  <si>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</si>
  <si>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</si>
  <si>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</si>
  <si>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</si>
  <si>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</si>
  <si>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</si>
  <si>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</si>
  <si>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</si>
  <si>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</si>
  <si>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</si>
  <si>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</si>
  <si>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</si>
  <si>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</si>
  <si>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</si>
  <si>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</si>
  <si>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</si>
  <si>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</si>
  <si>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</si>
  <si>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</si>
  <si>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</si>
  <si>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</si>
  <si>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</si>
  <si>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</si>
  <si>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</si>
  <si>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</si>
  <si>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</si>
  <si>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</si>
  <si>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</si>
  <si>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</si>
  <si>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</si>
  <si>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</si>
  <si>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</si>
  <si>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</si>
  <si>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</si>
  <si>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</si>
  <si>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</si>
  <si>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</si>
  <si>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</si>
  <si>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</si>
  <si>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</si>
  <si>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</si>
  <si>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</si>
  <si>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</si>
  <si>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</si>
  <si>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</si>
  <si>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</si>
  <si>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</si>
  <si>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</si>
  <si>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</si>
  <si>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</si>
  <si>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</si>
  <si>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</si>
  <si>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</si>
  <si>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</si>
  <si>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</si>
  <si>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</si>
  <si>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</si>
  <si>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</si>
  <si>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</si>
  <si>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</si>
  <si>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</si>
  <si>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</si>
  <si>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</si>
  <si>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</si>
  <si>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</si>
  <si>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</si>
  <si>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</si>
  <si>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</si>
  <si>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</si>
  <si>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</si>
  <si>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</si>
  <si>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</si>
  <si>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</si>
  <si>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</si>
  <si>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</si>
  <si>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</si>
  <si>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</si>
  <si>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</si>
  <si>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</si>
  <si>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</si>
  <si>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</si>
  <si>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</si>
  <si>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</si>
  <si>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</si>
  <si>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</si>
  <si>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</si>
  <si>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</si>
  <si>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</si>
  <si>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</si>
  <si>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</si>
  <si>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</si>
  <si>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</si>
  <si>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</si>
  <si>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</si>
  <si>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</si>
  <si>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</si>
  <si>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</si>
  <si>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</si>
  <si>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</si>
  <si>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</si>
  <si>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</si>
  <si>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</si>
  <si>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</si>
  <si>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</si>
  <si>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</si>
  <si>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</si>
  <si>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</si>
  <si>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</si>
  <si>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</si>
  <si>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</si>
  <si>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</si>
  <si>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</si>
  <si>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</si>
  <si>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</si>
  <si>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</si>
  <si>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</si>
  <si>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</si>
  <si>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</si>
  <si>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</si>
  <si>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</si>
  <si>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</si>
  <si>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</si>
  <si>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</si>
  <si>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</si>
  <si>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</si>
  <si>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</si>
  <si>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</si>
  <si>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</si>
  <si>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</si>
  <si>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</si>
  <si>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</si>
  <si>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</si>
  <si>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</si>
  <si>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</si>
  <si>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</si>
  <si>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</si>
  <si>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</si>
  <si>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</si>
  <si>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</si>
  <si>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</si>
  <si>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</si>
  <si>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</si>
  <si>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</si>
  <si>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</si>
  <si>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</si>
  <si>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</si>
  <si>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</si>
  <si>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</si>
  <si>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</si>
  <si>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</si>
  <si>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</si>
  <si>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</si>
  <si>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</si>
  <si>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</si>
  <si>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</si>
  <si>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</si>
  <si>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</si>
  <si>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</si>
  <si>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</si>
  <si>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</si>
  <si>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</si>
  <si>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</si>
  <si>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</si>
  <si>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</si>
  <si>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</si>
  <si>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</si>
  <si>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</si>
  <si>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</si>
  <si>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</si>
  <si>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</si>
  <si>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</si>
  <si>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</si>
  <si>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</si>
  <si>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</si>
  <si>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</si>
  <si>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</si>
  <si>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</si>
  <si>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</si>
  <si>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</si>
  <si>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</si>
  <si>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</si>
  <si>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</si>
  <si>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</si>
  <si>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</si>
  <si>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</si>
  <si>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</si>
  <si>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</si>
  <si>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</si>
  <si>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</si>
  <si>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</si>
  <si>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</si>
  <si>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</si>
  <si>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</si>
  <si>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</si>
  <si>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</si>
  <si>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</si>
  <si>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</si>
  <si>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</si>
  <si>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</si>
  <si>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</si>
  <si>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</si>
  <si>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</si>
  <si>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</si>
  <si>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</si>
  <si>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</si>
  <si>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</si>
  <si>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</si>
  <si>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</si>
  <si>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</si>
  <si>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</si>
  <si>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</si>
  <si>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</si>
  <si>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</si>
  <si>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</si>
  <si>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</si>
  <si>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</si>
  <si>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</si>
  <si>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</si>
  <si>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</si>
  <si>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</si>
  <si>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</si>
  <si>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</si>
  <si>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</si>
  <si>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</si>
  <si>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</si>
  <si>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</si>
  <si>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</si>
  <si>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</si>
  <si>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</si>
  <si>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</si>
  <si>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</si>
  <si>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</si>
  <si>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</si>
  <si>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</si>
  <si>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</si>
  <si>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</si>
  <si>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</si>
  <si>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</si>
  <si>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</si>
  <si>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</si>
  <si>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</si>
  <si>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</si>
  <si>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</si>
  <si>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</si>
  <si>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</si>
  <si>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</si>
  <si>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</si>
  <si>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</si>
  <si>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</si>
  <si>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</si>
  <si>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</si>
  <si>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</si>
  <si>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</si>
  <si>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</si>
  <si>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</si>
  <si>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</si>
  <si>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</si>
  <si>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</si>
  <si>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</si>
  <si>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</si>
  <si>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</si>
  <si>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</si>
  <si>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</si>
  <si>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</si>
  <si>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</si>
  <si>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</si>
  <si>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</si>
  <si>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</si>
  <si>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</si>
  <si>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</si>
  <si>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</si>
  <si>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</si>
  <si>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</si>
  <si>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</si>
  <si>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</si>
  <si>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</si>
  <si>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</si>
  <si>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</si>
  <si>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</si>
  <si>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</si>
  <si>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</si>
  <si>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</si>
  <si>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</si>
  <si>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</si>
  <si>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</si>
  <si>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</si>
  <si>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</si>
  <si>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</si>
  <si>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</si>
  <si>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</si>
  <si>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</si>
  <si>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</si>
  <si>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</si>
  <si>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</si>
  <si>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</si>
  <si>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</si>
  <si>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</si>
  <si>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</si>
  <si>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</si>
  <si>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</si>
  <si>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</si>
  <si>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</si>
  <si>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</si>
  <si>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</si>
  <si>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</si>
  <si>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</si>
  <si>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</si>
  <si>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</si>
  <si>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</si>
  <si>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</si>
  <si>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</si>
  <si>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</si>
  <si>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</si>
  <si>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</si>
  <si>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</si>
  <si>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</si>
  <si>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</si>
  <si>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</si>
  <si>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</si>
  <si>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</si>
  <si>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</si>
  <si>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</si>
  <si>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</si>
  <si>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</si>
  <si>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</si>
  <si>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</si>
  <si>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</si>
  <si>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</si>
  <si>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</si>
  <si>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</si>
  <si>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</si>
  <si>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</si>
  <si>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</si>
  <si>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</si>
  <si>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</si>
  <si>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</si>
  <si>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</si>
  <si>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</si>
  <si>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</si>
  <si>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</si>
  <si>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</si>
  <si>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</si>
  <si>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</si>
  <si>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</si>
  <si>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</si>
  <si>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</si>
  <si>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</si>
  <si>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</si>
  <si>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</si>
  <si>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</si>
  <si>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</si>
  <si>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</si>
  <si>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</si>
  <si>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</si>
  <si>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</si>
  <si>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</si>
  <si>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</si>
  <si>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</si>
  <si>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</si>
  <si>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</si>
  <si>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</si>
  <si>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</si>
  <si>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</si>
  <si>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</si>
  <si>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</si>
  <si>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</si>
  <si>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</si>
  <si>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</si>
  <si>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</si>
  <si>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</si>
  <si>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</si>
  <si>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</si>
  <si>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</si>
  <si>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</si>
  <si>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</si>
  <si>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</si>
  <si>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</si>
  <si>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</si>
  <si>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</si>
  <si>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</si>
  <si>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</si>
  <si>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</si>
  <si>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</si>
  <si>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</si>
  <si>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</si>
  <si>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</si>
  <si>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</si>
  <si>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</si>
  <si>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</si>
  <si>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</si>
  <si>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</si>
  <si>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</si>
  <si>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</si>
  <si>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</si>
  <si>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</si>
  <si>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</si>
  <si>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</si>
  <si>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</si>
  <si>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</si>
  <si>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</si>
  <si>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</si>
  <si>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</si>
  <si>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</si>
  <si>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</si>
  <si>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</si>
  <si>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</si>
  <si>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</si>
  <si>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</si>
  <si>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</si>
  <si>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</si>
  <si>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</si>
  <si>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</si>
  <si>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</si>
  <si>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</si>
  <si>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</si>
  <si>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</si>
  <si>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</si>
  <si>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</si>
  <si>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</si>
  <si>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</si>
  <si>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</si>
  <si>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</si>
  <si>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</si>
  <si>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</si>
  <si>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</si>
  <si>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</si>
  <si>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</si>
  <si>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</si>
  <si>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</si>
  <si>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</si>
  <si>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</si>
  <si>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</si>
  <si>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</si>
  <si>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</si>
  <si>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</si>
  <si>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</si>
  <si>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</si>
  <si>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</si>
  <si>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</si>
  <si>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</si>
  <si>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</si>
  <si>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</si>
  <si>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</si>
  <si>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</si>
  <si>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</si>
  <si>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</si>
  <si>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</si>
  <si>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</si>
  <si>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</si>
  <si>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</si>
  <si>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</si>
  <si>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</si>
  <si>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</si>
  <si>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</si>
  <si>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</si>
  <si>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</si>
  <si>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</si>
  <si>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</si>
  <si>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</si>
  <si>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</si>
  <si>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</si>
  <si>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</si>
  <si>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</si>
  <si>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</si>
  <si>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</si>
  <si>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</si>
  <si>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</si>
  <si>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</si>
  <si>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</si>
  <si>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</si>
  <si>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</si>
  <si>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</si>
  <si>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</si>
  <si>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</si>
  <si>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</si>
  <si>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</si>
  <si>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</si>
  <si>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</si>
  <si>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</si>
  <si>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</si>
  <si>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</si>
  <si>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</si>
  <si>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</si>
  <si>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</si>
  <si>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</si>
  <si>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</si>
  <si>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</si>
  <si>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</si>
  <si>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</si>
  <si>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</si>
  <si>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</si>
  <si>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</si>
  <si>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</si>
  <si>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</si>
  <si>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</si>
  <si>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</si>
  <si>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</si>
  <si>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</si>
  <si>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</si>
  <si>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</si>
  <si>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</si>
  <si>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</si>
  <si>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</si>
  <si>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</si>
  <si>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</si>
  <si>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</si>
  <si>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</si>
  <si>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</si>
  <si>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</si>
  <si>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</si>
  <si>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</si>
  <si>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</si>
  <si>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</si>
  <si>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</si>
  <si>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</si>
  <si>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</si>
  <si>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</si>
  <si>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</si>
  <si>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</si>
  <si>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</si>
  <si>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</si>
  <si>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</si>
  <si>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</si>
  <si>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</si>
  <si>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</si>
  <si>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</si>
  <si>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</si>
  <si>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</si>
  <si>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</si>
  <si>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</si>
  <si>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</si>
  <si>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</si>
  <si>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</si>
  <si>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</si>
  <si>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</si>
  <si>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</si>
  <si>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</si>
  <si>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</si>
  <si>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</si>
  <si>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</si>
  <si>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</si>
  <si>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</si>
  <si>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</si>
  <si>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</si>
  <si>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</si>
  <si>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</si>
  <si>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</si>
  <si>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</si>
  <si>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</si>
  <si>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</si>
  <si>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</si>
  <si>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</si>
  <si>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</si>
  <si>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</si>
  <si>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</si>
  <si>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</si>
  <si>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</si>
  <si>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</si>
  <si>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</si>
  <si>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</si>
  <si>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</si>
  <si>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</si>
  <si>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</si>
  <si>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</si>
  <si>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</si>
  <si>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</si>
  <si>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</si>
  <si>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</si>
  <si>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</si>
  <si>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</si>
  <si>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</si>
  <si>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</si>
  <si>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</si>
  <si>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</si>
  <si>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</si>
  <si>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</si>
  <si>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</si>
  <si>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</si>
  <si>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</si>
  <si>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</si>
  <si>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</si>
  <si>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</si>
  <si>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</si>
  <si>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</si>
  <si>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</si>
  <si>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</si>
  <si>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</si>
  <si>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</si>
  <si>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</si>
  <si>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</si>
  <si>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</si>
  <si>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</si>
  <si>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</si>
  <si>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</si>
  <si>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</si>
  <si>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</si>
  <si>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</si>
  <si>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</si>
  <si>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</si>
  <si>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</si>
  <si>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</si>
  <si>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</si>
  <si>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</si>
  <si>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</si>
  <si>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</si>
  <si>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</si>
  <si>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</si>
  <si>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</si>
  <si>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</si>
  <si>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</si>
  <si>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</si>
  <si>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</si>
  <si>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</si>
  <si>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</si>
  <si>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</si>
  <si>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</si>
  <si>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</si>
  <si>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</si>
  <si>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</si>
  <si>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</si>
  <si>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</si>
  <si>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</si>
  <si>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</si>
  <si>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</si>
  <si>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</si>
  <si>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</si>
  <si>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</si>
  <si>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</si>
  <si>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</si>
  <si>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</si>
  <si>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</si>
  <si>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</si>
  <si>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</si>
  <si>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</si>
  <si>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</si>
  <si>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</si>
  <si>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</si>
  <si>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</si>
  <si>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</si>
  <si>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</si>
  <si>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</si>
  <si>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</si>
  <si>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</si>
  <si>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</si>
  <si>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</si>
  <si>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</si>
  <si>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</si>
  <si>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</si>
  <si>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</si>
  <si>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</si>
  <si>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</si>
  <si>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</si>
  <si>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</si>
  <si>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</si>
  <si>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</si>
  <si>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</si>
  <si>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</si>
  <si>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</si>
  <si>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</si>
  <si>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</si>
  <si>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</si>
  <si>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</si>
  <si>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</si>
  <si>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</si>
  <si>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</si>
  <si>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</si>
  <si>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</si>
  <si>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</si>
  <si>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</si>
  <si>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</si>
  <si>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</si>
  <si>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</si>
  <si>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</si>
  <si>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</si>
  <si>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</si>
  <si>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</si>
  <si>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</si>
  <si>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</si>
  <si>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</si>
  <si>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</si>
  <si>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</si>
  <si>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</si>
  <si>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</si>
  <si>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</si>
  <si>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</si>
  <si>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</si>
  <si>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</si>
  <si>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</si>
  <si>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</si>
  <si>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</si>
  <si>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</si>
  <si>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</si>
  <si>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</si>
  <si>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</si>
  <si>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</si>
  <si>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</si>
  <si>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</si>
  <si>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</si>
  <si>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</si>
  <si>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</si>
  <si>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</si>
  <si>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</si>
  <si>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</si>
  <si>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</si>
  <si>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</si>
  <si>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</si>
  <si>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</si>
  <si>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</si>
  <si>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</si>
  <si>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</si>
  <si>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</si>
  <si>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</si>
  <si>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</si>
  <si>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</si>
  <si>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</si>
  <si>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</si>
  <si>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</si>
  <si>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</si>
  <si>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</si>
  <si>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</si>
  <si>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</si>
  <si>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</si>
  <si>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</si>
  <si>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</si>
  <si>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</si>
  <si>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</si>
  <si>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</si>
  <si>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</si>
  <si>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</si>
  <si>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</si>
  <si>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</si>
  <si>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</si>
  <si>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</si>
  <si>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</si>
  <si>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</si>
  <si>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</si>
  <si>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</si>
  <si>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</si>
  <si>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</si>
  <si>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</si>
  <si>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</si>
  <si>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</si>
  <si>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</si>
  <si>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</si>
  <si>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</si>
  <si>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</si>
  <si>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</si>
  <si>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</si>
  <si>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</si>
  <si>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</si>
  <si>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</si>
  <si>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</si>
  <si>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</si>
  <si>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</si>
  <si>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</si>
  <si>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</si>
  <si>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</si>
  <si>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</si>
  <si>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</si>
  <si>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</si>
  <si>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</si>
  <si>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</si>
  <si>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</si>
  <si>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</si>
  <si>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</si>
  <si>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</si>
  <si>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</si>
  <si>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</si>
  <si>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</si>
  <si>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</si>
  <si>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</si>
  <si>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</si>
  <si>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</si>
  <si>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</si>
  <si>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</si>
  <si>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</si>
  <si>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</si>
  <si>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</si>
  <si>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</si>
  <si>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</si>
  <si>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</si>
  <si>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</si>
  <si>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</si>
  <si>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</si>
  <si>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</si>
  <si>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</si>
  <si>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</si>
  <si>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</si>
  <si>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</si>
  <si>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</si>
  <si>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</si>
  <si>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</si>
  <si>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</si>
  <si>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</si>
  <si>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</si>
  <si>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</si>
  <si>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</si>
  <si>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</si>
  <si>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</si>
  <si>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</si>
  <si>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</si>
  <si>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</si>
  <si>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</si>
  <si>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</si>
  <si>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</si>
  <si>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</si>
  <si>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</si>
  <si>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</si>
  <si>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</si>
  <si>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</si>
  <si>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</si>
  <si>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</si>
  <si>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</si>
  <si>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</si>
  <si>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</si>
  <si>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</si>
  <si>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</si>
  <si>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</si>
  <si>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</si>
  <si>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</si>
  <si>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</si>
  <si>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</si>
  <si>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</si>
  <si>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</si>
  <si>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</si>
  <si>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</si>
  <si>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</si>
  <si>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</si>
  <si>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</si>
  <si>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</si>
  <si>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</si>
  <si>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</si>
  <si>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</si>
  <si>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</si>
  <si>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</si>
  <si>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</si>
  <si>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</si>
  <si>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</si>
  <si>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</si>
  <si>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</si>
  <si>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</si>
  <si>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</si>
  <si>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</si>
  <si>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</si>
  <si>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</si>
  <si>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</si>
  <si>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</si>
  <si>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</si>
  <si>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</si>
  <si>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</si>
  <si>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</si>
  <si>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</si>
  <si>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</si>
  <si>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</si>
  <si>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</si>
  <si>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</si>
  <si>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</si>
  <si>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</si>
  <si>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</si>
  <si>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</si>
  <si>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</si>
  <si>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</si>
  <si>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</si>
  <si>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</si>
  <si>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</si>
  <si>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</si>
  <si>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</si>
  <si>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</si>
  <si>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</si>
  <si>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</si>
  <si>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</si>
  <si>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</si>
  <si>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</si>
  <si>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</si>
  <si>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</si>
  <si>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</si>
  <si>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</si>
  <si>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</si>
  <si>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</si>
  <si>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</si>
  <si>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</si>
  <si>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</si>
  <si>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</si>
  <si>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</si>
  <si>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</si>
  <si>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</si>
  <si>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</si>
  <si>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</si>
  <si>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</si>
  <si>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</si>
  <si>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</si>
  <si>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</si>
  <si>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</si>
  <si>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</si>
  <si>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</si>
  <si>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</si>
  <si>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</si>
  <si>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</si>
  <si>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</si>
  <si>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</si>
  <si>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</si>
  <si>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</si>
  <si>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</si>
  <si>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</si>
  <si>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</si>
  <si>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</si>
  <si>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</si>
  <si>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</si>
  <si>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</si>
  <si>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</si>
  <si>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</si>
  <si>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</si>
  <si>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</si>
  <si>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</si>
  <si>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</si>
  <si>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</si>
  <si>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</si>
  <si>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</si>
  <si>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</si>
  <si>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</si>
  <si>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</si>
  <si>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</si>
  <si>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</si>
  <si>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</si>
  <si>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</si>
  <si>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</si>
  <si>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</si>
  <si>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</si>
  <si>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</si>
  <si>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</si>
  <si>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</si>
  <si>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</si>
  <si>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</si>
  <si>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</si>
  <si>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</si>
  <si>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</si>
  <si>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</si>
  <si>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</si>
  <si>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</si>
  <si>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</si>
  <si>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</si>
  <si>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</si>
  <si>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</si>
  <si>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</si>
  <si>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</si>
  <si>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</si>
  <si>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</si>
  <si>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</si>
  <si>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</si>
  <si>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</si>
  <si>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</si>
  <si>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</si>
  <si>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</si>
  <si>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</si>
  <si>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</si>
  <si>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</si>
  <si>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</si>
  <si>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</si>
  <si>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</si>
  <si>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</si>
  <si>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</si>
  <si>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</si>
  <si>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</si>
  <si>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</si>
  <si>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</si>
  <si>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</si>
  <si>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</si>
  <si>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</si>
  <si>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</si>
  <si>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</si>
  <si>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</si>
  <si>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</si>
  <si>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</si>
  <si>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</si>
  <si>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</si>
  <si>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</si>
  <si>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</si>
  <si>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</si>
  <si>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</si>
  <si>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</si>
  <si>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</si>
  <si>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</si>
  <si>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</si>
  <si>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</si>
  <si>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</si>
  <si>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</si>
  <si>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</si>
  <si>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</si>
  <si>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</si>
  <si>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</si>
  <si>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</si>
  <si>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</si>
  <si>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</si>
  <si>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</si>
  <si>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</si>
  <si>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</si>
  <si>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</si>
  <si>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</si>
  <si>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</si>
  <si>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</si>
  <si>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</si>
  <si>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</si>
  <si>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</si>
  <si>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</si>
  <si>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</si>
  <si>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</si>
  <si>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</si>
  <si>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</si>
  <si>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</si>
  <si>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</si>
  <si>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</si>
  <si>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</si>
  <si>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</si>
  <si>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</si>
  <si>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</si>
  <si>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</si>
  <si>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</si>
  <si>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</si>
  <si>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</si>
  <si>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</si>
  <si>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</si>
  <si>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</si>
  <si>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</si>
  <si>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</si>
  <si>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</si>
  <si>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</si>
  <si>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</si>
  <si>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</si>
  <si>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</si>
  <si>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</si>
  <si>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</si>
  <si>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</si>
  <si>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</si>
  <si>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</si>
  <si>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</si>
  <si>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</si>
  <si>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</si>
  <si>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</si>
  <si>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</si>
  <si>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</si>
  <si>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</si>
  <si>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</si>
  <si>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</si>
  <si>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</si>
  <si>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</si>
  <si>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</si>
  <si>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</si>
  <si>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</si>
  <si>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</si>
  <si>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</si>
  <si>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</si>
  <si>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</si>
  <si>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</si>
  <si>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</si>
  <si>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</si>
  <si>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</si>
  <si>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</si>
  <si>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</si>
  <si>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</si>
  <si>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</si>
  <si>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</si>
  <si>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</si>
  <si>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</si>
  <si>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</si>
  <si>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</si>
  <si>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</si>
  <si>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</si>
  <si>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</si>
  <si>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</si>
  <si>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</si>
  <si>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</si>
  <si>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</si>
  <si>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</si>
  <si>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</si>
  <si>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</si>
  <si>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</si>
  <si>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</si>
  <si>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</si>
  <si>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</si>
  <si>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</si>
  <si>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</si>
  <si>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</si>
  <si>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</si>
  <si>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</si>
  <si>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</si>
  <si>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</si>
  <si>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</si>
  <si>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</si>
  <si>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</si>
  <si>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</si>
  <si>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</si>
  <si>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</si>
  <si>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</si>
  <si>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</si>
  <si>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</si>
  <si>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</si>
  <si>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</si>
  <si>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</si>
  <si>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</si>
  <si>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</si>
  <si>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</si>
  <si>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</si>
  <si>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</si>
  <si>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</si>
  <si>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</si>
  <si>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</si>
  <si>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</si>
  <si>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</si>
  <si>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</si>
  <si>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</si>
  <si>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</si>
  <si>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</si>
  <si>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</si>
  <si>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</si>
  <si>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</si>
  <si>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</si>
  <si>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</si>
  <si>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</si>
  <si>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</si>
  <si>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</si>
  <si>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</si>
  <si>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</si>
  <si>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</si>
  <si>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</si>
  <si>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</si>
  <si>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</si>
  <si>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</si>
  <si>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</si>
  <si>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</si>
  <si>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</si>
  <si>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Category </t>
  </si>
  <si>
    <t>Subcategory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</si>
  <si>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</si>
  <si>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</si>
  <si>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</si>
  <si>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</si>
  <si>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</si>
  <si>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</si>
  <si>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</si>
  <si>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</si>
  <si>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</si>
  <si>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</si>
  <si>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</si>
  <si>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</si>
  <si>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</si>
  <si>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</si>
  <si>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</si>
  <si>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</si>
  <si>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</si>
  <si>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</si>
  <si>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</si>
  <si>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</si>
  <si>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</si>
  <si>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</si>
  <si>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</si>
  <si>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</si>
  <si>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</si>
  <si>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</si>
  <si>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</si>
  <si>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</si>
  <si>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</si>
  <si>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</si>
  <si>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</si>
  <si>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</si>
  <si>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</si>
  <si>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</si>
  <si>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</si>
  <si>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</si>
  <si>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</si>
  <si>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</si>
  <si>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</si>
  <si>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</si>
  <si>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</si>
  <si>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</si>
  <si>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</si>
  <si>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</si>
  <si>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</si>
  <si>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</si>
  <si>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 19999</t>
  </si>
  <si>
    <t>20000 to 24999</t>
  </si>
  <si>
    <t>25000 to 29999</t>
  </si>
  <si>
    <t>30000 to 34999</t>
  </si>
  <si>
    <t>45000 to 49999</t>
  </si>
  <si>
    <t>35000 to 39999</t>
  </si>
  <si>
    <t>40000 to 44999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</si>
</sst>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094115809894473E-2"/>
          <c:y val="0.11160298188748539"/>
          <c:w val="0.75174687832213194"/>
          <c:h val="0.772993062897631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8-492A-82E8-A6FA8354DF2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18-492A-82E8-A6FA8354DF2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18-492A-82E8-A6FA8354DF2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18-492A-82E8-A6FA8354D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70858079"/>
        <c:axId val="774399455"/>
      </c:barChart>
      <c:catAx>
        <c:axId val="77085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399455"/>
        <c:crosses val="autoZero"/>
        <c:auto val="1"/>
        <c:lblAlgn val="ctr"/>
        <c:lblOffset val="100"/>
        <c:noMultiLvlLbl val="0"/>
      </c:catAx>
      <c:valAx>
        <c:axId val="7743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85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94168145774517E-2"/>
          <c:y val="0.20475543913174546"/>
          <c:w val="0.7842155963484897"/>
          <c:h val="0.58697427141027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C-4BF5-ABE8-39575F39E1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5C-4BF5-ABE8-39575F39E1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5C-4BF5-ABE8-39575F39E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4249776"/>
        <c:axId val="236134912"/>
      </c:barChart>
      <c:catAx>
        <c:axId val="3842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4912"/>
        <c:crosses val="autoZero"/>
        <c:auto val="1"/>
        <c:lblAlgn val="ctr"/>
        <c:lblOffset val="100"/>
        <c:noMultiLvlLbl val="0"/>
      </c:catAx>
      <c:valAx>
        <c:axId val="236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F-4092-92C4-454A36A282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F-4092-92C4-454A36A282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F-4092-92C4-454A36A282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F-4092-92C4-454A36A28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588016"/>
        <c:axId val="236156960"/>
      </c:lineChart>
      <c:catAx>
        <c:axId val="34558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56960"/>
        <c:crosses val="autoZero"/>
        <c:auto val="1"/>
        <c:lblAlgn val="ctr"/>
        <c:lblOffset val="100"/>
        <c:noMultiLvlLbl val="0"/>
      </c:catAx>
      <c:valAx>
        <c:axId val="2361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58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580927384077009E-2"/>
          <c:y val="0.23869932925051035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D-4AFA-9851-1A4F038D02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D-4232-964D-BECC53ED1E8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D-4232-964D-BECC53ED1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922879"/>
        <c:axId val="1158877551"/>
      </c:lineChart>
      <c:catAx>
        <c:axId val="11599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877551"/>
        <c:crosses val="autoZero"/>
        <c:auto val="1"/>
        <c:lblAlgn val="ctr"/>
        <c:lblOffset val="100"/>
        <c:noMultiLvlLbl val="0"/>
      </c:catAx>
      <c:valAx>
        <c:axId val="11588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92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1E-4821-A3EB-36776D48DCF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1E-4821-A3EB-36776D48DCF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1E-4821-A3EB-36776D48D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057056"/>
        <c:axId val="1751104288"/>
      </c:lineChart>
      <c:catAx>
        <c:axId val="174405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104288"/>
        <c:crosses val="autoZero"/>
        <c:auto val="1"/>
        <c:lblAlgn val="ctr"/>
        <c:lblOffset val="100"/>
        <c:noMultiLvlLbl val="0"/>
      </c:catAx>
      <c:valAx>
        <c:axId val="17511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05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23812</xdr:rowOff>
    </xdr:from>
    <xdr:to>
      <xdr:col>18</xdr:col>
      <xdr:colOff>180975</xdr:colOff>
      <xdr:row>29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7A3EB-0FA5-4468-A2D2-9BF32A758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4762</xdr:rowOff>
    </xdr:from>
    <xdr:to>
      <xdr:col>10</xdr:col>
      <xdr:colOff>609599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C7D4FA-EF1E-4BA3-8167-7E5F0D7F9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100012</xdr:rowOff>
    </xdr:from>
    <xdr:to>
      <xdr:col>13</xdr:col>
      <xdr:colOff>571500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49C2F-0023-4783-A52F-8AD2D4A07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409574</xdr:colOff>
      <xdr:row>3</xdr:row>
      <xdr:rowOff>166687</xdr:rowOff>
    </xdr:from>
    <xdr:to>
      <xdr:col>9</xdr:col>
      <xdr:colOff>76199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BDBBA3-D392-4A87-A655-14F0A44AC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685799</xdr:colOff>
      <xdr:row>13</xdr:row>
      <xdr:rowOff>180975</xdr:rowOff>
    </xdr:from>
    <xdr:to>
      <xdr:col>17</xdr:col>
      <xdr:colOff>523875</xdr:colOff>
      <xdr:row>37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FEE05C-48ED-4D47-8E7F-5AFD59EC5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hi, Indira" refreshedDate="44465.930632986114" createdVersion="6" refreshedVersion="6" minRefreshableVersion="3" recordCount="4114" xr:uid="{CB7EDE32-1086-4A74-9EFA-310EE267D2AE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hi, Indira" refreshedDate="44466.887998032405" createdVersion="6" refreshedVersion="6" minRefreshableVersion="3" recordCount="4114" xr:uid="{07D84F15-8DBE-4423-82B8-C78CF5CDB666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hi, Indira" refreshedDate="44467.924327430555" createdVersion="6" refreshedVersion="6" minRefreshableVersion="3" recordCount="4114" xr:uid="{3D165403-BFB6-44D9-9333-F6CE0111B950}">
  <cacheSource type="worksheet">
    <worksheetSource ref="A1:U4115" sheet="Kickstarter_Challeng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x v="40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EBE78-FB22-48B0-983C-BF22863B48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75DB6-7375-4E11-ACA1-64A5D2BC00D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dataField="1" showAll="0">
      <items count="5">
        <item x="1"/>
        <item x="2"/>
        <item x="3"/>
        <item x="0"/>
        <item t="default"/>
      </items>
    </pivotField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5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FF105-D417-4E7D-963A-2B5AE7135B4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B1CB3-5284-4637-B6D1-F0EF94D534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B8DF5-EE4B-4AD4-974F-79ED9C1465B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4601-8C0C-42DC-B550-EA19E969EA88}">
  <sheetPr codeName="Sheet1"/>
  <dimension ref="A2:F7"/>
  <sheetViews>
    <sheetView workbookViewId="0">
      <selection activeCell="G2" sqref="G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8359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5F5B-9065-4775-931C-13D1AAB9447F}">
  <sheetPr codeName="Sheet2"/>
  <dimension ref="A1:W14"/>
  <sheetViews>
    <sheetView workbookViewId="0">
      <selection activeCell="AA39" sqref="AA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24" width="10" bestFit="1" customWidth="1"/>
    <col min="25" max="25" width="8.14062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8.2851562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7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11.28515625" bestFit="1" customWidth="1"/>
  </cols>
  <sheetData>
    <row r="1" spans="1:23" x14ac:dyDescent="0.25">
      <c r="A1" s="11" t="s">
        <v>8304</v>
      </c>
      <c r="B1" t="s">
        <v>8362</v>
      </c>
    </row>
    <row r="3" spans="1:23" x14ac:dyDescent="0.25">
      <c r="A3" s="11" t="s">
        <v>8361</v>
      </c>
      <c r="B3" s="11" t="s">
        <v>8360</v>
      </c>
    </row>
    <row r="4" spans="1:23" x14ac:dyDescent="0.25">
      <c r="A4" s="11" t="s">
        <v>8358</v>
      </c>
      <c r="B4" t="s">
        <v>8238</v>
      </c>
      <c r="C4" t="s">
        <v>8225</v>
      </c>
      <c r="D4" t="s">
        <v>8241</v>
      </c>
      <c r="E4" t="s">
        <v>8228</v>
      </c>
      <c r="F4" t="s">
        <v>8239</v>
      </c>
      <c r="G4" t="s">
        <v>8235</v>
      </c>
      <c r="H4" t="s">
        <v>8231</v>
      </c>
      <c r="I4" t="s">
        <v>8226</v>
      </c>
      <c r="J4" t="s">
        <v>8229</v>
      </c>
      <c r="K4" t="s">
        <v>8224</v>
      </c>
      <c r="L4" t="s">
        <v>8230</v>
      </c>
      <c r="M4" t="s">
        <v>8240</v>
      </c>
      <c r="N4" t="s">
        <v>8236</v>
      </c>
      <c r="O4" t="s">
        <v>8242</v>
      </c>
      <c r="P4" t="s">
        <v>8237</v>
      </c>
      <c r="Q4" t="s">
        <v>8232</v>
      </c>
      <c r="R4" t="s">
        <v>8233</v>
      </c>
      <c r="S4" t="s">
        <v>8227</v>
      </c>
      <c r="T4" t="s">
        <v>8234</v>
      </c>
      <c r="U4" t="s">
        <v>8243</v>
      </c>
      <c r="V4" t="s">
        <v>8223</v>
      </c>
      <c r="W4" t="s">
        <v>8359</v>
      </c>
    </row>
    <row r="5" spans="1:23" x14ac:dyDescent="0.25">
      <c r="A5" s="12" t="s">
        <v>8308</v>
      </c>
      <c r="B5" s="13"/>
      <c r="C5" s="13">
        <v>12</v>
      </c>
      <c r="D5" s="13"/>
      <c r="E5" s="13">
        <v>16</v>
      </c>
      <c r="F5" s="13"/>
      <c r="G5" s="13">
        <v>3</v>
      </c>
      <c r="H5" s="13">
        <v>1</v>
      </c>
      <c r="I5" s="13">
        <v>4</v>
      </c>
      <c r="J5" s="13">
        <v>3</v>
      </c>
      <c r="K5" s="13">
        <v>53</v>
      </c>
      <c r="L5" s="13">
        <v>1</v>
      </c>
      <c r="M5" s="13"/>
      <c r="N5" s="13"/>
      <c r="O5" s="13"/>
      <c r="P5" s="13"/>
      <c r="Q5" s="13">
        <v>1</v>
      </c>
      <c r="R5" s="13">
        <v>1</v>
      </c>
      <c r="S5" s="13">
        <v>1</v>
      </c>
      <c r="T5" s="13">
        <v>2</v>
      </c>
      <c r="U5" s="13"/>
      <c r="V5" s="13">
        <v>422</v>
      </c>
      <c r="W5" s="13">
        <v>520</v>
      </c>
    </row>
    <row r="6" spans="1:23" x14ac:dyDescent="0.25">
      <c r="A6" s="12" t="s">
        <v>8334</v>
      </c>
      <c r="B6" s="13">
        <v>1</v>
      </c>
      <c r="C6" s="13">
        <v>4</v>
      </c>
      <c r="D6" s="13">
        <v>1</v>
      </c>
      <c r="E6" s="13">
        <v>10</v>
      </c>
      <c r="F6" s="13"/>
      <c r="G6" s="13">
        <v>2</v>
      </c>
      <c r="H6" s="13">
        <v>1</v>
      </c>
      <c r="I6" s="13"/>
      <c r="J6" s="13">
        <v>1</v>
      </c>
      <c r="K6" s="13">
        <v>10</v>
      </c>
      <c r="L6" s="13"/>
      <c r="M6" s="13"/>
      <c r="N6" s="13"/>
      <c r="O6" s="13"/>
      <c r="P6" s="13"/>
      <c r="Q6" s="13"/>
      <c r="R6" s="13">
        <v>1</v>
      </c>
      <c r="S6" s="13"/>
      <c r="T6" s="13">
        <v>1</v>
      </c>
      <c r="U6" s="13"/>
      <c r="V6" s="13">
        <v>168</v>
      </c>
      <c r="W6" s="13">
        <v>200</v>
      </c>
    </row>
    <row r="7" spans="1:23" x14ac:dyDescent="0.25">
      <c r="A7" s="12" t="s">
        <v>8331</v>
      </c>
      <c r="B7" s="13"/>
      <c r="C7" s="13">
        <v>9</v>
      </c>
      <c r="D7" s="13"/>
      <c r="E7" s="13">
        <v>11</v>
      </c>
      <c r="F7" s="13">
        <v>1</v>
      </c>
      <c r="G7" s="13">
        <v>8</v>
      </c>
      <c r="H7" s="13"/>
      <c r="I7" s="13">
        <v>2</v>
      </c>
      <c r="J7" s="13">
        <v>2</v>
      </c>
      <c r="K7" s="13">
        <v>33</v>
      </c>
      <c r="L7" s="13"/>
      <c r="M7" s="13">
        <v>1</v>
      </c>
      <c r="N7" s="13">
        <v>1</v>
      </c>
      <c r="O7" s="13"/>
      <c r="P7" s="13">
        <v>1</v>
      </c>
      <c r="Q7" s="13"/>
      <c r="R7" s="13">
        <v>2</v>
      </c>
      <c r="S7" s="13"/>
      <c r="T7" s="13">
        <v>1</v>
      </c>
      <c r="U7" s="13"/>
      <c r="V7" s="13">
        <v>148</v>
      </c>
      <c r="W7" s="13">
        <v>220</v>
      </c>
    </row>
    <row r="8" spans="1:23" x14ac:dyDescent="0.25">
      <c r="A8" s="12" t="s">
        <v>8329</v>
      </c>
      <c r="B8" s="13"/>
      <c r="C8" s="13"/>
      <c r="D8" s="13"/>
      <c r="E8" s="13"/>
      <c r="F8" s="13"/>
      <c r="G8" s="13">
        <v>1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>
        <v>23</v>
      </c>
      <c r="W8" s="13">
        <v>24</v>
      </c>
    </row>
    <row r="9" spans="1:23" x14ac:dyDescent="0.25">
      <c r="A9" s="12" t="s">
        <v>8323</v>
      </c>
      <c r="B9" s="13">
        <v>1</v>
      </c>
      <c r="C9" s="13">
        <v>1</v>
      </c>
      <c r="D9" s="13"/>
      <c r="E9" s="13">
        <v>12</v>
      </c>
      <c r="F9" s="13"/>
      <c r="G9" s="13">
        <v>4</v>
      </c>
      <c r="H9" s="13">
        <v>1</v>
      </c>
      <c r="I9" s="13">
        <v>3</v>
      </c>
      <c r="J9" s="13">
        <v>5</v>
      </c>
      <c r="K9" s="13">
        <v>34</v>
      </c>
      <c r="L9" s="13"/>
      <c r="M9" s="13"/>
      <c r="N9" s="13">
        <v>1</v>
      </c>
      <c r="O9" s="13"/>
      <c r="P9" s="13"/>
      <c r="Q9" s="13"/>
      <c r="R9" s="13"/>
      <c r="S9" s="13"/>
      <c r="T9" s="13">
        <v>2</v>
      </c>
      <c r="U9" s="13"/>
      <c r="V9" s="13">
        <v>636</v>
      </c>
      <c r="W9" s="13">
        <v>700</v>
      </c>
    </row>
    <row r="10" spans="1:23" x14ac:dyDescent="0.25">
      <c r="A10" s="12" t="s">
        <v>8336</v>
      </c>
      <c r="B10" s="13">
        <v>1</v>
      </c>
      <c r="C10" s="13">
        <v>5</v>
      </c>
      <c r="D10" s="13">
        <v>1</v>
      </c>
      <c r="E10" s="13">
        <v>13</v>
      </c>
      <c r="F10" s="13">
        <v>1</v>
      </c>
      <c r="G10" s="13">
        <v>8</v>
      </c>
      <c r="H10" s="13">
        <v>1</v>
      </c>
      <c r="I10" s="13"/>
      <c r="J10" s="13"/>
      <c r="K10" s="13">
        <v>45</v>
      </c>
      <c r="L10" s="13">
        <v>1</v>
      </c>
      <c r="M10" s="13">
        <v>1</v>
      </c>
      <c r="N10" s="13">
        <v>3</v>
      </c>
      <c r="O10" s="13">
        <v>1</v>
      </c>
      <c r="P10" s="13"/>
      <c r="Q10" s="13">
        <v>2</v>
      </c>
      <c r="R10" s="13">
        <v>1</v>
      </c>
      <c r="S10" s="13"/>
      <c r="T10" s="13">
        <v>2</v>
      </c>
      <c r="U10" s="13"/>
      <c r="V10" s="13">
        <v>134</v>
      </c>
      <c r="W10" s="13">
        <v>220</v>
      </c>
    </row>
    <row r="11" spans="1:23" x14ac:dyDescent="0.25">
      <c r="A11" s="12" t="s">
        <v>8320</v>
      </c>
      <c r="B11" s="13"/>
      <c r="C11" s="13">
        <v>6</v>
      </c>
      <c r="D11" s="13"/>
      <c r="E11" s="13">
        <v>9</v>
      </c>
      <c r="F11" s="13"/>
      <c r="G11" s="13">
        <v>5</v>
      </c>
      <c r="H11" s="13">
        <v>3</v>
      </c>
      <c r="I11" s="13">
        <v>3</v>
      </c>
      <c r="J11" s="13">
        <v>2</v>
      </c>
      <c r="K11" s="13">
        <v>17</v>
      </c>
      <c r="L11" s="13"/>
      <c r="M11" s="13">
        <v>1</v>
      </c>
      <c r="N11" s="13">
        <v>9</v>
      </c>
      <c r="O11" s="13"/>
      <c r="P11" s="13">
        <v>1</v>
      </c>
      <c r="Q11" s="13">
        <v>1</v>
      </c>
      <c r="R11" s="13"/>
      <c r="S11" s="13">
        <v>1</v>
      </c>
      <c r="T11" s="13">
        <v>1</v>
      </c>
      <c r="U11" s="13"/>
      <c r="V11" s="13">
        <v>178</v>
      </c>
      <c r="W11" s="13">
        <v>237</v>
      </c>
    </row>
    <row r="12" spans="1:23" x14ac:dyDescent="0.25">
      <c r="A12" s="12" t="s">
        <v>8317</v>
      </c>
      <c r="B12" s="13">
        <v>2</v>
      </c>
      <c r="C12" s="13">
        <v>16</v>
      </c>
      <c r="D12" s="13"/>
      <c r="E12" s="13">
        <v>31</v>
      </c>
      <c r="F12" s="13">
        <v>3</v>
      </c>
      <c r="G12" s="13">
        <v>16</v>
      </c>
      <c r="H12" s="13">
        <v>3</v>
      </c>
      <c r="I12" s="13">
        <v>7</v>
      </c>
      <c r="J12" s="13">
        <v>8</v>
      </c>
      <c r="K12" s="13">
        <v>53</v>
      </c>
      <c r="L12" s="13">
        <v>1</v>
      </c>
      <c r="M12" s="13">
        <v>3</v>
      </c>
      <c r="N12" s="13">
        <v>11</v>
      </c>
      <c r="O12" s="13"/>
      <c r="P12" s="13">
        <v>3</v>
      </c>
      <c r="Q12" s="13">
        <v>13</v>
      </c>
      <c r="R12" s="13"/>
      <c r="S12" s="13">
        <v>5</v>
      </c>
      <c r="T12" s="13">
        <v>8</v>
      </c>
      <c r="U12" s="13"/>
      <c r="V12" s="13">
        <v>417</v>
      </c>
      <c r="W12" s="13">
        <v>600</v>
      </c>
    </row>
    <row r="13" spans="1:23" x14ac:dyDescent="0.25">
      <c r="A13" s="12" t="s">
        <v>8315</v>
      </c>
      <c r="B13" s="13">
        <v>1</v>
      </c>
      <c r="C13" s="13">
        <v>21</v>
      </c>
      <c r="D13" s="13"/>
      <c r="E13" s="13">
        <v>44</v>
      </c>
      <c r="F13" s="13">
        <v>1</v>
      </c>
      <c r="G13" s="13">
        <v>6</v>
      </c>
      <c r="H13" s="13">
        <v>4</v>
      </c>
      <c r="I13" s="13">
        <v>2</v>
      </c>
      <c r="J13" s="13">
        <v>6</v>
      </c>
      <c r="K13" s="13">
        <v>359</v>
      </c>
      <c r="L13" s="13"/>
      <c r="M13" s="13">
        <v>9</v>
      </c>
      <c r="N13" s="13">
        <v>4</v>
      </c>
      <c r="O13" s="13">
        <v>1</v>
      </c>
      <c r="P13" s="13">
        <v>7</v>
      </c>
      <c r="Q13" s="13">
        <v>4</v>
      </c>
      <c r="R13" s="13">
        <v>2</v>
      </c>
      <c r="S13" s="13">
        <v>5</v>
      </c>
      <c r="T13" s="13">
        <v>4</v>
      </c>
      <c r="U13" s="13">
        <v>1</v>
      </c>
      <c r="V13" s="13">
        <v>912</v>
      </c>
      <c r="W13" s="13">
        <v>1393</v>
      </c>
    </row>
    <row r="14" spans="1:23" x14ac:dyDescent="0.25">
      <c r="A14" s="12" t="s">
        <v>8359</v>
      </c>
      <c r="B14" s="13">
        <v>6</v>
      </c>
      <c r="C14" s="13">
        <v>74</v>
      </c>
      <c r="D14" s="13">
        <v>2</v>
      </c>
      <c r="E14" s="13">
        <v>146</v>
      </c>
      <c r="F14" s="13">
        <v>6</v>
      </c>
      <c r="G14" s="13">
        <v>53</v>
      </c>
      <c r="H14" s="13">
        <v>14</v>
      </c>
      <c r="I14" s="13">
        <v>21</v>
      </c>
      <c r="J14" s="13">
        <v>27</v>
      </c>
      <c r="K14" s="13">
        <v>604</v>
      </c>
      <c r="L14" s="13">
        <v>3</v>
      </c>
      <c r="M14" s="13">
        <v>15</v>
      </c>
      <c r="N14" s="13">
        <v>29</v>
      </c>
      <c r="O14" s="13">
        <v>2</v>
      </c>
      <c r="P14" s="13">
        <v>12</v>
      </c>
      <c r="Q14" s="13">
        <v>21</v>
      </c>
      <c r="R14" s="13">
        <v>7</v>
      </c>
      <c r="S14" s="13">
        <v>12</v>
      </c>
      <c r="T14" s="13">
        <v>21</v>
      </c>
      <c r="U14" s="13">
        <v>1</v>
      </c>
      <c r="V14" s="13">
        <v>3038</v>
      </c>
      <c r="W14" s="13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86465-9652-4D9A-BA37-A7D208CF4056}">
  <sheetPr codeName="Sheet3"/>
  <dimension ref="A1:E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8" width="20.140625" bestFit="1" customWidth="1"/>
    <col min="9" max="9" width="25.140625" bestFit="1" customWidth="1"/>
    <col min="10" max="10" width="23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8363</v>
      </c>
      <c r="B2" t="s">
        <v>8362</v>
      </c>
    </row>
    <row r="4" spans="1:5" x14ac:dyDescent="0.25">
      <c r="A4" s="11" t="s">
        <v>8361</v>
      </c>
      <c r="B4" s="11" t="s">
        <v>8360</v>
      </c>
    </row>
    <row r="5" spans="1:5" x14ac:dyDescent="0.25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083D2-2C3B-4D83-99FA-A8A7823770FF}">
  <sheetPr codeName="Sheet4"/>
  <dimension ref="A1:F18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t="s">
        <v>8315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DE2D1-A8F8-4EEC-B3D0-5313C81DF80C}">
  <dimension ref="A2:E19"/>
  <sheetViews>
    <sheetView tabSelected="1" workbookViewId="0">
      <selection activeCell="I28" sqref="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32.5703125" bestFit="1" customWidth="1"/>
    <col min="9" max="9" width="23" bestFit="1" customWidth="1"/>
    <col min="10" max="10" width="37.570312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49" max="49" width="9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32.5703125" bestFit="1" customWidth="1"/>
    <col min="103" max="103" width="15" bestFit="1" customWidth="1"/>
    <col min="104" max="104" width="11" bestFit="1" customWidth="1"/>
    <col min="105" max="105" width="14.140625" bestFit="1" customWidth="1"/>
    <col min="106" max="106" width="8.85546875" bestFit="1" customWidth="1"/>
    <col min="107" max="107" width="10.85546875" bestFit="1" customWidth="1"/>
    <col min="108" max="108" width="17.42578125" bestFit="1" customWidth="1"/>
    <col min="109" max="109" width="20.5703125" bestFit="1" customWidth="1"/>
    <col min="110" max="110" width="15.7109375" bestFit="1" customWidth="1"/>
    <col min="111" max="111" width="18.85546875" bestFit="1" customWidth="1"/>
    <col min="112" max="112" width="14.5703125" bestFit="1" customWidth="1"/>
    <col min="113" max="113" width="17.85546875" bestFit="1" customWidth="1"/>
    <col min="114" max="114" width="8.42578125" bestFit="1" customWidth="1"/>
    <col min="115" max="115" width="11.42578125" bestFit="1" customWidth="1"/>
    <col min="116" max="116" width="17.42578125" bestFit="1" customWidth="1"/>
    <col min="117" max="117" width="20.5703125" bestFit="1" customWidth="1"/>
    <col min="118" max="119" width="7" bestFit="1" customWidth="1"/>
    <col min="120" max="120" width="10" bestFit="1" customWidth="1"/>
    <col min="121" max="121" width="8.5703125" bestFit="1" customWidth="1"/>
    <col min="122" max="122" width="11.5703125" bestFit="1" customWidth="1"/>
    <col min="123" max="124" width="12.7109375" bestFit="1" customWidth="1"/>
    <col min="125" max="125" width="15.85546875" bestFit="1" customWidth="1"/>
    <col min="126" max="126" width="9.7109375" bestFit="1" customWidth="1"/>
    <col min="127" max="127" width="12.7109375" bestFit="1" customWidth="1"/>
    <col min="128" max="128" width="11.28515625" bestFit="1" customWidth="1"/>
    <col min="129" max="129" width="14.42578125" bestFit="1" customWidth="1"/>
    <col min="130" max="131" width="11.5703125" bestFit="1" customWidth="1"/>
    <col min="132" max="132" width="14.7109375" bestFit="1" customWidth="1"/>
    <col min="133" max="133" width="6.140625" bestFit="1" customWidth="1"/>
    <col min="134" max="134" width="9.140625" bestFit="1" customWidth="1"/>
    <col min="135" max="136" width="14.28515625" bestFit="1" customWidth="1"/>
    <col min="137" max="137" width="17.5703125" bestFit="1" customWidth="1"/>
    <col min="138" max="138" width="10" bestFit="1" customWidth="1"/>
    <col min="139" max="139" width="11" bestFit="1" customWidth="1"/>
    <col min="140" max="140" width="15.42578125" bestFit="1" customWidth="1"/>
    <col min="141" max="141" width="18.5703125" bestFit="1" customWidth="1"/>
    <col min="142" max="144" width="10" bestFit="1" customWidth="1"/>
    <col min="145" max="145" width="12.5703125" bestFit="1" customWidth="1"/>
    <col min="146" max="146" width="8.7109375" bestFit="1" customWidth="1"/>
    <col min="147" max="147" width="11.7109375" bestFit="1" customWidth="1"/>
    <col min="148" max="148" width="12" bestFit="1" customWidth="1"/>
    <col min="149" max="149" width="15.140625" bestFit="1" customWidth="1"/>
    <col min="150" max="150" width="9.140625" bestFit="1" customWidth="1"/>
    <col min="151" max="151" width="12.140625" bestFit="1" customWidth="1"/>
    <col min="152" max="153" width="13.42578125" bestFit="1" customWidth="1"/>
    <col min="154" max="154" width="16.5703125" bestFit="1" customWidth="1"/>
    <col min="155" max="155" width="8.42578125" bestFit="1" customWidth="1"/>
    <col min="156" max="156" width="11.42578125" bestFit="1" customWidth="1"/>
    <col min="157" max="159" width="10" bestFit="1" customWidth="1"/>
    <col min="160" max="160" width="10.42578125" bestFit="1" customWidth="1"/>
    <col min="161" max="161" width="10" bestFit="1" customWidth="1"/>
    <col min="162" max="162" width="9.28515625" bestFit="1" customWidth="1"/>
    <col min="163" max="163" width="17.7109375" bestFit="1" customWidth="1"/>
    <col min="164" max="164" width="20.85546875" bestFit="1" customWidth="1"/>
    <col min="165" max="165" width="12.85546875" bestFit="1" customWidth="1"/>
    <col min="166" max="166" width="16" bestFit="1" customWidth="1"/>
    <col min="167" max="167" width="10" bestFit="1" customWidth="1"/>
    <col min="168" max="168" width="9.5703125" bestFit="1" customWidth="1"/>
    <col min="169" max="169" width="15.7109375" bestFit="1" customWidth="1"/>
    <col min="170" max="170" width="18.85546875" bestFit="1" customWidth="1"/>
    <col min="171" max="171" width="10" bestFit="1" customWidth="1"/>
    <col min="172" max="172" width="11.28515625" bestFit="1" customWidth="1"/>
    <col min="173" max="174" width="12.85546875" bestFit="1" customWidth="1"/>
    <col min="175" max="175" width="16" bestFit="1" customWidth="1"/>
    <col min="176" max="178" width="18.7109375" bestFit="1" customWidth="1"/>
    <col min="179" max="179" width="22" bestFit="1" customWidth="1"/>
    <col min="180" max="183" width="10" bestFit="1" customWidth="1"/>
    <col min="184" max="184" width="11.7109375" bestFit="1" customWidth="1"/>
    <col min="185" max="185" width="16.7109375" bestFit="1" customWidth="1"/>
    <col min="186" max="186" width="19.85546875" bestFit="1" customWidth="1"/>
    <col min="187" max="187" width="11.7109375" bestFit="1" customWidth="1"/>
    <col min="188" max="188" width="14.85546875" bestFit="1" customWidth="1"/>
    <col min="189" max="190" width="13.28515625" bestFit="1" customWidth="1"/>
    <col min="191" max="191" width="16.42578125" bestFit="1" customWidth="1"/>
    <col min="192" max="192" width="14" bestFit="1" customWidth="1"/>
    <col min="193" max="193" width="17.28515625" bestFit="1" customWidth="1"/>
    <col min="194" max="196" width="12" bestFit="1" customWidth="1"/>
    <col min="197" max="197" width="15.140625" bestFit="1" customWidth="1"/>
    <col min="198" max="199" width="8.85546875" bestFit="1" customWidth="1"/>
    <col min="200" max="200" width="9.7109375" bestFit="1" customWidth="1"/>
    <col min="201" max="201" width="13.5703125" bestFit="1" customWidth="1"/>
    <col min="202" max="202" width="16.7109375" bestFit="1" customWidth="1"/>
    <col min="203" max="203" width="23" bestFit="1" customWidth="1"/>
    <col min="204" max="204" width="37.5703125" bestFit="1" customWidth="1"/>
    <col min="205" max="206" width="5" bestFit="1" customWidth="1"/>
    <col min="207" max="207" width="18.85546875" bestFit="1" customWidth="1"/>
    <col min="208" max="208" width="8.28515625" bestFit="1" customWidth="1"/>
    <col min="209" max="214" width="5" bestFit="1" customWidth="1"/>
    <col min="215" max="215" width="11.28515625" bestFit="1" customWidth="1"/>
    <col min="216" max="216" width="12.85546875" bestFit="1" customWidth="1"/>
    <col min="217" max="219" width="5" bestFit="1" customWidth="1"/>
    <col min="220" max="220" width="16" bestFit="1" customWidth="1"/>
    <col min="221" max="221" width="18.7109375" bestFit="1" customWidth="1"/>
    <col min="222" max="226" width="5" bestFit="1" customWidth="1"/>
    <col min="227" max="227" width="22" bestFit="1" customWidth="1"/>
    <col min="228" max="228" width="8.7109375" bestFit="1" customWidth="1"/>
    <col min="229" max="234" width="5" bestFit="1" customWidth="1"/>
    <col min="235" max="235" width="11.7109375" bestFit="1" customWidth="1"/>
    <col min="236" max="236" width="16.7109375" bestFit="1" customWidth="1"/>
    <col min="237" max="242" width="5" bestFit="1" customWidth="1"/>
    <col min="243" max="243" width="19.85546875" bestFit="1" customWidth="1"/>
    <col min="244" max="244" width="11.7109375" bestFit="1" customWidth="1"/>
    <col min="245" max="248" width="5" bestFit="1" customWidth="1"/>
    <col min="249" max="249" width="14.85546875" bestFit="1" customWidth="1"/>
    <col min="250" max="250" width="13.28515625" bestFit="1" customWidth="1"/>
    <col min="251" max="253" width="5" bestFit="1" customWidth="1"/>
    <col min="254" max="254" width="16.42578125" bestFit="1" customWidth="1"/>
    <col min="255" max="255" width="14" bestFit="1" customWidth="1"/>
    <col min="256" max="261" width="5" bestFit="1" customWidth="1"/>
    <col min="262" max="262" width="17.28515625" bestFit="1" customWidth="1"/>
    <col min="263" max="263" width="12" bestFit="1" customWidth="1"/>
    <col min="264" max="267" width="5" bestFit="1" customWidth="1"/>
    <col min="268" max="268" width="15.140625" bestFit="1" customWidth="1"/>
    <col min="269" max="269" width="6.7109375" bestFit="1" customWidth="1"/>
    <col min="270" max="272" width="5" bestFit="1" customWidth="1"/>
    <col min="273" max="273" width="9.7109375" bestFit="1" customWidth="1"/>
    <col min="274" max="274" width="13.5703125" bestFit="1" customWidth="1"/>
    <col min="275" max="278" width="5" bestFit="1" customWidth="1"/>
    <col min="279" max="279" width="16.7109375" bestFit="1" customWidth="1"/>
    <col min="280" max="280" width="32.5703125" bestFit="1" customWidth="1"/>
    <col min="281" max="288" width="5" bestFit="1" customWidth="1"/>
    <col min="289" max="289" width="15" bestFit="1" customWidth="1"/>
    <col min="290" max="290" width="11" bestFit="1" customWidth="1"/>
    <col min="291" max="298" width="5" bestFit="1" customWidth="1"/>
    <col min="299" max="299" width="14.140625" bestFit="1" customWidth="1"/>
    <col min="300" max="300" width="7.85546875" bestFit="1" customWidth="1"/>
    <col min="301" max="303" width="5" bestFit="1" customWidth="1"/>
    <col min="304" max="304" width="10.85546875" bestFit="1" customWidth="1"/>
    <col min="305" max="305" width="17.42578125" bestFit="1" customWidth="1"/>
    <col min="306" max="311" width="5" bestFit="1" customWidth="1"/>
    <col min="312" max="312" width="20.5703125" bestFit="1" customWidth="1"/>
    <col min="313" max="313" width="15.7109375" bestFit="1" customWidth="1"/>
    <col min="314" max="321" width="5" bestFit="1" customWidth="1"/>
    <col min="322" max="322" width="18.85546875" bestFit="1" customWidth="1"/>
    <col min="323" max="323" width="14.5703125" bestFit="1" customWidth="1"/>
    <col min="324" max="331" width="5" bestFit="1" customWidth="1"/>
    <col min="332" max="332" width="17.85546875" bestFit="1" customWidth="1"/>
    <col min="333" max="333" width="8.42578125" bestFit="1" customWidth="1"/>
    <col min="334" max="336" width="5" bestFit="1" customWidth="1"/>
    <col min="337" max="337" width="11.42578125" bestFit="1" customWidth="1"/>
    <col min="338" max="338" width="17.42578125" bestFit="1" customWidth="1"/>
    <col min="339" max="343" width="5" bestFit="1" customWidth="1"/>
    <col min="344" max="344" width="20.5703125" bestFit="1" customWidth="1"/>
    <col min="345" max="345" width="7" bestFit="1" customWidth="1"/>
    <col min="346" max="348" width="5" bestFit="1" customWidth="1"/>
    <col min="349" max="349" width="10" bestFit="1" customWidth="1"/>
    <col min="350" max="350" width="8.5703125" bestFit="1" customWidth="1"/>
    <col min="351" max="357" width="5" bestFit="1" customWidth="1"/>
    <col min="358" max="358" width="11.5703125" bestFit="1" customWidth="1"/>
    <col min="359" max="359" width="12.7109375" bestFit="1" customWidth="1"/>
    <col min="360" max="362" width="5" bestFit="1" customWidth="1"/>
    <col min="363" max="363" width="15.85546875" bestFit="1" customWidth="1"/>
    <col min="364" max="364" width="9.7109375" bestFit="1" customWidth="1"/>
    <col min="365" max="367" width="5" bestFit="1" customWidth="1"/>
    <col min="368" max="368" width="12.7109375" bestFit="1" customWidth="1"/>
    <col min="369" max="369" width="11.28515625" bestFit="1" customWidth="1"/>
    <col min="370" max="377" width="5" bestFit="1" customWidth="1"/>
    <col min="378" max="378" width="14.42578125" bestFit="1" customWidth="1"/>
    <col min="379" max="379" width="11.5703125" bestFit="1" customWidth="1"/>
    <col min="380" max="386" width="5" bestFit="1" customWidth="1"/>
    <col min="387" max="387" width="14.7109375" bestFit="1" customWidth="1"/>
    <col min="388" max="388" width="6.140625" bestFit="1" customWidth="1"/>
    <col min="389" max="396" width="5" bestFit="1" customWidth="1"/>
    <col min="398" max="398" width="14.28515625" bestFit="1" customWidth="1"/>
    <col min="399" max="401" width="5" bestFit="1" customWidth="1"/>
    <col min="402" max="402" width="17.5703125" bestFit="1" customWidth="1"/>
    <col min="403" max="403" width="8" bestFit="1" customWidth="1"/>
    <col min="404" max="406" width="5" bestFit="1" customWidth="1"/>
    <col min="407" max="407" width="11" bestFit="1" customWidth="1"/>
    <col min="408" max="408" width="15.42578125" bestFit="1" customWidth="1"/>
    <col min="409" max="411" width="5" bestFit="1" customWidth="1"/>
    <col min="412" max="412" width="18.5703125" bestFit="1" customWidth="1"/>
    <col min="413" max="413" width="9.5703125" bestFit="1" customWidth="1"/>
    <col min="414" max="416" width="5" bestFit="1" customWidth="1"/>
    <col min="417" max="417" width="12.5703125" bestFit="1" customWidth="1"/>
    <col min="418" max="418" width="8.7109375" bestFit="1" customWidth="1"/>
    <col min="419" max="421" width="5" bestFit="1" customWidth="1"/>
    <col min="422" max="422" width="11.7109375" bestFit="1" customWidth="1"/>
    <col min="423" max="423" width="12" bestFit="1" customWidth="1"/>
    <col min="424" max="429" width="5" bestFit="1" customWidth="1"/>
    <col min="430" max="430" width="15.140625" bestFit="1" customWidth="1"/>
    <col min="432" max="433" width="5" bestFit="1" customWidth="1"/>
    <col min="434" max="434" width="12.140625" bestFit="1" customWidth="1"/>
    <col min="435" max="435" width="13.42578125" bestFit="1" customWidth="1"/>
    <col min="436" max="439" width="5" bestFit="1" customWidth="1"/>
    <col min="440" max="440" width="16.5703125" bestFit="1" customWidth="1"/>
    <col min="441" max="441" width="8.42578125" bestFit="1" customWidth="1"/>
    <col min="442" max="443" width="5" bestFit="1" customWidth="1"/>
    <col min="444" max="444" width="11.42578125" bestFit="1" customWidth="1"/>
    <col min="445" max="445" width="7.42578125" bestFit="1" customWidth="1"/>
    <col min="446" max="452" width="5" bestFit="1" customWidth="1"/>
    <col min="453" max="453" width="10.42578125" bestFit="1" customWidth="1"/>
    <col min="454" max="454" width="6.28515625" bestFit="1" customWidth="1"/>
    <col min="455" max="460" width="5" bestFit="1" customWidth="1"/>
    <col min="461" max="461" width="9.28515625" bestFit="1" customWidth="1"/>
    <col min="462" max="462" width="17.7109375" bestFit="1" customWidth="1"/>
    <col min="463" max="466" width="5" bestFit="1" customWidth="1"/>
    <col min="467" max="467" width="20.85546875" bestFit="1" customWidth="1"/>
    <col min="468" max="468" width="12.85546875" bestFit="1" customWidth="1"/>
    <col min="469" max="470" width="5" bestFit="1" customWidth="1"/>
    <col min="471" max="471" width="16" bestFit="1" customWidth="1"/>
    <col min="472" max="472" width="6.5703125" bestFit="1" customWidth="1"/>
    <col min="473" max="480" width="5" bestFit="1" customWidth="1"/>
    <col min="481" max="481" width="9.5703125" bestFit="1" customWidth="1"/>
    <col min="482" max="482" width="15.7109375" bestFit="1" customWidth="1"/>
    <col min="483" max="484" width="5" bestFit="1" customWidth="1"/>
    <col min="485" max="485" width="18.85546875" bestFit="1" customWidth="1"/>
    <col min="486" max="486" width="8.28515625" bestFit="1" customWidth="1"/>
    <col min="487" max="492" width="5" bestFit="1" customWidth="1"/>
    <col min="493" max="493" width="11.28515625" bestFit="1" customWidth="1"/>
    <col min="494" max="494" width="12.85546875" bestFit="1" customWidth="1"/>
    <col min="495" max="497" width="5" bestFit="1" customWidth="1"/>
    <col min="498" max="498" width="16" bestFit="1" customWidth="1"/>
    <col min="499" max="499" width="18.7109375" bestFit="1" customWidth="1"/>
    <col min="500" max="504" width="5" bestFit="1" customWidth="1"/>
    <col min="505" max="505" width="22" bestFit="1" customWidth="1"/>
    <col min="506" max="506" width="8.7109375" bestFit="1" customWidth="1"/>
    <col min="507" max="512" width="5" bestFit="1" customWidth="1"/>
    <col min="513" max="513" width="11.7109375" bestFit="1" customWidth="1"/>
    <col min="514" max="514" width="16.7109375" bestFit="1" customWidth="1"/>
    <col min="515" max="520" width="5" bestFit="1" customWidth="1"/>
    <col min="521" max="521" width="19.85546875" bestFit="1" customWidth="1"/>
    <col min="522" max="522" width="11.7109375" bestFit="1" customWidth="1"/>
    <col min="523" max="526" width="5" bestFit="1" customWidth="1"/>
    <col min="527" max="527" width="14.85546875" bestFit="1" customWidth="1"/>
    <col min="528" max="528" width="13.28515625" bestFit="1" customWidth="1"/>
    <col min="529" max="531" width="5" bestFit="1" customWidth="1"/>
    <col min="532" max="532" width="16.42578125" bestFit="1" customWidth="1"/>
    <col min="533" max="533" width="14" bestFit="1" customWidth="1"/>
    <col min="534" max="539" width="5" bestFit="1" customWidth="1"/>
    <col min="540" max="540" width="17.28515625" bestFit="1" customWidth="1"/>
    <col min="541" max="541" width="12" bestFit="1" customWidth="1"/>
    <col min="542" max="545" width="5" bestFit="1" customWidth="1"/>
    <col min="546" max="546" width="15.140625" bestFit="1" customWidth="1"/>
    <col min="547" max="547" width="6.7109375" bestFit="1" customWidth="1"/>
    <col min="548" max="550" width="5" bestFit="1" customWidth="1"/>
    <col min="551" max="551" width="9.7109375" bestFit="1" customWidth="1"/>
    <col min="552" max="552" width="13.5703125" bestFit="1" customWidth="1"/>
    <col min="553" max="556" width="5" bestFit="1" customWidth="1"/>
    <col min="557" max="557" width="16.7109375" bestFit="1" customWidth="1"/>
    <col min="558" max="558" width="23" bestFit="1" customWidth="1"/>
    <col min="559" max="559" width="37.5703125" bestFit="1" customWidth="1"/>
  </cols>
  <sheetData>
    <row r="2" spans="1:5" x14ac:dyDescent="0.25">
      <c r="A2" s="11" t="s">
        <v>8363</v>
      </c>
      <c r="B2" t="s">
        <v>8315</v>
      </c>
    </row>
    <row r="3" spans="1:5" x14ac:dyDescent="0.25">
      <c r="A3" s="11" t="s">
        <v>8379</v>
      </c>
      <c r="B3" t="s">
        <v>8362</v>
      </c>
    </row>
    <row r="5" spans="1:5" x14ac:dyDescent="0.25">
      <c r="A5" s="11" t="s">
        <v>8361</v>
      </c>
      <c r="B5" s="11" t="s">
        <v>8360</v>
      </c>
    </row>
    <row r="6" spans="1:5" x14ac:dyDescent="0.25">
      <c r="A6" s="11" t="s">
        <v>8358</v>
      </c>
      <c r="B6" t="s">
        <v>8218</v>
      </c>
      <c r="C6" t="s">
        <v>8220</v>
      </c>
      <c r="D6" t="s">
        <v>8219</v>
      </c>
      <c r="E6" t="s">
        <v>8359</v>
      </c>
    </row>
    <row r="7" spans="1:5" x14ac:dyDescent="0.25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5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5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5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5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5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5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5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5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5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25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5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5">
      <c r="A19" s="16" t="s">
        <v>8359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7109375" style="15" bestFit="1" customWidth="1"/>
    <col min="21" max="21" width="8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4" t="s">
        <v>8365</v>
      </c>
      <c r="T1" s="14" t="s">
        <v>8366</v>
      </c>
      <c r="U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9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9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9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9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9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9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9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9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9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9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9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9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9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9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9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9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9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9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9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9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4A5E727C-301C-453F-9450-EDBCFDBD3AE5}"/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"live"</formula>
    </cfRule>
    <cfRule type="cellIs" dxfId="1" priority="6" operator="equal">
      <formula>"successful"</formula>
    </cfRule>
    <cfRule type="cellIs" dxfId="0" priority="7" operator="equal">
      <formula>"successful 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3120B-7806-459D-A3D3-4C0E1872DA68}">
  <dimension ref="A1:H13"/>
  <sheetViews>
    <sheetView workbookViewId="0">
      <selection activeCell="L10" sqref="L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s="19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COUNTIFS(Kickstarter_Challenge!$D:$D,"&lt;1000",Kickstarter_Challenge!$F:$F,"successful",Kickstarter_Challenge!$R:$R,"plays")</f>
        <v>141</v>
      </c>
      <c r="C2">
        <f>COUNTIFS(Kickstarter_Challenge!$D:$D,"&lt;1000",Kickstarter_Challenge!$F:$F,"failed",Kickstarter_Challenge!$R:$R,"plays")</f>
        <v>45</v>
      </c>
      <c r="D2">
        <f>COUNTIFS(Kickstarter_Challenge!$D:$D,"&lt;1000",Kickstarter_Challenge!$F:$F,"canceled",Kickstarter_Challenge!$R:$R,"plays")</f>
        <v>0</v>
      </c>
      <c r="E2">
        <f>SUM(B2+C2+D2)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8407</v>
      </c>
      <c r="B3">
        <f>COUNTIFS(Kickstarter_Challenge!$D:$D,"&gt;=1000",Kickstarter_Challenge!$D:$D,"&lt;=4999",Kickstarter_Challenge!$F:$F,"successful",Kickstarter_Challenge!$R:$R,"plays")</f>
        <v>388</v>
      </c>
      <c r="C3">
        <f>COUNTIFS(Kickstarter_Challenge!$D:$D,"&gt;=1000",Kickstarter_Challenge!$D:$D,"&lt;=4999",Kickstarter_Challenge!$F:$F,"failed",Kickstarter_Challenge!$R:$R,"plays")</f>
        <v>146</v>
      </c>
      <c r="D3">
        <f>COUNTIFS(Kickstarter_Challenge!$D:$D,"&gt;=1000",Kickstarter_Challenge!$D:$D,"&lt;=4999",Kickstarter_Challenge!$F:$F,"canceled",Kickstarter_Challenge!$R:$R,"plays")</f>
        <v>0</v>
      </c>
      <c r="E3">
        <f t="shared" ref="E3:E13" si="0">SUM(B3+C3+D3)</f>
        <v>534</v>
      </c>
      <c r="F3" s="19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8408</v>
      </c>
      <c r="B4">
        <f>COUNTIFS(Kickstarter_Challenge!$D:$D,"&gt;=5000",Kickstarter_Challenge!$D:$D,"&lt;=9999",Kickstarter_Challenge!$F:$F,"successful",Kickstarter_Challenge!$R:$R,"plays")</f>
        <v>93</v>
      </c>
      <c r="C4">
        <f>COUNTIFS(Kickstarter_Challenge!$D:$D,"&gt;=5000",Kickstarter_Challenge!$D:$D,"&lt;=9999",Kickstarter_Challenge!$F:$F,"failed",Kickstarter_Challenge!$R:$R,"plays")</f>
        <v>76</v>
      </c>
      <c r="D4">
        <f>COUNTIFS(Kickstarter_Challenge!$D:$D,"&gt;=5000",Kickstarter_Challenge!$D:$D,"&lt;=9999",Kickstarter_Challenge!$F:$F,"canceled",Kickstarter_Challenge!$R:$R,"plays")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8409</v>
      </c>
      <c r="B5">
        <f>COUNTIFS(Kickstarter_Challenge!$D:$D,"&gt;=10000",Kickstarter_Challenge!$D:$D,"&lt;=14999",Kickstarter_Challenge!$F:$F,"successful",Kickstarter_Challenge!$R:$R,"plays")</f>
        <v>39</v>
      </c>
      <c r="C5">
        <f>COUNTIFS(Kickstarter_Challenge!$D:$D,"&gt;=10000",Kickstarter_Challenge!$D:$D,"&lt;=14999",Kickstarter_Challenge!$F:$F,"failed",Kickstarter_Challenge!$R:$R,"plays")</f>
        <v>33</v>
      </c>
      <c r="D5">
        <f>COUNTIFS(Kickstarter_Challenge!$D:$D,"&gt;=10000",Kickstarter_Challenge!$D:$D,"&lt;=14999",Kickstarter_Challenge!$F:$F,"canceled",Kickstarter_Challenge!$R:$R,"plays")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COUNTIFS(Kickstarter_Challenge!$D:$D,"&gt;=15000",Kickstarter_Challenge!$D:$D,"&lt;=19999",Kickstarter_Challenge!$F:$F,"successful",Kickstarter_Challenge!$R:$R,"plays")</f>
        <v>12</v>
      </c>
      <c r="C6">
        <f>COUNTIFS(Kickstarter_Challenge!$D:$D,"&gt;=15000",Kickstarter_Challenge!$D:$D,"&lt;=19999",Kickstarter_Challenge!$F:$F,"failed",Kickstarter_Challenge!$R:$R,"plays")</f>
        <v>12</v>
      </c>
      <c r="D6">
        <f>COUNTIFS(Kickstarter_Challenge!$D:$D,"&gt;=15000",Kickstarter_Challenge!$D:$D,"&lt;=19999",Kickstarter_Challenge!$F:$F,"canceled",Kickstarter_Challenge!$R:$R,"plays")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COUNTIFS(Kickstarter_Challenge!$D:$D,"&gt;=20000",Kickstarter_Challenge!$D:$D,"&lt;=24999",Kickstarter_Challenge!$F:$F,"successful",Kickstarter_Challenge!$R:$R,"plays")</f>
        <v>9</v>
      </c>
      <c r="C7">
        <f>COUNTIFS(Kickstarter_Challenge!$D:$D,"&gt;=20000",Kickstarter_Challenge!$D:$D,"&lt;=24999",Kickstarter_Challenge!$F:$F,"failed",Kickstarter_Challenge!$R:$R,"plays")</f>
        <v>11</v>
      </c>
      <c r="D7">
        <f>COUNTIFS(Kickstarter_Challenge!$D:$D,"&gt;=20000",Kickstarter_Challenge!$D:$D,"&lt;=24999",Kickstarter_Challenge!$F:$F,"canceled",Kickstarter_Challenge!$R:$R,"plays")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COUNTIFS(Kickstarter_Challenge!$D:$D,"&gt;=25000",Kickstarter_Challenge!$D:$D,"&lt;=29999",Kickstarter_Challenge!$F:$F,"successful",Kickstarter_Challenge!$R:$R,"plays")</f>
        <v>1</v>
      </c>
      <c r="C8">
        <f>COUNTIFS(Kickstarter_Challenge!$D:$D,"&gt;=25000",Kickstarter_Challenge!$D:$D,"&lt;=29999",Kickstarter_Challenge!$F:$F,"failed",Kickstarter_Challenge!$R:$R,"plays")</f>
        <v>4</v>
      </c>
      <c r="D8">
        <f>COUNTIFS(Kickstarter_Challenge!$D:$D,"&gt;=25000",Kickstarter_Challenge!$D:$D,"&lt;=29999",Kickstarter_Challenge!$F:$F,"canceled",Kickstarter_Challenge!$R:$R,"plays")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COUNTIFS(Kickstarter_Challenge!$D:$D,"&gt;=30000",Kickstarter_Challenge!$D:$D,"&lt;=34999",Kickstarter_Challenge!$F:$F,"successful",Kickstarter_Challenge!$R:$R,"plays")</f>
        <v>3</v>
      </c>
      <c r="C9">
        <f>COUNTIFS(Kickstarter_Challenge!$D:$D,"&gt;=30000",Kickstarter_Challenge!$D:$D,"&lt;=34999",Kickstarter_Challenge!$F:$F,"failed",Kickstarter_Challenge!$R:$R,"plays")</f>
        <v>8</v>
      </c>
      <c r="D9">
        <f>COUNTIFS(Kickstarter_Challenge!$D:$D,"&gt;=30000",Kickstarter_Challenge!$D:$D,"&lt;=34999",Kickstarter_Challenge!$F:$F,"canceled",Kickstarter_Challenge!$R:$R,"plays")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8416</v>
      </c>
      <c r="B10">
        <f>COUNTIFS(Kickstarter_Challenge!$D:$D,"&gt;=35000",Kickstarter_Challenge!$D:$D,"&lt;=39999",Kickstarter_Challenge!$F:$F,"successful",Kickstarter_Challenge!$R:$R,"plays")</f>
        <v>4</v>
      </c>
      <c r="C10">
        <f>COUNTIFS(Kickstarter_Challenge!$D:$D,"&gt;=35000",Kickstarter_Challenge!$D:$D,"&lt;=39999",Kickstarter_Challenge!$F:$F,"failed",Kickstarter_Challenge!$R:$R,"plays")</f>
        <v>2</v>
      </c>
      <c r="D10">
        <f>COUNTIFS(Kickstarter_Challenge!$D:$D,"&gt;=35000",Kickstarter_Challenge!$D:$D,"&lt;=39999",Kickstarter_Challenge!$F:$F,"canceled",Kickstarter_Challenge!$R:$R,"plays")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8417</v>
      </c>
      <c r="B11">
        <f>COUNTIFS(Kickstarter_Challenge!$D:$D,"&gt;=40000",Kickstarter_Challenge!$D:$D,"&lt;=44999",Kickstarter_Challenge!$F:$F,"successful",Kickstarter_Challenge!$R:$R,"plays")</f>
        <v>2</v>
      </c>
      <c r="C11">
        <f>COUNTIFS(Kickstarter_Challenge!$D:$D,"&gt;=40000",Kickstarter_Challenge!$D:$D,"&lt;=44999",Kickstarter_Challenge!$F:$F,"failed",Kickstarter_Challenge!$R:$R,"plays")</f>
        <v>1</v>
      </c>
      <c r="D11">
        <f>COUNTIFS(Kickstarter_Challenge!$D:$D,"&gt;=40000",Kickstarter_Challenge!$D:$D,"&lt;=44999",Kickstarter_Challenge!$F:$F,"canceled",Kickstarter_Challenge!$R:$R,"plays")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8415</v>
      </c>
      <c r="B12">
        <f>COUNTIFS(Kickstarter_Challenge!$D:$D,"&gt;=45000",Kickstarter_Challenge!$D:$D,"&lt;=49999",Kickstarter_Challenge!$F:$F,"successful",Kickstarter_Challenge!$R:$R,"plays")</f>
        <v>0</v>
      </c>
      <c r="C12">
        <f>COUNTIFS(Kickstarter_Challenge!$D:$D,"&gt;=45000",Kickstarter_Challenge!$D:$D,"&lt;=49999",Kickstarter_Challenge!$F:$F,"failed",Kickstarter_Challenge!$R:$R,"plays")</f>
        <v>1</v>
      </c>
      <c r="D12">
        <f>COUNTIFS(Kickstarter_Challenge!$D:$D,"&gt;=45000",Kickstarter_Challenge!$D:$D,"&lt;=49999",Kickstarter_Challenge!$F:$F,"canceled",Kickstarter_Challenge!$R:$R,"plays")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8410</v>
      </c>
      <c r="B13">
        <f>COUNTIFS(Kickstarter_Challenge!$D:$D,"&gt;=50000",Kickstarter_Challenge!$F:$F,"successful",Kickstarter_Challenge!$R:$R,"plays")</f>
        <v>2</v>
      </c>
      <c r="C13">
        <f>COUNTIFS(Kickstarter_Challenge!$D:$D,"&gt;=50000",Kickstarter_Challenge!$F:$F,"failed",Kickstarter_Challenge!$R:$R,"plays")</f>
        <v>14</v>
      </c>
      <c r="D13">
        <f>COUNTIFS(Kickstarter_Challenge!$D:$D,"&gt;=50000",Kickstarter_Challenge!$F:$F,"canceled",Kickstarter_Challenge!$R:$R,"plays")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878A-E7C9-4A60-B15C-A428ECC4B3C0}">
  <sheetPr codeName="Sheet9"/>
  <dimension ref="A1:C14"/>
  <sheetViews>
    <sheetView workbookViewId="0">
      <selection activeCell="E16" sqref="E16"/>
    </sheetView>
  </sheetViews>
  <sheetFormatPr defaultRowHeight="15" x14ac:dyDescent="0.25"/>
  <cols>
    <col min="1" max="1" width="28.42578125" bestFit="1" customWidth="1"/>
    <col min="2" max="2" width="10.5703125" style="17" bestFit="1" customWidth="1"/>
    <col min="3" max="3" width="11.5703125" style="17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8388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8392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8393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8389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8390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ht="15.75" x14ac:dyDescent="0.25">
      <c r="A14" t="s">
        <v>8398</v>
      </c>
      <c r="B14" s="18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98692-3F8D-45E5-B985-7082EB655707}">
  <sheetPr codeName="Sheet10"/>
  <dimension ref="A1:F6"/>
  <sheetViews>
    <sheetView workbookViewId="0">
      <selection activeCell="E14" sqref="E14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Kickstarter_Challenge!B:C, 2, FALSE)</f>
        <v>Help us get actor-writer Ian Bonar's debut play - a hilarious, heartbreaking story of grief and loss - to the 2016 Edinburgh Fringe.</v>
      </c>
      <c r="C2">
        <f>VLOOKUP(A2, Kickstarter_Challenge!B:E, 3, FALSE)</f>
        <v>2000</v>
      </c>
      <c r="D2">
        <f>VLOOKUP(A2, Kickstarter_Challenge!B:E, 4, FALSE)</f>
        <v>2020</v>
      </c>
      <c r="E2">
        <f>VLOOKUP(A2, Kickstarter_Challenge!B:P, 15, FALSE)</f>
        <v>51.79</v>
      </c>
      <c r="F2">
        <f>VLOOKUP(A2, Kickstarter_Challenge!B:L, 11, FALSE)</f>
        <v>39</v>
      </c>
    </row>
    <row r="3" spans="1:6" x14ac:dyDescent="0.25">
      <c r="A3" t="s">
        <v>3616</v>
      </c>
      <c r="B3" t="str">
        <f>VLOOKUP(A3, Kickstarter_Challenge!B:C, 2, FALSE)</f>
        <v>The play yet to be described as "A surefire Edinburgh Fringe Festival Cult Hit". Coming to the Underbelly, Edinburgh, 5th-30th August.</v>
      </c>
      <c r="C3">
        <f>VLOOKUP(A3, Kickstarter_Challenge!B:E, 3, FALSE)</f>
        <v>2000</v>
      </c>
      <c r="D3">
        <f>VLOOKUP(A3, Kickstarter_Challenge!B:E, 4, FALSE)</f>
        <v>2020</v>
      </c>
      <c r="E3">
        <f>VLOOKUP(A3, Kickstarter_Challenge!B:P, 15, FALSE)</f>
        <v>36.07</v>
      </c>
      <c r="F3">
        <f>VLOOKUP(A3, Kickstarter_Challenge!B:L, 11, FALSE)</f>
        <v>56</v>
      </c>
    </row>
    <row r="4" spans="1:6" x14ac:dyDescent="0.25">
      <c r="A4" t="s">
        <v>3178</v>
      </c>
      <c r="B4" t="str">
        <f>VLOOKUP(A4, Kickstarter_Challenge!B:C, 2, FALSE)</f>
        <v>Cutting Off Kate Bush is a one-woman show written &amp; performed by Lucy Benson-Brown, premiering at the Edinburgh Fringe Festival 2014</v>
      </c>
      <c r="C4">
        <f>VLOOKUP(A4, Kickstarter_Challenge!B:E, 3, FALSE)</f>
        <v>1500</v>
      </c>
      <c r="D4">
        <f>VLOOKUP(A4, Kickstarter_Challenge!B:E, 4, FALSE)</f>
        <v>2576</v>
      </c>
      <c r="E4">
        <f>VLOOKUP(A4, Kickstarter_Challenge!B:P, 15, FALSE)</f>
        <v>33.03</v>
      </c>
      <c r="F4">
        <f>VLOOKUP(A4, Kickstarter_Challenge!B:L, 11, FALSE)</f>
        <v>78</v>
      </c>
    </row>
    <row r="5" spans="1:6" x14ac:dyDescent="0.25">
      <c r="A5" t="s">
        <v>3329</v>
      </c>
      <c r="B5" t="str">
        <f>VLOOKUP(A5, Kickstarter_Challenge!B:C, 2, FALSE)</f>
        <v>Jestia and Raedon is a brand new romantic comedy play going to the Edinburgh Fringe Festival this summer.</v>
      </c>
      <c r="C5">
        <f>VLOOKUP(A5, Kickstarter_Challenge!B:E, 3, FALSE)</f>
        <v>1000</v>
      </c>
      <c r="D5">
        <f>VLOOKUP(A5, Kickstarter_Challenge!B:E, 4, FALSE)</f>
        <v>1168</v>
      </c>
      <c r="E5">
        <f>VLOOKUP(A5, Kickstarter_Challenge!B:P, 15, FALSE)</f>
        <v>44.92</v>
      </c>
      <c r="F5">
        <f>VLOOKUP(A5, Kickstarter_Challenge!B:L, 11, FALSE)</f>
        <v>26</v>
      </c>
    </row>
    <row r="6" spans="1:6" x14ac:dyDescent="0.25">
      <c r="A6" t="s">
        <v>3221</v>
      </c>
      <c r="B6" t="str">
        <f>VLOOKUP(A6, Kickstarter_Challenge!B:C, 2, FALSE)</f>
        <v>A one-man show about love, loss, and motorways, written &amp; performed by Ben Norris. Help us get to the 2015 Edinburgh Fringe and beyond!</v>
      </c>
      <c r="C6">
        <f>VLOOKUP(A6, Kickstarter_Challenge!B:E, 3, FALSE)</f>
        <v>4000</v>
      </c>
      <c r="D6">
        <f>VLOOKUP(A6, Kickstarter_Challenge!B:E, 4, FALSE)</f>
        <v>4137</v>
      </c>
      <c r="E6">
        <f>VLOOKUP(A6, Kickstarter_Challenge!B:P, 15, FALSE)</f>
        <v>36.61</v>
      </c>
      <c r="F6">
        <f>VLOOKUP(A6, Kickstarter_Challenge!B:L,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Pivot Table Practice1</vt:lpstr>
      <vt:lpstr>Subcategory Statistics</vt:lpstr>
      <vt:lpstr>Outcomes Based on Launch Date</vt:lpstr>
      <vt:lpstr>Theater Outcomes by Launch Date</vt:lpstr>
      <vt:lpstr>Kickstarter_Challenge</vt:lpstr>
      <vt:lpstr>Outcomes Based on Goals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Donthi, Indira</cp:lastModifiedBy>
  <dcterms:created xsi:type="dcterms:W3CDTF">2017-04-20T15:17:24Z</dcterms:created>
  <dcterms:modified xsi:type="dcterms:W3CDTF">2021-10-02T18:54:44Z</dcterms:modified>
</cp:coreProperties>
</file>