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大学物理实验数据\"/>
    </mc:Choice>
  </mc:AlternateContent>
  <xr:revisionPtr revIDLastSave="0" documentId="13_ncr:1_{BECD3DE8-8D79-4D36-86CF-4E89AA70BC07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G4" i="2"/>
  <c r="C8" i="2"/>
  <c r="C4" i="2"/>
  <c r="C6" i="2"/>
  <c r="F8" i="2"/>
  <c r="F6" i="2"/>
  <c r="F4" i="2"/>
  <c r="E9" i="2"/>
  <c r="E8" i="2"/>
  <c r="E7" i="2"/>
  <c r="E6" i="2"/>
  <c r="E5" i="2"/>
  <c r="E4" i="2"/>
  <c r="B16" i="1"/>
  <c r="G4" i="1"/>
  <c r="G8" i="1"/>
  <c r="G6" i="1"/>
  <c r="C8" i="1"/>
  <c r="C6" i="1"/>
  <c r="C4" i="1"/>
  <c r="F8" i="1"/>
  <c r="E9" i="1"/>
  <c r="E8" i="1"/>
  <c r="F6" i="1"/>
  <c r="E7" i="1"/>
  <c r="E6" i="1"/>
  <c r="E5" i="1"/>
  <c r="F4" i="1" s="1"/>
  <c r="E4" i="1"/>
  <c r="B14" i="1"/>
  <c r="B13" i="1"/>
  <c r="H8" i="1" l="1"/>
  <c r="H6" i="1"/>
  <c r="H4" i="2"/>
  <c r="H4" i="1"/>
  <c r="G6" i="2"/>
  <c r="H6" i="2" s="1"/>
  <c r="G8" i="2" l="1"/>
  <c r="H8" i="2" s="1"/>
</calcChain>
</file>

<file path=xl/sharedStrings.xml><?xml version="1.0" encoding="utf-8"?>
<sst xmlns="http://schemas.openxmlformats.org/spreadsheetml/2006/main" count="46" uniqueCount="31">
  <si>
    <t>表4.4-1 物体质量一定时加速度与合外力成正比数据表</t>
    <phoneticPr fontId="1" type="noConversion"/>
  </si>
  <si>
    <t>次数</t>
    <phoneticPr fontId="1" type="noConversion"/>
  </si>
  <si>
    <t>合外力F/N</t>
    <phoneticPr fontId="1" type="noConversion"/>
  </si>
  <si>
    <t>经过两个光电门的速度v/(cm/s)</t>
    <phoneticPr fontId="1" type="noConversion"/>
  </si>
  <si>
    <t>a'/(m/s^2)</t>
    <phoneticPr fontId="1" type="noConversion"/>
  </si>
  <si>
    <t>E_r=\frac{M'-M}{M}\times 100%</t>
    <phoneticPr fontId="1" type="noConversion"/>
  </si>
  <si>
    <t>m_1=</t>
    <phoneticPr fontId="1" type="noConversion"/>
  </si>
  <si>
    <t>kg</t>
    <phoneticPr fontId="1" type="noConversion"/>
  </si>
  <si>
    <t>(m_2+m')g</t>
    <phoneticPr fontId="1" type="noConversion"/>
  </si>
  <si>
    <t>v_1</t>
    <phoneticPr fontId="1" type="noConversion"/>
  </si>
  <si>
    <t>v_2</t>
    <phoneticPr fontId="1" type="noConversion"/>
  </si>
  <si>
    <t>(m_2+2m')g</t>
    <phoneticPr fontId="1" type="noConversion"/>
  </si>
  <si>
    <t>(m_2+3m')g</t>
    <phoneticPr fontId="1" type="noConversion"/>
  </si>
  <si>
    <t>m_2=</t>
    <phoneticPr fontId="1" type="noConversion"/>
  </si>
  <si>
    <t>m'=</t>
    <phoneticPr fontId="1" type="noConversion"/>
  </si>
  <si>
    <t>s=</t>
    <phoneticPr fontId="1" type="noConversion"/>
  </si>
  <si>
    <t>cm</t>
    <phoneticPr fontId="1" type="noConversion"/>
  </si>
  <si>
    <t>M=m_1+m_2+3m'=</t>
    <phoneticPr fontId="1" type="noConversion"/>
  </si>
  <si>
    <t>表4.4-2 合外力一定时物体加速度与质量成反比数据表</t>
    <phoneticPr fontId="1" type="noConversion"/>
  </si>
  <si>
    <t>总质量M/kg</t>
    <phoneticPr fontId="1" type="noConversion"/>
  </si>
  <si>
    <t>m_1+m_2+m'</t>
    <phoneticPr fontId="1" type="noConversion"/>
  </si>
  <si>
    <t>m_1+m_2+2m'</t>
    <phoneticPr fontId="1" type="noConversion"/>
  </si>
  <si>
    <t>m_1+m_2+3m'</t>
    <phoneticPr fontId="1" type="noConversion"/>
  </si>
  <si>
    <t>E_r=\frac{F'-F}{F}\times 100%</t>
    <phoneticPr fontId="1" type="noConversion"/>
  </si>
  <si>
    <t>F=(m_2+m')g=</t>
    <phoneticPr fontId="1" type="noConversion"/>
  </si>
  <si>
    <t>N</t>
    <phoneticPr fontId="1" type="noConversion"/>
  </si>
  <si>
    <t>g=</t>
    <phoneticPr fontId="1" type="noConversion"/>
  </si>
  <si>
    <t>m/s^2</t>
    <phoneticPr fontId="1" type="noConversion"/>
  </si>
  <si>
    <t>M'=F/a'/kg</t>
    <phoneticPr fontId="1" type="noConversion"/>
  </si>
  <si>
    <t>F'=Ma'/N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</si>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</sst>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%"/>
    <numFmt numFmtId="178" formatCode="0.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178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E20" sqref="E20"/>
    </sheetView>
  </sheetViews>
  <sheetFormatPr defaultRowHeight="13.9" x14ac:dyDescent="0.4"/>
  <cols>
    <col min="1" max="2" width="13.33203125" customWidth="1"/>
    <col min="3" max="3" width="8.1328125" customWidth="1"/>
    <col min="4" max="4" width="7.1328125" customWidth="1"/>
    <col min="5" max="5" width="27.1328125" customWidth="1"/>
    <col min="6" max="6" width="12.265625" customWidth="1"/>
    <col min="7" max="7" width="17.46484375" customWidth="1"/>
    <col min="8" max="8" width="33.265625" customWidth="1"/>
  </cols>
  <sheetData>
    <row r="1" spans="1:8" x14ac:dyDescent="0.4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4">
      <c r="A2" s="2"/>
    </row>
    <row r="3" spans="1:8" x14ac:dyDescent="0.4">
      <c r="A3" s="1" t="s">
        <v>1</v>
      </c>
      <c r="B3" s="8" t="s">
        <v>2</v>
      </c>
      <c r="C3" s="8"/>
      <c r="D3" s="8" t="s">
        <v>3</v>
      </c>
      <c r="E3" s="8"/>
      <c r="F3" s="1" t="s">
        <v>4</v>
      </c>
      <c r="G3" s="1" t="s">
        <v>28</v>
      </c>
      <c r="H3" s="1" t="s">
        <v>5</v>
      </c>
    </row>
    <row r="4" spans="1:8" x14ac:dyDescent="0.4">
      <c r="A4" s="9">
        <v>1</v>
      </c>
      <c r="B4" s="9" t="s">
        <v>8</v>
      </c>
      <c r="C4" s="10">
        <f>0.001*($B$12+1*$B$13)*$B$15</f>
        <v>0.56709333333333345</v>
      </c>
      <c r="D4" s="1" t="s">
        <v>9</v>
      </c>
      <c r="E4" s="5">
        <f>100*0.8104</f>
        <v>81.040000000000006</v>
      </c>
      <c r="F4" s="10">
        <f>(E5^2-E4^2)/(2*$B$14)/100</f>
        <v>2.0126111388196177</v>
      </c>
      <c r="G4" s="15">
        <f>C4/F4</f>
        <v>0.28176994671008809</v>
      </c>
      <c r="H4" s="12">
        <f>ABS(G4-$B$16)/$B$16</f>
        <v>6.5937605773201458E-2</v>
      </c>
    </row>
    <row r="5" spans="1:8" x14ac:dyDescent="0.4">
      <c r="A5" s="9"/>
      <c r="B5" s="9"/>
      <c r="C5" s="10"/>
      <c r="D5" s="1" t="s">
        <v>10</v>
      </c>
      <c r="E5" s="5">
        <f>100*1.7544</f>
        <v>175.44</v>
      </c>
      <c r="F5" s="10"/>
      <c r="G5" s="15"/>
      <c r="H5" s="12"/>
    </row>
    <row r="6" spans="1:8" x14ac:dyDescent="0.4">
      <c r="A6" s="9">
        <v>2</v>
      </c>
      <c r="B6" s="9" t="s">
        <v>11</v>
      </c>
      <c r="C6" s="10">
        <f>0.001*($B$12+2*$B$13)*$B$15</f>
        <v>0.61508066666666672</v>
      </c>
      <c r="D6" s="1" t="s">
        <v>9</v>
      </c>
      <c r="E6" s="5">
        <f>100*0.8065</f>
        <v>80.650000000000006</v>
      </c>
      <c r="F6" s="10">
        <f>(E7^2-E6^2)/(2*$B$14)/100</f>
        <v>2.1678667996674976</v>
      </c>
      <c r="G6" s="15">
        <f>C6/F6</f>
        <v>0.28372622651954738</v>
      </c>
      <c r="H6" s="12">
        <f t="shared" ref="H6" si="0">ABS(G6-$B$16)/$B$16</f>
        <v>7.3338225465488974E-2</v>
      </c>
    </row>
    <row r="7" spans="1:8" x14ac:dyDescent="0.4">
      <c r="A7" s="9"/>
      <c r="B7" s="9"/>
      <c r="C7" s="10"/>
      <c r="D7" s="1" t="s">
        <v>10</v>
      </c>
      <c r="E7" s="5">
        <f>100*1.8051</f>
        <v>180.51</v>
      </c>
      <c r="F7" s="10"/>
      <c r="G7" s="15"/>
      <c r="H7" s="12"/>
    </row>
    <row r="8" spans="1:8" x14ac:dyDescent="0.4">
      <c r="A8" s="9">
        <v>3</v>
      </c>
      <c r="B8" s="9" t="s">
        <v>12</v>
      </c>
      <c r="C8" s="10">
        <f>0.001*($B$12+3*$B$13)*$B$15</f>
        <v>0.66306799999999999</v>
      </c>
      <c r="D8" s="1" t="s">
        <v>9</v>
      </c>
      <c r="E8" s="5">
        <f>100*0.8711</f>
        <v>87.11</v>
      </c>
      <c r="F8" s="10">
        <f>(E9^2-E8^2)/(2*$B$14)/100</f>
        <v>2.350824605153782</v>
      </c>
      <c r="G8" s="15">
        <f>C8/F8</f>
        <v>0.28205762290659053</v>
      </c>
      <c r="H8" s="12">
        <f t="shared" ref="H8" si="1">ABS(G8-$B$16)/$B$16</f>
        <v>6.702588676171034E-2</v>
      </c>
    </row>
    <row r="9" spans="1:8" x14ac:dyDescent="0.4">
      <c r="A9" s="9"/>
      <c r="B9" s="9"/>
      <c r="C9" s="10"/>
      <c r="D9" s="1" t="s">
        <v>10</v>
      </c>
      <c r="E9" s="5">
        <f>100*1.8939</f>
        <v>189.39</v>
      </c>
      <c r="F9" s="10"/>
      <c r="G9" s="15"/>
      <c r="H9" s="12"/>
    </row>
    <row r="11" spans="1:8" x14ac:dyDescent="0.4">
      <c r="A11" s="2" t="s">
        <v>6</v>
      </c>
      <c r="B11" s="6">
        <v>196.68</v>
      </c>
      <c r="C11" t="s">
        <v>30</v>
      </c>
    </row>
    <row r="12" spans="1:8" x14ac:dyDescent="0.4">
      <c r="A12" s="2" t="s">
        <v>13</v>
      </c>
      <c r="B12" s="6">
        <v>52.97</v>
      </c>
      <c r="C12" t="s">
        <v>30</v>
      </c>
    </row>
    <row r="13" spans="1:8" x14ac:dyDescent="0.4">
      <c r="A13" s="2" t="s">
        <v>14</v>
      </c>
      <c r="B13" s="6">
        <f>14.69/3</f>
        <v>4.8966666666666665</v>
      </c>
      <c r="C13" t="s">
        <v>30</v>
      </c>
    </row>
    <row r="14" spans="1:8" x14ac:dyDescent="0.4">
      <c r="A14" s="2" t="s">
        <v>15</v>
      </c>
      <c r="B14" s="6">
        <f>103.3-43.15</f>
        <v>60.15</v>
      </c>
      <c r="C14" t="s">
        <v>16</v>
      </c>
    </row>
    <row r="15" spans="1:8" x14ac:dyDescent="0.4">
      <c r="A15" s="2" t="s">
        <v>26</v>
      </c>
      <c r="B15" s="6">
        <v>9.8000000000000007</v>
      </c>
      <c r="C15" t="s">
        <v>27</v>
      </c>
    </row>
    <row r="16" spans="1:8" x14ac:dyDescent="0.4">
      <c r="A16" s="3" t="s">
        <v>17</v>
      </c>
      <c r="B16" s="4">
        <f>(B11+B12+3*B13)*0.001</f>
        <v>0.26434000000000002</v>
      </c>
      <c r="C16" t="s">
        <v>7</v>
      </c>
    </row>
  </sheetData>
  <mergeCells count="21">
    <mergeCell ref="H8:H9"/>
    <mergeCell ref="G4:G5"/>
    <mergeCell ref="H4:H5"/>
    <mergeCell ref="A6:A7"/>
    <mergeCell ref="B6:B7"/>
    <mergeCell ref="C6:C7"/>
    <mergeCell ref="F6:F7"/>
    <mergeCell ref="G6:G7"/>
    <mergeCell ref="H6:H7"/>
    <mergeCell ref="B4:B5"/>
    <mergeCell ref="C4:C5"/>
    <mergeCell ref="A8:A9"/>
    <mergeCell ref="B8:B9"/>
    <mergeCell ref="C8:C9"/>
    <mergeCell ref="F8:F9"/>
    <mergeCell ref="G8:G9"/>
    <mergeCell ref="D3:E3"/>
    <mergeCell ref="A4:A5"/>
    <mergeCell ref="F4:F5"/>
    <mergeCell ref="B3:C3"/>
    <mergeCell ref="A1:H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03FB-9F2C-45B1-885F-2AA1EFBF165E}">
  <dimension ref="A1:H11"/>
  <sheetViews>
    <sheetView tabSelected="1" workbookViewId="0">
      <selection activeCell="G13" sqref="G13"/>
    </sheetView>
  </sheetViews>
  <sheetFormatPr defaultRowHeight="13.9" x14ac:dyDescent="0.4"/>
  <cols>
    <col min="2" max="2" width="14.33203125" customWidth="1"/>
    <col min="5" max="5" width="23" customWidth="1"/>
    <col min="6" max="6" width="10.06640625" customWidth="1"/>
    <col min="7" max="7" width="19.33203125" customWidth="1"/>
    <col min="8" max="8" width="29.6640625" customWidth="1"/>
  </cols>
  <sheetData>
    <row r="1" spans="1:8" x14ac:dyDescent="0.4">
      <c r="A1" s="11" t="s">
        <v>18</v>
      </c>
      <c r="B1" s="11"/>
      <c r="C1" s="11"/>
      <c r="D1" s="11"/>
      <c r="E1" s="11"/>
      <c r="F1" s="11"/>
      <c r="G1" s="11"/>
      <c r="H1" s="11"/>
    </row>
    <row r="2" spans="1:8" x14ac:dyDescent="0.4">
      <c r="A2" s="2"/>
    </row>
    <row r="3" spans="1:8" x14ac:dyDescent="0.4">
      <c r="A3" s="1" t="s">
        <v>1</v>
      </c>
      <c r="B3" s="8" t="s">
        <v>19</v>
      </c>
      <c r="C3" s="8"/>
      <c r="D3" s="8" t="s">
        <v>3</v>
      </c>
      <c r="E3" s="8"/>
      <c r="F3" s="1" t="s">
        <v>4</v>
      </c>
      <c r="G3" s="1" t="s">
        <v>29</v>
      </c>
      <c r="H3" s="1" t="s">
        <v>23</v>
      </c>
    </row>
    <row r="4" spans="1:8" x14ac:dyDescent="0.4">
      <c r="A4" s="9">
        <v>1</v>
      </c>
      <c r="B4" s="9" t="s">
        <v>20</v>
      </c>
      <c r="C4" s="15">
        <f>('S1'!B11+'S1'!B12+'S1'!B13*1)*0.001</f>
        <v>0.2545466666666667</v>
      </c>
      <c r="D4" s="1" t="s">
        <v>9</v>
      </c>
      <c r="E4" s="5">
        <f>100*0.5889</f>
        <v>58.89</v>
      </c>
      <c r="F4" s="10">
        <f>(E5^2-E4^2)/(2*'S1'!B14)/100</f>
        <v>2.0836188113050711</v>
      </c>
      <c r="G4" s="10">
        <f>C4*F4</f>
        <v>0.53037822302166826</v>
      </c>
      <c r="H4" s="13">
        <f>ABS(G4-$C$11)/$C$11</f>
        <v>6.4742623750937672E-2</v>
      </c>
    </row>
    <row r="5" spans="1:8" x14ac:dyDescent="0.4">
      <c r="A5" s="9"/>
      <c r="B5" s="9"/>
      <c r="C5" s="15"/>
      <c r="D5" s="1" t="s">
        <v>10</v>
      </c>
      <c r="E5" s="5">
        <f>100*1.6892</f>
        <v>168.92000000000002</v>
      </c>
      <c r="F5" s="10"/>
      <c r="G5" s="10"/>
      <c r="H5" s="13"/>
    </row>
    <row r="6" spans="1:8" x14ac:dyDescent="0.4">
      <c r="A6" s="9">
        <v>2</v>
      </c>
      <c r="B6" s="9" t="s">
        <v>21</v>
      </c>
      <c r="C6" s="15">
        <f>('S1'!B11+'S1'!B12+'S1'!B13*2)*0.001</f>
        <v>0.25944333333333336</v>
      </c>
      <c r="D6" s="1" t="s">
        <v>9</v>
      </c>
      <c r="E6" s="5">
        <f>100*0.7299</f>
        <v>72.989999999999995</v>
      </c>
      <c r="F6" s="10">
        <f>(E7^2-E6^2)/(2*'S1'!B14)/100</f>
        <v>2.0280688279301748</v>
      </c>
      <c r="G6" s="10">
        <f>C6*F6</f>
        <v>0.52616893694763101</v>
      </c>
      <c r="H6" s="13">
        <f t="shared" ref="H6" si="0">ABS(G6-$C$11)/$C$11</f>
        <v>7.2165186892873018E-2</v>
      </c>
    </row>
    <row r="7" spans="1:8" x14ac:dyDescent="0.4">
      <c r="A7" s="9"/>
      <c r="B7" s="9"/>
      <c r="C7" s="15"/>
      <c r="D7" s="1" t="s">
        <v>10</v>
      </c>
      <c r="E7" s="5">
        <f>100*1.7241</f>
        <v>172.41</v>
      </c>
      <c r="F7" s="10"/>
      <c r="G7" s="10"/>
      <c r="H7" s="13"/>
    </row>
    <row r="8" spans="1:8" x14ac:dyDescent="0.4">
      <c r="A8" s="9">
        <v>3</v>
      </c>
      <c r="B8" s="9" t="s">
        <v>22</v>
      </c>
      <c r="C8" s="15">
        <f>('S1'!B11+'S1'!B12+'S1'!B13*3)*0.001</f>
        <v>0.26434000000000002</v>
      </c>
      <c r="D8" s="1" t="s">
        <v>9</v>
      </c>
      <c r="E8" s="7">
        <f>100*0.609</f>
        <v>60.9</v>
      </c>
      <c r="F8" s="10">
        <f>(E9^2-E8^2)/(2*'S1'!B14)/100</f>
        <v>2.000837813798837</v>
      </c>
      <c r="G8" s="10">
        <f t="shared" ref="G8" si="1">C8*F8</f>
        <v>0.52890146769958457</v>
      </c>
      <c r="H8" s="13">
        <f t="shared" ref="H8" si="2">ABS(G8-$C$11)/$C$11</f>
        <v>6.7346701836997022E-2</v>
      </c>
    </row>
    <row r="9" spans="1:8" x14ac:dyDescent="0.4">
      <c r="A9" s="9"/>
      <c r="B9" s="9"/>
      <c r="C9" s="15"/>
      <c r="D9" s="1" t="s">
        <v>10</v>
      </c>
      <c r="E9" s="5">
        <f>100*1.6667</f>
        <v>166.67000000000002</v>
      </c>
      <c r="F9" s="10"/>
      <c r="G9" s="10"/>
      <c r="H9" s="13"/>
    </row>
    <row r="11" spans="1:8" x14ac:dyDescent="0.4">
      <c r="A11" s="14" t="s">
        <v>24</v>
      </c>
      <c r="B11" s="14"/>
      <c r="C11" s="16">
        <f>('S1'!B12+'S1'!B13)*'S1'!B15*0.001</f>
        <v>0.56709333333333334</v>
      </c>
      <c r="D11" t="s">
        <v>25</v>
      </c>
    </row>
  </sheetData>
  <mergeCells count="22">
    <mergeCell ref="A11:B11"/>
    <mergeCell ref="A8:A9"/>
    <mergeCell ref="B8:B9"/>
    <mergeCell ref="C8:C9"/>
    <mergeCell ref="F8:F9"/>
    <mergeCell ref="G8:G9"/>
    <mergeCell ref="H8:H9"/>
    <mergeCell ref="A6:A7"/>
    <mergeCell ref="B6:B7"/>
    <mergeCell ref="C6:C7"/>
    <mergeCell ref="F6:F7"/>
    <mergeCell ref="G6:G7"/>
    <mergeCell ref="H6:H7"/>
    <mergeCell ref="A1:H1"/>
    <mergeCell ref="B3:C3"/>
    <mergeCell ref="D3:E3"/>
    <mergeCell ref="A4:A5"/>
    <mergeCell ref="B4:B5"/>
    <mergeCell ref="C4:C5"/>
    <mergeCell ref="F4:F5"/>
    <mergeCell ref="G4:G5"/>
    <mergeCell ref="H4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2023-04-22T08:18:23Z</dcterms:modified>
</cp:coreProperties>
</file>