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CollegePhysicsExperiment\CollegePhysics-2\"/>
    </mc:Choice>
  </mc:AlternateContent>
  <xr:revisionPtr revIDLastSave="0" documentId="13_ncr:1_{EFFFAE17-609A-4FE9-BE84-7C92A3BCE53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K15" i="1"/>
  <c r="H3" i="1"/>
  <c r="B4" i="1" s="1"/>
  <c r="H8" i="1"/>
  <c r="B9" i="1" s="1"/>
  <c r="G9" i="1" l="1"/>
  <c r="E9" i="1"/>
  <c r="D9" i="1"/>
  <c r="C9" i="1"/>
  <c r="F9" i="1"/>
  <c r="G4" i="1"/>
  <c r="E4" i="1"/>
  <c r="C4" i="1"/>
  <c r="D4" i="1"/>
  <c r="F4" i="1"/>
  <c r="K10" i="1" l="1"/>
  <c r="K11" i="1" s="1"/>
  <c r="G8" i="1"/>
  <c r="F8" i="1"/>
  <c r="E8" i="1"/>
  <c r="D8" i="1"/>
  <c r="K17" i="1" s="1"/>
  <c r="K19" i="1" s="1"/>
  <c r="C8" i="1"/>
  <c r="B8" i="1"/>
  <c r="K14" i="1"/>
  <c r="K18" i="1"/>
  <c r="K13" i="1"/>
  <c r="K12" i="1" l="1"/>
  <c r="K21" i="1" l="1"/>
  <c r="K20" i="1"/>
  <c r="K23" i="1" s="1"/>
  <c r="K16" i="1"/>
  <c r="K22" i="1" l="1"/>
</calcChain>
</file>

<file path=xl/sharedStrings.xml><?xml version="1.0" encoding="utf-8"?>
<sst xmlns="http://schemas.openxmlformats.org/spreadsheetml/2006/main" count="7" uniqueCount="6">
  <si>
    <t>表 4.19-1 用米尺测量导体长度l</t>
    <phoneticPr fontId="1" type="noConversion"/>
  </si>
  <si>
    <t>次数</t>
    <phoneticPr fontId="1" type="noConversion"/>
  </si>
  <si>
    <t>表 4.19-2 用千分尺测量导体不同部位的直径d</t>
    <phoneticPr fontId="1" type="noConversion"/>
  </si>
  <si>
    <t>mm</t>
    <phoneticPr fontId="1" type="noConversion"/>
  </si>
  <si>
    <t>平均值</t>
    <phoneticPr fontId="1" type="noConversion"/>
  </si>
  <si>
    <t>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</si>
</sst>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_ "/>
    <numFmt numFmtId="177" formatCode="0.00_ "/>
    <numFmt numFmtId="178" formatCode="0.000_ "/>
    <numFmt numFmtId="179" formatCode="0.0000_ "/>
    <numFmt numFmtId="180" formatCode="0.00_);[Red]\(0.00\)"/>
    <numFmt numFmtId="181" formatCode="0.0000000000_ "/>
    <numFmt numFmtId="182" formatCode="0.0000000_ "/>
    <numFmt numFmtId="183" formatCode="0.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2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2" borderId="1" xfId="0" applyNumberFormat="1" applyFill="1" applyBorder="1" applyAlignment="1">
      <alignment horizontal="center"/>
    </xf>
    <xf numFmtId="18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81" fontId="0" fillId="0" borderId="0" xfId="0" applyNumberFormat="1" applyAlignment="1">
      <alignment horizontal="center"/>
    </xf>
    <xf numFmtId="182" fontId="0" fillId="0" borderId="8" xfId="0" applyNumberFormat="1" applyBorder="1" applyAlignment="1">
      <alignment horizontal="center"/>
    </xf>
    <xf numFmtId="182" fontId="0" fillId="0" borderId="9" xfId="0" applyNumberFormat="1" applyBorder="1" applyAlignment="1">
      <alignment horizontal="center"/>
    </xf>
    <xf numFmtId="182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557213</xdr:colOff>
      <xdr:row>1</xdr:row>
      <xdr:rowOff>161924</xdr:rowOff>
    </xdr:from>
    <xdr:to>
      <xdr:col>0</xdr:col>
      <xdr:colOff>1333501</xdr:colOff>
      <xdr:row>3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7F0ADD-03C8-207E-9EDA-C27F7F4A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3" y="342899"/>
          <a:ext cx="776288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538162</xdr:colOff>
      <xdr:row>2</xdr:row>
      <xdr:rowOff>176212</xdr:rowOff>
    </xdr:from>
    <xdr:to>
      <xdr:col>0</xdr:col>
      <xdr:colOff>1471612</xdr:colOff>
      <xdr:row>4</xdr:row>
      <xdr:rowOff>14288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C925E46-BBBC-3E56-B43D-E1987B52A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" y="542925"/>
          <a:ext cx="933450" cy="209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338137</xdr:colOff>
      <xdr:row>6</xdr:row>
      <xdr:rowOff>166688</xdr:rowOff>
    </xdr:from>
    <xdr:to>
      <xdr:col>0</xdr:col>
      <xdr:colOff>1738312</xdr:colOff>
      <xdr:row>8</xdr:row>
      <xdr:rowOff>14288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FDB0146-F03D-C7F1-6EC5-E0833C6F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" y="1262063"/>
          <a:ext cx="1400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542924</xdr:colOff>
      <xdr:row>7</xdr:row>
      <xdr:rowOff>161924</xdr:rowOff>
    </xdr:from>
    <xdr:to>
      <xdr:col>0</xdr:col>
      <xdr:colOff>1543049</xdr:colOff>
      <xdr:row>9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C63BBEE-AA9F-1B8E-CFE2-41FC35AC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4" y="1447799"/>
          <a:ext cx="1000125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204788</xdr:colOff>
      <xdr:row>1</xdr:row>
      <xdr:rowOff>9525</xdr:rowOff>
    </xdr:from>
    <xdr:to>
      <xdr:col>9</xdr:col>
      <xdr:colOff>1147763</xdr:colOff>
      <xdr:row>2</xdr:row>
      <xdr:rowOff>23813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2991030-F36C-FBF3-E0E7-2226651E9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3763" y="190500"/>
          <a:ext cx="942975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862013</xdr:colOff>
      <xdr:row>2</xdr:row>
      <xdr:rowOff>14288</xdr:rowOff>
    </xdr:from>
    <xdr:to>
      <xdr:col>9</xdr:col>
      <xdr:colOff>1138238</xdr:colOff>
      <xdr:row>2</xdr:row>
      <xdr:rowOff>171451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5DDBAFC-4EC4-AF13-8948-12C0D0F8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0988" y="381001"/>
          <a:ext cx="2762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814388</xdr:colOff>
      <xdr:row>2</xdr:row>
      <xdr:rowOff>180975</xdr:rowOff>
    </xdr:from>
    <xdr:to>
      <xdr:col>9</xdr:col>
      <xdr:colOff>1157288</xdr:colOff>
      <xdr:row>3</xdr:row>
      <xdr:rowOff>152401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2C3CC36-C76F-160F-6D2B-7417084D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3363" y="547688"/>
          <a:ext cx="34290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809625</xdr:colOff>
      <xdr:row>3</xdr:row>
      <xdr:rowOff>176213</xdr:rowOff>
    </xdr:from>
    <xdr:to>
      <xdr:col>9</xdr:col>
      <xdr:colOff>1152525</xdr:colOff>
      <xdr:row>4</xdr:row>
      <xdr:rowOff>147638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01510DB-55E9-EDD1-263C-ACD56BAF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28663"/>
          <a:ext cx="34290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100013</xdr:colOff>
      <xdr:row>4</xdr:row>
      <xdr:rowOff>14288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2CBA6AB-0857-D6EB-7AEF-E6BF0900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552450"/>
          <a:ext cx="1000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100013</xdr:colOff>
      <xdr:row>5</xdr:row>
      <xdr:rowOff>19050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98C0C82-916E-1829-86F5-DEDFD016A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738188"/>
          <a:ext cx="1000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871538</xdr:colOff>
      <xdr:row>9</xdr:row>
      <xdr:rowOff>9525</xdr:rowOff>
    </xdr:from>
    <xdr:to>
      <xdr:col>9</xdr:col>
      <xdr:colOff>1157288</xdr:colOff>
      <xdr:row>9</xdr:row>
      <xdr:rowOff>166688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9650BE1-F702-A673-0678-C90277FD4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0513" y="1666875"/>
          <a:ext cx="2857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609600</xdr:colOff>
      <xdr:row>10</xdr:row>
      <xdr:rowOff>4763</xdr:rowOff>
    </xdr:from>
    <xdr:to>
      <xdr:col>9</xdr:col>
      <xdr:colOff>1181100</xdr:colOff>
      <xdr:row>11</xdr:row>
      <xdr:rowOff>19051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75E11EE-0BA1-7AF7-086B-C09B136C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843088"/>
          <a:ext cx="571500" cy="223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976312</xdr:colOff>
      <xdr:row>11</xdr:row>
      <xdr:rowOff>0</xdr:rowOff>
    </xdr:from>
    <xdr:to>
      <xdr:col>9</xdr:col>
      <xdr:colOff>1157287</xdr:colOff>
      <xdr:row>11</xdr:row>
      <xdr:rowOff>161925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3E78CBD-A261-6C5F-26C9-636486110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5287" y="204787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733425</xdr:colOff>
      <xdr:row>11</xdr:row>
      <xdr:rowOff>166688</xdr:rowOff>
    </xdr:from>
    <xdr:to>
      <xdr:col>9</xdr:col>
      <xdr:colOff>1176338</xdr:colOff>
      <xdr:row>12</xdr:row>
      <xdr:rowOff>171450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BCCFA9FB-4F24-9798-3D19-DF2E13327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214563"/>
          <a:ext cx="442913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733425</xdr:colOff>
      <xdr:row>13</xdr:row>
      <xdr:rowOff>9525</xdr:rowOff>
    </xdr:from>
    <xdr:to>
      <xdr:col>9</xdr:col>
      <xdr:colOff>1176338</xdr:colOff>
      <xdr:row>13</xdr:row>
      <xdr:rowOff>166688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DD40E93-4BBF-3F37-2AEF-C930932AC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409825"/>
          <a:ext cx="4429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804862</xdr:colOff>
      <xdr:row>14</xdr:row>
      <xdr:rowOff>4762</xdr:rowOff>
    </xdr:from>
    <xdr:to>
      <xdr:col>9</xdr:col>
      <xdr:colOff>1176337</xdr:colOff>
      <xdr:row>14</xdr:row>
      <xdr:rowOff>161925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A084A6AC-D899-50E0-5EF4-530948BED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3837" y="2581275"/>
          <a:ext cx="3714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952500</xdr:colOff>
      <xdr:row>15</xdr:row>
      <xdr:rowOff>0</xdr:rowOff>
    </xdr:from>
    <xdr:to>
      <xdr:col>9</xdr:col>
      <xdr:colOff>1171575</xdr:colOff>
      <xdr:row>15</xdr:row>
      <xdr:rowOff>161925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E0336CD-2E45-7676-4C3F-CA9E832B8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2752725"/>
          <a:ext cx="2190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709612</xdr:colOff>
      <xdr:row>15</xdr:row>
      <xdr:rowOff>166688</xdr:rowOff>
    </xdr:from>
    <xdr:to>
      <xdr:col>9</xdr:col>
      <xdr:colOff>1185862</xdr:colOff>
      <xdr:row>16</xdr:row>
      <xdr:rowOff>171450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70E15390-3576-C49F-82D8-D96574C2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8587" y="2919413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709613</xdr:colOff>
      <xdr:row>16</xdr:row>
      <xdr:rowOff>171450</xdr:rowOff>
    </xdr:from>
    <xdr:to>
      <xdr:col>9</xdr:col>
      <xdr:colOff>1185863</xdr:colOff>
      <xdr:row>17</xdr:row>
      <xdr:rowOff>152401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94964F99-6A09-13C0-ED19-4834729F9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8588" y="3100388"/>
          <a:ext cx="4762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771525</xdr:colOff>
      <xdr:row>18</xdr:row>
      <xdr:rowOff>0</xdr:rowOff>
    </xdr:from>
    <xdr:to>
      <xdr:col>9</xdr:col>
      <xdr:colOff>1181100</xdr:colOff>
      <xdr:row>18</xdr:row>
      <xdr:rowOff>157163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2B4178DA-97D7-12A3-5738-FB9CA691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281363"/>
          <a:ext cx="4095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957262</xdr:colOff>
      <xdr:row>18</xdr:row>
      <xdr:rowOff>157161</xdr:rowOff>
    </xdr:from>
    <xdr:to>
      <xdr:col>9</xdr:col>
      <xdr:colOff>1171575</xdr:colOff>
      <xdr:row>19</xdr:row>
      <xdr:rowOff>138112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4218B09-605B-F6B4-8AF8-5830679F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6237" y="3438524"/>
          <a:ext cx="2143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714375</xdr:colOff>
      <xdr:row>19</xdr:row>
      <xdr:rowOff>166688</xdr:rowOff>
    </xdr:from>
    <xdr:to>
      <xdr:col>9</xdr:col>
      <xdr:colOff>1171575</xdr:colOff>
      <xdr:row>20</xdr:row>
      <xdr:rowOff>147638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E15A48F3-B703-ABDF-0157-A4FAC2724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3624263"/>
          <a:ext cx="45720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776287</xdr:colOff>
      <xdr:row>21</xdr:row>
      <xdr:rowOff>9525</xdr:rowOff>
    </xdr:from>
    <xdr:to>
      <xdr:col>9</xdr:col>
      <xdr:colOff>1181100</xdr:colOff>
      <xdr:row>21</xdr:row>
      <xdr:rowOff>166688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6505F9AF-411B-1C83-DEC0-7FB0A101C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5262" y="3819525"/>
          <a:ext cx="4048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938212</xdr:colOff>
      <xdr:row>22</xdr:row>
      <xdr:rowOff>9525</xdr:rowOff>
    </xdr:from>
    <xdr:to>
      <xdr:col>9</xdr:col>
      <xdr:colOff>1152525</xdr:colOff>
      <xdr:row>22</xdr:row>
      <xdr:rowOff>166688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2763A19A-F319-1F8D-755E-6E39AAFE2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7187" y="3995738"/>
          <a:ext cx="2143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K22" sqref="K22"/>
    </sheetView>
  </sheetViews>
  <sheetFormatPr defaultRowHeight="13.9" x14ac:dyDescent="0.4"/>
  <cols>
    <col min="1" max="1" width="26" style="1" customWidth="1"/>
    <col min="2" max="9" width="9.06640625" style="1"/>
    <col min="10" max="10" width="16.796875" style="1" customWidth="1"/>
    <col min="11" max="11" width="15.6640625" style="1" customWidth="1"/>
    <col min="12" max="12" width="16.9296875" style="1" customWidth="1"/>
    <col min="13" max="13" width="10" style="1" bestFit="1" customWidth="1"/>
    <col min="14" max="16384" width="9.06640625" style="1"/>
  </cols>
  <sheetData>
    <row r="1" spans="1:13" ht="14.25" thickBot="1" x14ac:dyDescent="0.45">
      <c r="A1" s="28" t="s">
        <v>0</v>
      </c>
      <c r="B1" s="28"/>
      <c r="C1" s="28"/>
      <c r="D1" s="28"/>
      <c r="E1" s="28"/>
      <c r="F1" s="28"/>
      <c r="G1" s="28"/>
    </row>
    <row r="2" spans="1:13" ht="14.65" thickTop="1" thickBot="1" x14ac:dyDescent="0.4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" t="s">
        <v>4</v>
      </c>
      <c r="J2" s="3"/>
      <c r="K2" s="4">
        <v>2.1999999999999999E-2</v>
      </c>
      <c r="L2" s="5" t="s">
        <v>3</v>
      </c>
    </row>
    <row r="3" spans="1:13" ht="14.65" thickTop="1" thickBot="1" x14ac:dyDescent="0.45">
      <c r="A3" s="2"/>
      <c r="B3" s="26">
        <v>309.12</v>
      </c>
      <c r="C3" s="26">
        <v>310.14999999999998</v>
      </c>
      <c r="D3" s="26">
        <v>310.11</v>
      </c>
      <c r="E3" s="26">
        <v>309.5</v>
      </c>
      <c r="F3" s="26">
        <v>309.60000000000002</v>
      </c>
      <c r="G3" s="26">
        <v>309.5</v>
      </c>
      <c r="H3" s="27">
        <f>AVERAGE(B3:G3)</f>
        <v>309.66333333333336</v>
      </c>
      <c r="J3" s="6"/>
      <c r="K3" s="7">
        <v>0.1</v>
      </c>
      <c r="L3" s="8"/>
    </row>
    <row r="4" spans="1:13" ht="14.65" thickTop="1" thickBot="1" x14ac:dyDescent="0.45">
      <c r="A4" s="2"/>
      <c r="B4" s="19">
        <f>ABS(B3-$H$3)</f>
        <v>0.54333333333335077</v>
      </c>
      <c r="C4" s="19">
        <f t="shared" ref="C4:G4" si="0">ABS(C3-$H$3)</f>
        <v>0.48666666666662195</v>
      </c>
      <c r="D4" s="19">
        <f t="shared" si="0"/>
        <v>0.44666666666665833</v>
      </c>
      <c r="E4" s="19">
        <f t="shared" si="0"/>
        <v>0.16333333333335531</v>
      </c>
      <c r="F4" s="19">
        <f t="shared" si="0"/>
        <v>6.3333333333332575E-2</v>
      </c>
      <c r="G4" s="19">
        <f t="shared" si="0"/>
        <v>0.16333333333335531</v>
      </c>
      <c r="J4" s="6"/>
      <c r="K4" s="7">
        <v>0</v>
      </c>
      <c r="L4" s="8"/>
    </row>
    <row r="5" spans="1:13" ht="14.65" thickTop="1" thickBot="1" x14ac:dyDescent="0.45">
      <c r="J5" s="9"/>
      <c r="K5" s="10">
        <v>9.75E-3</v>
      </c>
      <c r="L5" s="11"/>
    </row>
    <row r="6" spans="1:13" ht="14.65" thickTop="1" thickBot="1" x14ac:dyDescent="0.45">
      <c r="A6" s="28" t="s">
        <v>2</v>
      </c>
      <c r="B6" s="28"/>
      <c r="C6" s="28"/>
      <c r="D6" s="28"/>
      <c r="E6" s="28"/>
      <c r="F6" s="28"/>
      <c r="G6" s="28"/>
    </row>
    <row r="7" spans="1:13" ht="14.65" thickTop="1" thickBot="1" x14ac:dyDescent="0.45">
      <c r="A7" s="2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</row>
    <row r="8" spans="1:13" ht="14.65" thickTop="1" thickBot="1" x14ac:dyDescent="0.45">
      <c r="A8" s="2"/>
      <c r="B8" s="22">
        <f>5.975-K2</f>
        <v>5.9529999999999994</v>
      </c>
      <c r="C8" s="22">
        <f>5.968-K2</f>
        <v>5.9459999999999997</v>
      </c>
      <c r="D8" s="22">
        <f>5.961-K2</f>
        <v>5.9390000000000001</v>
      </c>
      <c r="E8" s="22">
        <f>5.972-K2</f>
        <v>5.95</v>
      </c>
      <c r="F8" s="22">
        <f>5.971-K2</f>
        <v>5.9489999999999998</v>
      </c>
      <c r="G8" s="22">
        <f>5.969-K2</f>
        <v>5.9470000000000001</v>
      </c>
      <c r="H8" s="24">
        <f>AVERAGE(B8:G8)</f>
        <v>5.9473333333333338</v>
      </c>
    </row>
    <row r="9" spans="1:13" ht="14.65" thickTop="1" thickBot="1" x14ac:dyDescent="0.45">
      <c r="A9" s="2"/>
      <c r="B9" s="23">
        <f>ABS(B8-$H$8)</f>
        <v>5.6666666666655985E-3</v>
      </c>
      <c r="C9" s="23">
        <f t="shared" ref="C9:G9" si="1">ABS(C8-$H$8)</f>
        <v>1.3333333333340747E-3</v>
      </c>
      <c r="D9" s="23">
        <f t="shared" si="1"/>
        <v>8.3333333333337478E-3</v>
      </c>
      <c r="E9" s="23">
        <f t="shared" si="1"/>
        <v>2.666666666666373E-3</v>
      </c>
      <c r="F9" s="23">
        <f t="shared" si="1"/>
        <v>1.666666666666039E-3</v>
      </c>
      <c r="G9" s="23">
        <f t="shared" si="1"/>
        <v>3.3333333333374071E-4</v>
      </c>
    </row>
    <row r="10" spans="1:13" ht="14.25" thickTop="1" x14ac:dyDescent="0.4">
      <c r="J10" s="12"/>
      <c r="K10" s="13">
        <f>K3*(K4+K5)</f>
        <v>9.7500000000000006E-4</v>
      </c>
      <c r="L10" s="13"/>
      <c r="M10" s="14"/>
    </row>
    <row r="11" spans="1:13" ht="16.5" customHeight="1" x14ac:dyDescent="0.4">
      <c r="J11" s="15"/>
      <c r="K11" s="1">
        <f>2*0.002*(0.01*K3+K10)</f>
        <v>7.9000000000000006E-6</v>
      </c>
      <c r="L11" s="29">
        <f>K11/SQRT(3)</f>
        <v>4.561067126598044E-6</v>
      </c>
      <c r="M11" s="16"/>
    </row>
    <row r="12" spans="1:13" x14ac:dyDescent="0.4">
      <c r="J12" s="15"/>
      <c r="K12" s="20">
        <f>H3</f>
        <v>309.66333333333336</v>
      </c>
      <c r="M12" s="16"/>
    </row>
    <row r="13" spans="1:13" x14ac:dyDescent="0.4">
      <c r="J13" s="15"/>
      <c r="K13" s="21">
        <f>_xlfn.STDEV.P(B3:G3)/SQRT(5)</f>
        <v>0.16216589585291102</v>
      </c>
      <c r="M13" s="16"/>
    </row>
    <row r="14" spans="1:13" x14ac:dyDescent="0.4">
      <c r="J14" s="15"/>
      <c r="K14" s="33">
        <f>0.5/SQRT(3)</f>
        <v>0.28867513459481292</v>
      </c>
      <c r="M14" s="16"/>
    </row>
    <row r="15" spans="1:13" x14ac:dyDescent="0.4">
      <c r="J15" s="15"/>
      <c r="K15" s="33">
        <f>SQRT(K13^2+K14^2)</f>
        <v>0.33110589108487715</v>
      </c>
      <c r="M15" s="16"/>
    </row>
    <row r="16" spans="1:13" x14ac:dyDescent="0.4">
      <c r="J16" s="15"/>
      <c r="K16" s="24">
        <f>H8</f>
        <v>5.9473333333333338</v>
      </c>
      <c r="M16" s="16"/>
    </row>
    <row r="17" spans="10:13" x14ac:dyDescent="0.4">
      <c r="J17" s="15"/>
      <c r="K17" s="25">
        <f>_xlfn.STDEV.P(B8:G8)/SQRT(5)</f>
        <v>1.9436506316150436E-3</v>
      </c>
      <c r="M17" s="16"/>
    </row>
    <row r="18" spans="10:13" x14ac:dyDescent="0.4">
      <c r="J18" s="15"/>
      <c r="K18" s="25">
        <f>0.004/SQRT(3)</f>
        <v>2.3094010767585032E-3</v>
      </c>
      <c r="M18" s="16"/>
    </row>
    <row r="19" spans="10:13" x14ac:dyDescent="0.4">
      <c r="J19" s="15"/>
      <c r="K19" s="24">
        <f>SQRT(K17^2+K18^2)</f>
        <v>3.018461712712436E-3</v>
      </c>
      <c r="M19" s="16"/>
    </row>
    <row r="20" spans="10:13" x14ac:dyDescent="0.4">
      <c r="J20" s="15"/>
      <c r="K20" s="32">
        <f>K10*3.14*H8^2/(4*H3)</f>
        <v>8.7423672957190088E-5</v>
      </c>
      <c r="M20" s="16"/>
    </row>
    <row r="21" spans="10:13" x14ac:dyDescent="0.4">
      <c r="J21" s="15"/>
      <c r="K21" s="24">
        <f>SQRT((K11/(SQRT(3)*K10))^2+(K15/H3)^2+(2*K19/H8)^2)</f>
        <v>4.9048432600108157E-3</v>
      </c>
      <c r="M21" s="16"/>
    </row>
    <row r="22" spans="10:13" x14ac:dyDescent="0.4">
      <c r="J22" s="15"/>
      <c r="K22" s="32">
        <f>K21*K20</f>
        <v>4.287994130694636E-7</v>
      </c>
      <c r="M22" s="16"/>
    </row>
    <row r="23" spans="10:13" ht="14.65" thickBot="1" x14ac:dyDescent="0.45">
      <c r="J23" s="17"/>
      <c r="K23" s="30">
        <f>K20</f>
        <v>8.7423672957190088E-5</v>
      </c>
      <c r="L23" s="18" t="s">
        <v>5</v>
      </c>
      <c r="M23" s="31">
        <v>4.9999999999999998E-7</v>
      </c>
    </row>
    <row r="24" spans="10:13" ht="14.25" thickTop="1" x14ac:dyDescent="0.4">
      <c r="M24" s="1">
        <v>0.5</v>
      </c>
    </row>
  </sheetData>
  <mergeCells count="2">
    <mergeCell ref="A1:G1"/>
    <mergeCell ref="A6:G6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2023-10-21T18:19:45Z</dcterms:modified>
</cp:coreProperties>
</file>