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Ультра-микрон\"/>
    </mc:Choice>
  </mc:AlternateContent>
  <bookViews>
    <workbookView xWindow="0" yWindow="0" windowWidth="30720" windowHeight="1373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B3" i="1" l="1"/>
  <c r="E8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A49" i="2"/>
  <c r="A48" i="2"/>
  <c r="A47" i="2"/>
  <c r="A46" i="2"/>
  <c r="A45" i="2"/>
  <c r="A44" i="2"/>
  <c r="A43" i="2"/>
  <c r="A42" i="2"/>
  <c r="A41" i="2"/>
  <c r="A40" i="2"/>
  <c r="A39" i="2"/>
  <c r="A38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D13" i="1"/>
  <c r="E13" i="1" s="1"/>
  <c r="C43" i="1"/>
  <c r="C44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14" i="1"/>
  <c r="E42" i="1" l="1"/>
  <c r="E35" i="1"/>
  <c r="E34" i="1"/>
  <c r="E50" i="1"/>
  <c r="E26" i="1"/>
  <c r="E53" i="1"/>
  <c r="E52" i="1"/>
  <c r="E36" i="1"/>
  <c r="E18" i="1"/>
  <c r="E54" i="1"/>
  <c r="E46" i="1"/>
  <c r="E38" i="1"/>
  <c r="E30" i="1"/>
  <c r="E22" i="1"/>
  <c r="E45" i="1"/>
  <c r="E37" i="1"/>
  <c r="E29" i="1"/>
  <c r="E21" i="1"/>
  <c r="E44" i="1"/>
  <c r="E28" i="1"/>
  <c r="E20" i="1"/>
  <c r="E51" i="1"/>
  <c r="E43" i="1"/>
  <c r="E27" i="1"/>
  <c r="E19" i="1"/>
  <c r="E14" i="1"/>
  <c r="E49" i="1"/>
  <c r="E41" i="1"/>
  <c r="E33" i="1"/>
  <c r="E25" i="1"/>
  <c r="E17" i="1"/>
  <c r="E48" i="1"/>
  <c r="E40" i="1"/>
  <c r="E32" i="1"/>
  <c r="E24" i="1"/>
  <c r="E16" i="1"/>
  <c r="E55" i="1"/>
  <c r="E47" i="1"/>
  <c r="E39" i="1"/>
  <c r="E31" i="1"/>
  <c r="E23" i="1"/>
  <c r="E15" i="1"/>
  <c r="C45" i="1"/>
  <c r="I16" i="1"/>
  <c r="F14" i="1" l="1"/>
  <c r="C46" i="1"/>
  <c r="G5" i="1"/>
  <c r="I5" i="1" s="1"/>
  <c r="F15" i="1" l="1"/>
  <c r="C47" i="1"/>
  <c r="F16" i="1" l="1"/>
  <c r="C48" i="1"/>
  <c r="F17" i="1" l="1"/>
  <c r="C49" i="1"/>
  <c r="F18" i="1" l="1"/>
  <c r="C50" i="1"/>
  <c r="C51" i="1" l="1"/>
  <c r="C52" i="1" s="1"/>
  <c r="C53" i="1" s="1"/>
  <c r="C54" i="1" s="1"/>
  <c r="C55" i="1" s="1"/>
  <c r="F19" i="1" l="1"/>
  <c r="F20" i="1"/>
  <c r="F21" i="1" l="1"/>
  <c r="F22" i="1"/>
  <c r="F23" i="1" l="1"/>
  <c r="F24" i="1" l="1"/>
  <c r="F25" i="1"/>
  <c r="F26" i="1" l="1"/>
  <c r="F27" i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E9" i="1"/>
  <c r="B2" i="1"/>
  <c r="G3" i="1" s="1"/>
  <c r="G4" i="1" s="1"/>
  <c r="G8" i="1" s="1"/>
  <c r="A12" i="1" l="1"/>
  <c r="J16" i="1" s="1"/>
  <c r="K19" i="1" s="1"/>
  <c r="K22" i="1" s="1"/>
  <c r="K25" i="1" l="1"/>
  <c r="K24" i="1"/>
</calcChain>
</file>

<file path=xl/sharedStrings.xml><?xml version="1.0" encoding="utf-8"?>
<sst xmlns="http://schemas.openxmlformats.org/spreadsheetml/2006/main" count="67" uniqueCount="51">
  <si>
    <t>L</t>
  </si>
  <si>
    <t>A</t>
  </si>
  <si>
    <t>Расчет индуктивности</t>
  </si>
  <si>
    <t>Расчет емкости</t>
  </si>
  <si>
    <t>Ф</t>
  </si>
  <si>
    <t>I</t>
  </si>
  <si>
    <t>U</t>
  </si>
  <si>
    <t>T</t>
  </si>
  <si>
    <t>мкФ</t>
  </si>
  <si>
    <t>ESR</t>
  </si>
  <si>
    <t>Ipk(-Rdson)</t>
  </si>
  <si>
    <t>падение при импульсе</t>
  </si>
  <si>
    <t>T(on)</t>
  </si>
  <si>
    <t>Irms</t>
  </si>
  <si>
    <t>Импульсов накачки</t>
  </si>
  <si>
    <t>Потребляемый ток</t>
  </si>
  <si>
    <t>мкА</t>
  </si>
  <si>
    <t>Время накачки</t>
  </si>
  <si>
    <t>мс</t>
  </si>
  <si>
    <t>Период таймера</t>
  </si>
  <si>
    <t>мкс</t>
  </si>
  <si>
    <t>Ток в режиме 4 мгц</t>
  </si>
  <si>
    <t>Суммарный ток</t>
  </si>
  <si>
    <t>Врямя работы от АКБ</t>
  </si>
  <si>
    <t>дней</t>
  </si>
  <si>
    <t>Измерено частотомером</t>
  </si>
  <si>
    <t>При 100 мАч АКБ</t>
  </si>
  <si>
    <t>Period/4.18mhz</t>
  </si>
  <si>
    <t>МК + Накачка</t>
  </si>
  <si>
    <t>Накачка</t>
  </si>
  <si>
    <t>Замерено мультиметром</t>
  </si>
  <si>
    <t>Постоянное потребление</t>
  </si>
  <si>
    <t>Для худшего варианта 3.6В АКБ</t>
  </si>
  <si>
    <t>514 импульсов</t>
  </si>
  <si>
    <t>имп/м</t>
  </si>
  <si>
    <t>В</t>
  </si>
  <si>
    <t>А</t>
  </si>
  <si>
    <t>мкГн</t>
  </si>
  <si>
    <t>Ом</t>
  </si>
  <si>
    <t>Такты</t>
  </si>
  <si>
    <t>55 импульсов</t>
  </si>
  <si>
    <t>Для худшего варианта 4.2В АКБ</t>
  </si>
  <si>
    <t>Uпадения RdsOn</t>
  </si>
  <si>
    <t>RdsOn полевика полученное замером</t>
  </si>
  <si>
    <t>1.93R</t>
  </si>
  <si>
    <t>ОмRdsOn</t>
  </si>
  <si>
    <t>при 4.16В 11Т</t>
  </si>
  <si>
    <t>Коптим.</t>
  </si>
  <si>
    <t>Iполевика конечное</t>
  </si>
  <si>
    <t>При 40 мАч АКБ</t>
  </si>
  <si>
    <t>Согластно ДШ МК 900 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</si>
</sst>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3" fillId="8" borderId="15" applyNumberFormat="0" applyFont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2" borderId="0" xfId="0" applyFill="1"/>
    <xf numFmtId="164" fontId="0" fillId="3" borderId="0" xfId="0" applyNumberFormat="1" applyFill="1"/>
    <xf numFmtId="0" fontId="0" fillId="0" borderId="7" xfId="0" applyBorder="1"/>
    <xf numFmtId="0" fontId="0" fillId="0" borderId="8" xfId="0" applyBorder="1"/>
    <xf numFmtId="0" fontId="1" fillId="4" borderId="8" xfId="1" applyBorder="1"/>
    <xf numFmtId="0" fontId="0" fillId="0" borderId="9" xfId="0" applyBorder="1"/>
    <xf numFmtId="0" fontId="0" fillId="0" borderId="10" xfId="0" applyBorder="1"/>
    <xf numFmtId="0" fontId="1" fillId="4" borderId="0" xfId="1" applyBorder="1"/>
    <xf numFmtId="0" fontId="0" fillId="0" borderId="11" xfId="0" applyBorder="1"/>
    <xf numFmtId="2" fontId="2" fillId="5" borderId="0" xfId="2" applyNumberFormat="1" applyBorder="1"/>
    <xf numFmtId="0" fontId="2" fillId="5" borderId="0" xfId="2" applyBorder="1"/>
    <xf numFmtId="0" fontId="3" fillId="6" borderId="12" xfId="3" applyBorder="1"/>
    <xf numFmtId="0" fontId="3" fillId="6" borderId="13" xfId="3" applyBorder="1"/>
    <xf numFmtId="1" fontId="4" fillId="6" borderId="13" xfId="3" applyNumberFormat="1" applyFont="1" applyBorder="1"/>
    <xf numFmtId="165" fontId="0" fillId="0" borderId="0" xfId="0" applyNumberFormat="1"/>
    <xf numFmtId="0" fontId="0" fillId="0" borderId="12" xfId="0" applyBorder="1"/>
    <xf numFmtId="0" fontId="0" fillId="0" borderId="13" xfId="0" applyBorder="1"/>
    <xf numFmtId="0" fontId="1" fillId="4" borderId="13" xfId="1" applyBorder="1"/>
    <xf numFmtId="0" fontId="3" fillId="6" borderId="14" xfId="3" applyBorder="1"/>
    <xf numFmtId="2" fontId="0" fillId="0" borderId="5" xfId="0" applyNumberFormat="1" applyFill="1" applyBorder="1"/>
    <xf numFmtId="2" fontId="0" fillId="2" borderId="6" xfId="0" applyNumberFormat="1" applyFill="1" applyBorder="1"/>
    <xf numFmtId="2" fontId="0" fillId="0" borderId="6" xfId="0" applyNumberFormat="1" applyBorder="1"/>
    <xf numFmtId="1" fontId="0" fillId="2" borderId="6" xfId="0" applyNumberFormat="1" applyFill="1" applyBorder="1"/>
    <xf numFmtId="2" fontId="0" fillId="3" borderId="2" xfId="0" applyNumberFormat="1" applyFill="1" applyBorder="1"/>
    <xf numFmtId="2" fontId="6" fillId="3" borderId="0" xfId="0" applyNumberFormat="1" applyFont="1" applyFill="1" applyBorder="1"/>
    <xf numFmtId="2" fontId="0" fillId="2" borderId="0" xfId="0" applyNumberFormat="1" applyFill="1" applyBorder="1"/>
    <xf numFmtId="2" fontId="0" fillId="2" borderId="2" xfId="0" applyNumberFormat="1" applyFill="1" applyBorder="1"/>
    <xf numFmtId="2" fontId="0" fillId="3" borderId="0" xfId="0" applyNumberFormat="1" applyFill="1" applyBorder="1"/>
    <xf numFmtId="2" fontId="0" fillId="0" borderId="3" xfId="0" applyNumberFormat="1" applyBorder="1"/>
    <xf numFmtId="2" fontId="0" fillId="0" borderId="0" xfId="0" applyNumberFormat="1"/>
    <xf numFmtId="0" fontId="0" fillId="8" borderId="15" xfId="5" applyFont="1"/>
    <xf numFmtId="1" fontId="0" fillId="0" borderId="0" xfId="0" applyNumberFormat="1"/>
    <xf numFmtId="0" fontId="5" fillId="7" borderId="0" xfId="4"/>
    <xf numFmtId="2" fontId="5" fillId="7" borderId="0" xfId="4" applyNumberFormat="1"/>
  </cellXfs>
  <cellStyles count="6">
    <cellStyle name="40% — акцент4" xfId="3" builtinId="43"/>
    <cellStyle name="Нейтральный" xfId="4" builtinId="28"/>
    <cellStyle name="Обычный" xfId="0" builtinId="0"/>
    <cellStyle name="Плохой" xfId="2" builtinId="27"/>
    <cellStyle name="Примечание" xfId="5" builtinId="10"/>
    <cellStyle name="Хороший" xfId="1" builtinId="26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16" zoomScale="160" zoomScaleNormal="160" workbookViewId="0">
      <selection activeCell="K24" sqref="K24"/>
    </sheetView>
  </sheetViews>
  <sheetFormatPr defaultRowHeight="14.5" x14ac:dyDescent="0.35"/>
  <cols>
    <col min="1" max="1" width="11.36328125" customWidth="1"/>
    <col min="2" max="2" width="8.6328125" customWidth="1"/>
    <col min="3" max="3" width="6.6328125" customWidth="1"/>
    <col min="4" max="4" width="11.453125" customWidth="1"/>
    <col min="7" max="7" width="7.453125" customWidth="1"/>
    <col min="8" max="8" width="6.36328125" customWidth="1"/>
    <col min="10" max="10" width="14.81640625" customWidth="1"/>
    <col min="11" max="11" width="8" customWidth="1"/>
    <col min="12" max="12" width="6.6328125" customWidth="1"/>
  </cols>
  <sheetData>
    <row r="1" spans="1:15" ht="15" thickBot="1" x14ac:dyDescent="0.4">
      <c r="A1" t="s">
        <v>2</v>
      </c>
      <c r="F1" t="s">
        <v>3</v>
      </c>
    </row>
    <row r="2" spans="1:15" x14ac:dyDescent="0.35">
      <c r="A2" s="1" t="s">
        <v>10</v>
      </c>
      <c r="B2" s="31">
        <f>E8/A8</f>
        <v>1.4354066985645935</v>
      </c>
      <c r="C2" s="2" t="s">
        <v>36</v>
      </c>
      <c r="D2" s="3"/>
      <c r="F2" s="1" t="s">
        <v>4</v>
      </c>
      <c r="G2" s="34">
        <v>10</v>
      </c>
      <c r="H2" s="2" t="s">
        <v>8</v>
      </c>
      <c r="I2" s="3"/>
      <c r="J2" s="4"/>
      <c r="K2" s="4"/>
      <c r="L2" s="4"/>
      <c r="M2" s="4"/>
      <c r="N2" s="4"/>
      <c r="O2" s="4"/>
    </row>
    <row r="3" spans="1:15" x14ac:dyDescent="0.35">
      <c r="A3" s="3" t="s">
        <v>12</v>
      </c>
      <c r="B3" s="32">
        <f>QUOTIENT(((B6+1)*4200),(B5*1000))/4.18</f>
        <v>2.3923444976076556</v>
      </c>
      <c r="C3" s="5" t="s">
        <v>20</v>
      </c>
      <c r="D3" s="4"/>
      <c r="F3" s="3" t="s">
        <v>5</v>
      </c>
      <c r="G3" s="35">
        <f>B2/2</f>
        <v>0.71770334928229673</v>
      </c>
      <c r="H3" s="4" t="s">
        <v>36</v>
      </c>
      <c r="I3" s="3"/>
      <c r="J3" s="4"/>
      <c r="K3" s="4"/>
      <c r="L3" s="4"/>
      <c r="M3" s="4"/>
      <c r="N3" s="4"/>
      <c r="O3" s="4"/>
    </row>
    <row r="4" spans="1:15" x14ac:dyDescent="0.35">
      <c r="A4" s="3" t="s">
        <v>0</v>
      </c>
      <c r="B4" s="33">
        <v>7</v>
      </c>
      <c r="C4" s="4" t="s">
        <v>37</v>
      </c>
      <c r="D4" s="3"/>
      <c r="F4" s="3" t="s">
        <v>6</v>
      </c>
      <c r="G4" s="35">
        <f>(I5/((G2/1000000)/G3))+(G3*G6)</f>
        <v>0.24346970078523844</v>
      </c>
      <c r="H4" s="4" t="s">
        <v>35</v>
      </c>
      <c r="I4" s="3" t="s">
        <v>11</v>
      </c>
      <c r="J4" s="4"/>
      <c r="K4" s="4"/>
      <c r="L4" s="4"/>
      <c r="M4" s="4"/>
      <c r="N4" s="4"/>
      <c r="O4" s="4"/>
    </row>
    <row r="5" spans="1:15" x14ac:dyDescent="0.35">
      <c r="A5" s="3" t="s">
        <v>6</v>
      </c>
      <c r="B5" s="33">
        <v>4.2</v>
      </c>
      <c r="C5" s="4" t="s">
        <v>35</v>
      </c>
      <c r="D5" s="3"/>
      <c r="F5" s="3" t="s">
        <v>7</v>
      </c>
      <c r="G5" s="35">
        <f>B3</f>
        <v>2.3923444976076556</v>
      </c>
      <c r="H5" s="5" t="s">
        <v>20</v>
      </c>
      <c r="I5" s="4">
        <f>G5/1000000</f>
        <v>2.3923444976076554E-6</v>
      </c>
      <c r="J5" s="4"/>
      <c r="K5" s="4"/>
      <c r="L5" s="4"/>
      <c r="M5" s="4"/>
      <c r="N5" s="4"/>
      <c r="O5" s="4"/>
    </row>
    <row r="6" spans="1:15" ht="15" thickBot="1" x14ac:dyDescent="0.4">
      <c r="A6" s="27" t="s">
        <v>39</v>
      </c>
      <c r="B6" s="30">
        <v>9</v>
      </c>
      <c r="C6" s="29" t="s">
        <v>7</v>
      </c>
      <c r="D6" s="36"/>
      <c r="F6" s="6" t="s">
        <v>9</v>
      </c>
      <c r="G6" s="28">
        <v>0.1</v>
      </c>
      <c r="H6" s="7" t="s">
        <v>38</v>
      </c>
      <c r="I6" s="3"/>
      <c r="J6" s="4"/>
    </row>
    <row r="7" spans="1:15" x14ac:dyDescent="0.35">
      <c r="A7" s="38" t="s">
        <v>43</v>
      </c>
      <c r="B7" s="38"/>
      <c r="C7" s="38"/>
      <c r="D7" s="38"/>
      <c r="E7" s="38" t="s">
        <v>44</v>
      </c>
      <c r="F7" s="38" t="s">
        <v>46</v>
      </c>
      <c r="G7" s="38"/>
    </row>
    <row r="8" spans="1:15" x14ac:dyDescent="0.35">
      <c r="A8" s="8">
        <v>0.8</v>
      </c>
      <c r="B8" t="s">
        <v>45</v>
      </c>
      <c r="C8" s="40" t="s">
        <v>42</v>
      </c>
      <c r="D8" s="40"/>
      <c r="E8" s="41">
        <f>(B5*B3*A8)/B4</f>
        <v>1.1483253588516749</v>
      </c>
      <c r="F8" s="40" t="s">
        <v>35</v>
      </c>
      <c r="G8">
        <f>((B5-G4)*B3*A8)/B4</f>
        <v>1.0817581132507894</v>
      </c>
    </row>
    <row r="9" spans="1:15" x14ac:dyDescent="0.35">
      <c r="C9" s="40" t="s">
        <v>48</v>
      </c>
      <c r="D9" s="40"/>
      <c r="E9" s="41">
        <f>((B5-E8)*B3)/B4</f>
        <v>1.0429510051771447</v>
      </c>
      <c r="F9" s="40" t="s">
        <v>1</v>
      </c>
    </row>
    <row r="11" spans="1:15" x14ac:dyDescent="0.35">
      <c r="A11" t="s">
        <v>13</v>
      </c>
    </row>
    <row r="12" spans="1:15" x14ac:dyDescent="0.35">
      <c r="A12" s="9">
        <f>B2/2</f>
        <v>0.71770334928229673</v>
      </c>
      <c r="B12" t="s">
        <v>1</v>
      </c>
      <c r="C12" t="s">
        <v>20</v>
      </c>
      <c r="D12" t="s">
        <v>6</v>
      </c>
      <c r="E12" t="s">
        <v>5</v>
      </c>
      <c r="F12" t="s">
        <v>47</v>
      </c>
    </row>
    <row r="13" spans="1:15" x14ac:dyDescent="0.35">
      <c r="C13">
        <v>0.1</v>
      </c>
      <c r="D13" s="37">
        <f>(B5*C13*A8)/B4</f>
        <v>4.8000000000000008E-2</v>
      </c>
      <c r="E13" s="37">
        <f>((Лист2!A1-D13)*C13)/Лист2!B1</f>
        <v>5.9314285714285715E-2</v>
      </c>
      <c r="F13" s="39"/>
    </row>
    <row r="14" spans="1:15" x14ac:dyDescent="0.35">
      <c r="C14">
        <f>C13+0.1</f>
        <v>0.2</v>
      </c>
      <c r="D14" s="37">
        <f>(B5*C14*A8)/B4</f>
        <v>9.6000000000000016E-2</v>
      </c>
      <c r="E14" s="37">
        <f>((Лист2!A2-D14)*C14)/Лист2!B2</f>
        <v>0.11725714285714287</v>
      </c>
      <c r="F14" s="39">
        <f>(E14-E13)*1000</f>
        <v>57.94285714285715</v>
      </c>
    </row>
    <row r="15" spans="1:15" x14ac:dyDescent="0.35">
      <c r="C15">
        <f t="shared" ref="C15:C55" si="0">C14+0.1</f>
        <v>0.30000000000000004</v>
      </c>
      <c r="D15" s="37">
        <f>(B5*C15*A8)/B4</f>
        <v>0.14400000000000004</v>
      </c>
      <c r="E15" s="37">
        <f>((Лист2!A3-D15)*C15)/Лист2!B3</f>
        <v>0.17382857142857144</v>
      </c>
      <c r="F15" s="39">
        <f t="shared" ref="F15:F55" si="1">(E15-E14)*1000</f>
        <v>56.571428571428577</v>
      </c>
      <c r="J15" s="22"/>
    </row>
    <row r="16" spans="1:15" ht="15" thickBot="1" x14ac:dyDescent="0.4">
      <c r="C16">
        <f t="shared" si="0"/>
        <v>0.4</v>
      </c>
      <c r="D16" s="37">
        <f>(B5*C16*A8)/B4</f>
        <v>0.19200000000000003</v>
      </c>
      <c r="E16" s="37">
        <f>((Лист2!A4-D16)*C16)/Лист2!B4</f>
        <v>0.22902857142857144</v>
      </c>
      <c r="F16" s="39">
        <f t="shared" si="1"/>
        <v>55.199999999999996</v>
      </c>
      <c r="I16">
        <f>1000000/B3</f>
        <v>418000</v>
      </c>
      <c r="J16" s="22">
        <f>(A12*1000000)/I16</f>
        <v>1.7169936585700878</v>
      </c>
    </row>
    <row r="17" spans="3:16" ht="15" thickTop="1" x14ac:dyDescent="0.35">
      <c r="C17">
        <f t="shared" si="0"/>
        <v>0.5</v>
      </c>
      <c r="D17" s="37">
        <f>(B5*C17*A8)/B4</f>
        <v>0.24000000000000002</v>
      </c>
      <c r="E17" s="37">
        <f>((Лист2!A5-D17)*C17)/Лист2!B5</f>
        <v>0.28285714285714286</v>
      </c>
      <c r="F17" s="39">
        <f t="shared" si="1"/>
        <v>53.828571428571422</v>
      </c>
      <c r="I17" s="10" t="s">
        <v>19</v>
      </c>
      <c r="J17" s="11"/>
      <c r="K17" s="12">
        <v>140</v>
      </c>
      <c r="L17" s="13" t="s">
        <v>20</v>
      </c>
      <c r="M17" t="s">
        <v>27</v>
      </c>
    </row>
    <row r="18" spans="3:16" x14ac:dyDescent="0.35">
      <c r="C18">
        <f t="shared" si="0"/>
        <v>0.6</v>
      </c>
      <c r="D18" s="37">
        <f>(B5*C18*A8)/B4</f>
        <v>0.28799999999999998</v>
      </c>
      <c r="E18" s="37">
        <f>((Лист2!A6-D18)*C18)/Лист2!B6</f>
        <v>0.33531428571428573</v>
      </c>
      <c r="F18" s="39">
        <f t="shared" si="1"/>
        <v>52.45714285714287</v>
      </c>
      <c r="I18" s="14" t="s">
        <v>14</v>
      </c>
      <c r="J18" s="4"/>
      <c r="K18" s="15">
        <v>70</v>
      </c>
      <c r="L18" s="16" t="s">
        <v>34</v>
      </c>
      <c r="M18" t="s">
        <v>25</v>
      </c>
      <c r="P18" t="s">
        <v>32</v>
      </c>
    </row>
    <row r="19" spans="3:16" x14ac:dyDescent="0.35">
      <c r="C19">
        <f t="shared" si="0"/>
        <v>0.7</v>
      </c>
      <c r="D19" s="37">
        <f>(B5*C19*A8)/B4</f>
        <v>0.33599999999999997</v>
      </c>
      <c r="E19" s="37">
        <f>((Лист2!A7-D19)*C19)/Лист2!B7</f>
        <v>0.38640000000000002</v>
      </c>
      <c r="F19" s="39">
        <f t="shared" si="1"/>
        <v>51.085714285714289</v>
      </c>
      <c r="I19" s="14" t="s">
        <v>15</v>
      </c>
      <c r="J19" s="4"/>
      <c r="K19" s="17">
        <f>J16*(K18/60)</f>
        <v>2.0031592683317694</v>
      </c>
      <c r="L19" s="16" t="s">
        <v>16</v>
      </c>
      <c r="M19" t="s">
        <v>29</v>
      </c>
      <c r="P19" t="s">
        <v>33</v>
      </c>
    </row>
    <row r="20" spans="3:16" x14ac:dyDescent="0.35">
      <c r="C20">
        <f t="shared" si="0"/>
        <v>0.79999999999999993</v>
      </c>
      <c r="D20" s="37">
        <f>(B5*C20*A8)/B4</f>
        <v>0.38400000000000001</v>
      </c>
      <c r="E20" s="37">
        <f>((Лист2!A8-D20)*C20)/Лист2!B8</f>
        <v>0.43611428571428573</v>
      </c>
      <c r="F20" s="39">
        <f t="shared" si="1"/>
        <v>49.714285714285708</v>
      </c>
      <c r="I20" s="14" t="s">
        <v>21</v>
      </c>
      <c r="J20" s="4"/>
      <c r="K20" s="15">
        <v>900</v>
      </c>
      <c r="L20" s="16" t="s">
        <v>16</v>
      </c>
      <c r="M20" t="s">
        <v>50</v>
      </c>
    </row>
    <row r="21" spans="3:16" x14ac:dyDescent="0.35">
      <c r="C21">
        <f t="shared" si="0"/>
        <v>0.89999999999999991</v>
      </c>
      <c r="D21" s="37">
        <f>(B5*C21*A8)/B4</f>
        <v>0.432</v>
      </c>
      <c r="E21" s="37">
        <f>((Лист2!A9-D21)*C21)/Лист2!B9</f>
        <v>0.48445714285714286</v>
      </c>
      <c r="F21" s="39">
        <f t="shared" si="1"/>
        <v>48.342857142857135</v>
      </c>
      <c r="I21" s="14" t="s">
        <v>17</v>
      </c>
      <c r="J21" s="4"/>
      <c r="K21" s="18">
        <f>((K18/60)*K17/1000)+3</f>
        <v>3.1633333333333331</v>
      </c>
      <c r="L21" s="16" t="s">
        <v>18</v>
      </c>
      <c r="P21" t="s">
        <v>41</v>
      </c>
    </row>
    <row r="22" spans="3:16" x14ac:dyDescent="0.35">
      <c r="C22">
        <f t="shared" si="0"/>
        <v>0.99999999999999989</v>
      </c>
      <c r="D22" s="37">
        <f>(B5*C22*A8)/B4</f>
        <v>0.47999999999999993</v>
      </c>
      <c r="E22" s="37">
        <f>((Лист2!A10-D22)*C22)/Лист2!B10</f>
        <v>0.53142857142857136</v>
      </c>
      <c r="F22" s="39">
        <f t="shared" si="1"/>
        <v>46.971428571428497</v>
      </c>
      <c r="I22" s="14" t="s">
        <v>22</v>
      </c>
      <c r="J22" s="4"/>
      <c r="K22" s="17">
        <f>(K20/(1000/K21))+K19</f>
        <v>4.8501592683317689</v>
      </c>
      <c r="L22" s="16" t="s">
        <v>16</v>
      </c>
      <c r="M22" t="s">
        <v>28</v>
      </c>
      <c r="P22" t="s">
        <v>40</v>
      </c>
    </row>
    <row r="23" spans="3:16" ht="15" thickBot="1" x14ac:dyDescent="0.4">
      <c r="C23">
        <f t="shared" si="0"/>
        <v>1.0999999999999999</v>
      </c>
      <c r="D23" s="37">
        <f>(B5*C23*A8)/B4</f>
        <v>0.52799999999999991</v>
      </c>
      <c r="E23" s="37">
        <f>((Лист2!A11-D23)*C23)/Лист2!B11</f>
        <v>0.57702857142857134</v>
      </c>
      <c r="F23" s="39">
        <f t="shared" si="1"/>
        <v>45.599999999999973</v>
      </c>
      <c r="I23" s="23" t="s">
        <v>31</v>
      </c>
      <c r="J23" s="24"/>
      <c r="K23" s="25">
        <v>3.5</v>
      </c>
      <c r="L23" s="16" t="s">
        <v>16</v>
      </c>
      <c r="M23" t="s">
        <v>30</v>
      </c>
    </row>
    <row r="24" spans="3:16" ht="19.5" thickTop="1" thickBot="1" x14ac:dyDescent="0.5">
      <c r="C24">
        <f t="shared" si="0"/>
        <v>1.2</v>
      </c>
      <c r="D24" s="37">
        <f>(B5*C24*A8)/B4</f>
        <v>0.57599999999999996</v>
      </c>
      <c r="E24" s="37">
        <f>((Лист2!A12-D24)*C24)/Лист2!B12</f>
        <v>0.62125714285714284</v>
      </c>
      <c r="F24" s="39">
        <f t="shared" si="1"/>
        <v>44.228571428571506</v>
      </c>
      <c r="I24" s="19" t="s">
        <v>23</v>
      </c>
      <c r="J24" s="20"/>
      <c r="K24" s="21">
        <f>100000/(K22+K23)/24</f>
        <v>498.99247819965257</v>
      </c>
      <c r="L24" s="26" t="s">
        <v>24</v>
      </c>
      <c r="M24" t="s">
        <v>26</v>
      </c>
    </row>
    <row r="25" spans="3:16" ht="19.5" thickTop="1" thickBot="1" x14ac:dyDescent="0.5">
      <c r="C25">
        <f t="shared" si="0"/>
        <v>1.3</v>
      </c>
      <c r="D25" s="37">
        <f>(B5*C25*A8)/B4</f>
        <v>0.62400000000000022</v>
      </c>
      <c r="E25" s="37">
        <f>((Лист2!A13-D25)*C25)/Лист2!B13</f>
        <v>0.66411428571428577</v>
      </c>
      <c r="F25" s="39">
        <f t="shared" si="1"/>
        <v>42.857142857142925</v>
      </c>
      <c r="I25" s="19" t="s">
        <v>23</v>
      </c>
      <c r="J25" s="20"/>
      <c r="K25" s="21">
        <f>40000/(K22+K23)/24</f>
        <v>199.59699127986099</v>
      </c>
      <c r="L25" s="26" t="s">
        <v>24</v>
      </c>
      <c r="M25" t="s">
        <v>49</v>
      </c>
    </row>
    <row r="26" spans="3:16" ht="15" thickTop="1" x14ac:dyDescent="0.35">
      <c r="C26">
        <f t="shared" si="0"/>
        <v>1.4000000000000001</v>
      </c>
      <c r="D26" s="37">
        <f>(B5*C26*A8)/B4</f>
        <v>0.67200000000000004</v>
      </c>
      <c r="E26" s="37">
        <f>((Лист2!A14-D26)*C26)/Лист2!B14</f>
        <v>0.70560000000000012</v>
      </c>
      <c r="F26" s="39">
        <f t="shared" si="1"/>
        <v>41.485714285714351</v>
      </c>
    </row>
    <row r="27" spans="3:16" x14ac:dyDescent="0.35">
      <c r="C27">
        <f t="shared" si="0"/>
        <v>1.5000000000000002</v>
      </c>
      <c r="D27" s="37">
        <f>(B5*C27*A8)/B4</f>
        <v>0.72000000000000031</v>
      </c>
      <c r="E27" s="37">
        <f>((Лист2!A15-D27)*C27)/Лист2!B15</f>
        <v>0.74571428571428577</v>
      </c>
      <c r="F27" s="39">
        <f t="shared" si="1"/>
        <v>40.114285714285657</v>
      </c>
    </row>
    <row r="28" spans="3:16" x14ac:dyDescent="0.35">
      <c r="C28">
        <f t="shared" si="0"/>
        <v>1.6000000000000003</v>
      </c>
      <c r="D28" s="37">
        <f>(B5*C28*A8)/B4</f>
        <v>0.76800000000000013</v>
      </c>
      <c r="E28" s="37">
        <f>((Лист2!A16-D28)*C28)/Лист2!B16</f>
        <v>0.78445714285714296</v>
      </c>
      <c r="F28" s="39">
        <f t="shared" si="1"/>
        <v>38.74285714285719</v>
      </c>
    </row>
    <row r="29" spans="3:16" x14ac:dyDescent="0.35">
      <c r="C29">
        <f t="shared" si="0"/>
        <v>1.7000000000000004</v>
      </c>
      <c r="D29" s="37">
        <f>(B5*C29*A8)/B4</f>
        <v>0.81600000000000039</v>
      </c>
      <c r="E29" s="37">
        <f>((Лист2!A17-D29)*C29)/Лист2!B17</f>
        <v>0.82182857142857169</v>
      </c>
      <c r="F29" s="39">
        <f t="shared" si="1"/>
        <v>37.371428571428723</v>
      </c>
    </row>
    <row r="30" spans="3:16" x14ac:dyDescent="0.35">
      <c r="C30">
        <f t="shared" si="0"/>
        <v>1.8000000000000005</v>
      </c>
      <c r="D30" s="37">
        <f>(B5*C30*A8)/B4</f>
        <v>0.86400000000000021</v>
      </c>
      <c r="E30" s="37">
        <f>((Лист2!A18-D30)*C30)/Лист2!B18</f>
        <v>0.85782857142857161</v>
      </c>
      <c r="F30" s="39">
        <f t="shared" si="1"/>
        <v>35.999999999999922</v>
      </c>
    </row>
    <row r="31" spans="3:16" x14ac:dyDescent="0.35">
      <c r="C31">
        <f t="shared" si="0"/>
        <v>1.9000000000000006</v>
      </c>
      <c r="D31" s="37">
        <f>(B5*C31*A8)/B4</f>
        <v>0.91200000000000048</v>
      </c>
      <c r="E31" s="37">
        <f>((Лист2!A19-D31)*C31)/Лист2!B19</f>
        <v>0.89245714285714306</v>
      </c>
      <c r="F31" s="39">
        <f t="shared" si="1"/>
        <v>34.628571428571455</v>
      </c>
    </row>
    <row r="32" spans="3:16" x14ac:dyDescent="0.35">
      <c r="C32">
        <f t="shared" si="0"/>
        <v>2.0000000000000004</v>
      </c>
      <c r="D32" s="37">
        <f>(B5*C32*A8)/B4</f>
        <v>0.9600000000000003</v>
      </c>
      <c r="E32" s="37">
        <f>((Лист2!A20-D32)*C32)/Лист2!B20</f>
        <v>0.92571428571428593</v>
      </c>
      <c r="F32" s="39">
        <f t="shared" si="1"/>
        <v>33.257142857142874</v>
      </c>
    </row>
    <row r="33" spans="3:6" x14ac:dyDescent="0.35">
      <c r="C33">
        <f t="shared" si="0"/>
        <v>2.1000000000000005</v>
      </c>
      <c r="D33" s="37">
        <f>(B5*C33*A8)/B4</f>
        <v>1.0080000000000002</v>
      </c>
      <c r="E33" s="37">
        <f>((Лист2!A21-D33)*C33)/Лист2!B21</f>
        <v>0.95760000000000034</v>
      </c>
      <c r="F33" s="39">
        <f t="shared" si="1"/>
        <v>31.885714285714407</v>
      </c>
    </row>
    <row r="34" spans="3:6" x14ac:dyDescent="0.35">
      <c r="C34">
        <f t="shared" si="0"/>
        <v>2.2000000000000006</v>
      </c>
      <c r="D34" s="37">
        <f>(B5*C34*A8)/B4</f>
        <v>1.0560000000000005</v>
      </c>
      <c r="E34" s="37">
        <f>((Лист2!A22-D34)*C34)/Лист2!B22</f>
        <v>0.98811428571428583</v>
      </c>
      <c r="F34" s="39">
        <f t="shared" si="1"/>
        <v>30.514285714285492</v>
      </c>
    </row>
    <row r="35" spans="3:6" x14ac:dyDescent="0.35">
      <c r="C35">
        <f t="shared" si="0"/>
        <v>2.3000000000000007</v>
      </c>
      <c r="D35" s="37">
        <f>(B5*C35*A8)/B4</f>
        <v>1.1040000000000005</v>
      </c>
      <c r="E35" s="37">
        <f>((Лист2!A23-D35)*C35)/Лист2!B23</f>
        <v>1.0172571428571431</v>
      </c>
      <c r="F35" s="39">
        <f t="shared" si="1"/>
        <v>29.142857142857249</v>
      </c>
    </row>
    <row r="36" spans="3:6" x14ac:dyDescent="0.35">
      <c r="C36">
        <f t="shared" si="0"/>
        <v>2.4000000000000008</v>
      </c>
      <c r="D36" s="37">
        <f>(B5*C36*A8)/B4</f>
        <v>1.1520000000000006</v>
      </c>
      <c r="E36" s="37">
        <f>((Лист2!A24-D36)*C36)/Лист2!B24</f>
        <v>1.0450285714285716</v>
      </c>
      <c r="F36" s="39">
        <f t="shared" si="1"/>
        <v>27.771428571428558</v>
      </c>
    </row>
    <row r="37" spans="3:6" x14ac:dyDescent="0.35">
      <c r="C37">
        <f t="shared" si="0"/>
        <v>2.5000000000000009</v>
      </c>
      <c r="D37" s="37">
        <f>(B5*C37*A8)/B4</f>
        <v>1.2000000000000006</v>
      </c>
      <c r="E37" s="37">
        <f>((Лист2!A25-D37)*C37)/Лист2!B25</f>
        <v>1.0714285714285716</v>
      </c>
      <c r="F37" s="39">
        <f t="shared" si="1"/>
        <v>26.399999999999977</v>
      </c>
    </row>
    <row r="38" spans="3:6" x14ac:dyDescent="0.35">
      <c r="C38">
        <f t="shared" si="0"/>
        <v>2.600000000000001</v>
      </c>
      <c r="D38" s="37">
        <f>(B5*C38*A8)/B4</f>
        <v>1.2480000000000007</v>
      </c>
      <c r="E38" s="37">
        <f>((Лист2!A26-D38)*C38)/Лист2!B26</f>
        <v>1.0964571428571432</v>
      </c>
      <c r="F38" s="39">
        <f t="shared" si="1"/>
        <v>25.028571428571624</v>
      </c>
    </row>
    <row r="39" spans="3:6" x14ac:dyDescent="0.35">
      <c r="C39">
        <f t="shared" si="0"/>
        <v>2.7000000000000011</v>
      </c>
      <c r="D39" s="37">
        <f>(B5*C39*A8)/B4</f>
        <v>1.2960000000000007</v>
      </c>
      <c r="E39" s="37">
        <f>((Лист2!A27-D39)*C39)/Лист2!B27</f>
        <v>1.1201142857142858</v>
      </c>
      <c r="F39" s="39">
        <f t="shared" si="1"/>
        <v>23.657142857142599</v>
      </c>
    </row>
    <row r="40" spans="3:6" x14ac:dyDescent="0.35">
      <c r="C40">
        <f t="shared" si="0"/>
        <v>2.8000000000000012</v>
      </c>
      <c r="D40" s="37">
        <f>(B5*C40*A8)/B4</f>
        <v>1.3440000000000007</v>
      </c>
      <c r="E40" s="37">
        <f>((Лист2!A28-D40)*C40)/Лист2!B28</f>
        <v>1.1424000000000003</v>
      </c>
      <c r="F40" s="39">
        <f t="shared" si="1"/>
        <v>22.285714285714462</v>
      </c>
    </row>
    <row r="41" spans="3:6" x14ac:dyDescent="0.35">
      <c r="C41">
        <f t="shared" si="0"/>
        <v>2.9000000000000012</v>
      </c>
      <c r="D41" s="37">
        <f>(B5*C41*A8)/B4</f>
        <v>1.3920000000000008</v>
      </c>
      <c r="E41" s="37">
        <f>((Лист2!A29-D41)*C41)/Лист2!B29</f>
        <v>1.163314285714286</v>
      </c>
      <c r="F41" s="39">
        <f t="shared" si="1"/>
        <v>20.914285714285661</v>
      </c>
    </row>
    <row r="42" spans="3:6" x14ac:dyDescent="0.35">
      <c r="C42">
        <f t="shared" si="0"/>
        <v>3.0000000000000013</v>
      </c>
      <c r="D42" s="37">
        <f>(B5*C42*A8)/B4</f>
        <v>1.4400000000000008</v>
      </c>
      <c r="E42" s="37">
        <f>((Лист2!A30-D42)*C42)/Лист2!B30</f>
        <v>1.1828571428571431</v>
      </c>
      <c r="F42" s="39">
        <f t="shared" si="1"/>
        <v>19.542857142857084</v>
      </c>
    </row>
    <row r="43" spans="3:6" x14ac:dyDescent="0.35">
      <c r="C43">
        <f t="shared" si="0"/>
        <v>3.1000000000000014</v>
      </c>
      <c r="D43" s="37">
        <f>(B5*C43*A8)/B4</f>
        <v>1.4880000000000009</v>
      </c>
      <c r="E43" s="37">
        <f>((Лист2!A31-D43)*C43)/Лист2!B31</f>
        <v>1.2010285714285716</v>
      </c>
      <c r="F43" s="39">
        <f t="shared" si="1"/>
        <v>18.171428571428507</v>
      </c>
    </row>
    <row r="44" spans="3:6" x14ac:dyDescent="0.35">
      <c r="C44">
        <f t="shared" si="0"/>
        <v>3.2000000000000015</v>
      </c>
      <c r="D44" s="37">
        <f>(B5*C44*A8)/B4</f>
        <v>1.5360000000000009</v>
      </c>
      <c r="E44" s="37">
        <f>((Лист2!A32-D44)*C44)/Лист2!B32</f>
        <v>1.2178285714285715</v>
      </c>
      <c r="F44" s="39">
        <f t="shared" si="1"/>
        <v>16.799999999999926</v>
      </c>
    </row>
    <row r="45" spans="3:6" x14ac:dyDescent="0.35">
      <c r="C45">
        <f t="shared" si="0"/>
        <v>3.3000000000000016</v>
      </c>
      <c r="D45" s="37">
        <f>(B5*C45*A8)/B4</f>
        <v>1.584000000000001</v>
      </c>
      <c r="E45" s="37">
        <f>((Лист2!A33-D45)*C45)/Лист2!B33</f>
        <v>1.2332571428571431</v>
      </c>
      <c r="F45" s="39">
        <f t="shared" si="1"/>
        <v>15.428571428571569</v>
      </c>
    </row>
    <row r="46" spans="3:6" x14ac:dyDescent="0.35">
      <c r="C46">
        <f t="shared" si="0"/>
        <v>3.4000000000000017</v>
      </c>
      <c r="D46" s="37">
        <f>(B5*C46*A8)/B4</f>
        <v>1.632000000000001</v>
      </c>
      <c r="E46" s="37">
        <f>((Лист2!A34-D46)*C46)/Лист2!B34</f>
        <v>1.2473142857142858</v>
      </c>
      <c r="F46" s="39">
        <f t="shared" si="1"/>
        <v>14.057142857142768</v>
      </c>
    </row>
    <row r="47" spans="3:6" x14ac:dyDescent="0.35">
      <c r="C47">
        <f t="shared" si="0"/>
        <v>3.5000000000000018</v>
      </c>
      <c r="D47" s="37">
        <f>(B5*C47*A8)/B4</f>
        <v>1.680000000000001</v>
      </c>
      <c r="E47" s="37">
        <f>((Лист2!A35-D47)*C47)/Лист2!B35</f>
        <v>1.2600000000000002</v>
      </c>
      <c r="F47" s="39">
        <f t="shared" si="1"/>
        <v>12.685714285714411</v>
      </c>
    </row>
    <row r="48" spans="3:6" x14ac:dyDescent="0.35">
      <c r="C48">
        <f t="shared" si="0"/>
        <v>3.6000000000000019</v>
      </c>
      <c r="D48" s="37">
        <f>(B5*C48*A8)/B4</f>
        <v>1.7280000000000011</v>
      </c>
      <c r="E48" s="37">
        <f>((Лист2!A36-D48)*C48)/Лист2!B36</f>
        <v>1.2713142857142858</v>
      </c>
      <c r="F48" s="39">
        <f t="shared" si="1"/>
        <v>11.31428571428561</v>
      </c>
    </row>
    <row r="49" spans="3:6" x14ac:dyDescent="0.35">
      <c r="C49">
        <f t="shared" si="0"/>
        <v>3.700000000000002</v>
      </c>
      <c r="D49" s="37">
        <f>(B5*C49*A8)/B4</f>
        <v>1.7760000000000011</v>
      </c>
      <c r="E49" s="37">
        <f>((Лист2!A37-D49)*C49)/Лист2!B37</f>
        <v>1.2812571428571431</v>
      </c>
      <c r="F49" s="39">
        <f t="shared" si="1"/>
        <v>9.9428571428572532</v>
      </c>
    </row>
    <row r="50" spans="3:6" x14ac:dyDescent="0.35">
      <c r="C50">
        <f t="shared" si="0"/>
        <v>3.800000000000002</v>
      </c>
      <c r="D50" s="37">
        <f>(B5*C50*A8)/B4</f>
        <v>1.8240000000000012</v>
      </c>
      <c r="E50" s="37">
        <f>((Лист2!A38-D50)*C50)/Лист2!B38</f>
        <v>1.2898285714285715</v>
      </c>
      <c r="F50" s="39">
        <f t="shared" si="1"/>
        <v>8.5714285714284522</v>
      </c>
    </row>
    <row r="51" spans="3:6" x14ac:dyDescent="0.35">
      <c r="C51">
        <f t="shared" si="0"/>
        <v>3.9000000000000021</v>
      </c>
      <c r="D51" s="37">
        <f>(B5*C51*A8)/B4</f>
        <v>1.8720000000000012</v>
      </c>
      <c r="E51" s="37">
        <f>((Лист2!A39-D51)*C51)/Лист2!B39</f>
        <v>1.2970285714285714</v>
      </c>
      <c r="F51" s="39">
        <f t="shared" si="1"/>
        <v>7.1999999999998732</v>
      </c>
    </row>
    <row r="52" spans="3:6" x14ac:dyDescent="0.35">
      <c r="C52">
        <f t="shared" si="0"/>
        <v>4.0000000000000018</v>
      </c>
      <c r="D52" s="37">
        <f>(B5*C52*A8)/B4</f>
        <v>1.920000000000001</v>
      </c>
      <c r="E52" s="37">
        <f>((Лист2!A40-D52)*C52)/Лист2!B40</f>
        <v>1.3028571428571429</v>
      </c>
      <c r="F52" s="39">
        <f t="shared" si="1"/>
        <v>5.8285714285715162</v>
      </c>
    </row>
    <row r="53" spans="3:6" x14ac:dyDescent="0.35">
      <c r="C53">
        <f t="shared" si="0"/>
        <v>4.1000000000000014</v>
      </c>
      <c r="D53" s="37">
        <f>(B5*C53*A8)/B4</f>
        <v>1.9680000000000006</v>
      </c>
      <c r="E53" s="37">
        <f>((Лист2!A41-D53)*C53)/Лист2!B41</f>
        <v>1.3073142857142859</v>
      </c>
      <c r="F53" s="39">
        <f t="shared" si="1"/>
        <v>4.4571428571429372</v>
      </c>
    </row>
    <row r="54" spans="3:6" x14ac:dyDescent="0.35">
      <c r="C54">
        <f t="shared" si="0"/>
        <v>4.2000000000000011</v>
      </c>
      <c r="D54" s="37">
        <f>(B5*C54*A8)/B4</f>
        <v>2.0160000000000005</v>
      </c>
      <c r="E54" s="37">
        <f>((Лист2!A42-D54)*C54)/Лист2!B42</f>
        <v>1.3104</v>
      </c>
      <c r="F54" s="39">
        <f t="shared" si="1"/>
        <v>3.0857142857141362</v>
      </c>
    </row>
    <row r="55" spans="3:6" x14ac:dyDescent="0.35">
      <c r="C55">
        <f t="shared" si="0"/>
        <v>4.3000000000000007</v>
      </c>
      <c r="D55" s="37">
        <f>(B5*C55*A8)/B4</f>
        <v>2.0640000000000005</v>
      </c>
      <c r="E55" s="37">
        <f>((Лист2!A43-D55)*C55)/Лист2!B43</f>
        <v>1.3121142857142858</v>
      </c>
      <c r="F55" s="39">
        <f t="shared" si="1"/>
        <v>1.7142857142857792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C1" sqref="C1"/>
    </sheetView>
  </sheetViews>
  <sheetFormatPr defaultRowHeight="14.5" x14ac:dyDescent="0.35"/>
  <sheetData>
    <row r="1" spans="1:2" x14ac:dyDescent="0.35">
      <c r="A1" s="37">
        <f>Лист1!B5</f>
        <v>4.2</v>
      </c>
      <c r="B1" s="37">
        <f>Лист1!B4</f>
        <v>7</v>
      </c>
    </row>
    <row r="2" spans="1:2" x14ac:dyDescent="0.35">
      <c r="A2" s="37">
        <f>Лист1!B5</f>
        <v>4.2</v>
      </c>
      <c r="B2" s="37">
        <f>Лист1!B4</f>
        <v>7</v>
      </c>
    </row>
    <row r="3" spans="1:2" x14ac:dyDescent="0.35">
      <c r="A3" s="37">
        <f>Лист1!B5</f>
        <v>4.2</v>
      </c>
      <c r="B3" s="37">
        <f>Лист1!B4</f>
        <v>7</v>
      </c>
    </row>
    <row r="4" spans="1:2" x14ac:dyDescent="0.35">
      <c r="A4" s="37">
        <f>Лист1!B5</f>
        <v>4.2</v>
      </c>
      <c r="B4" s="37">
        <f>Лист1!B4</f>
        <v>7</v>
      </c>
    </row>
    <row r="5" spans="1:2" x14ac:dyDescent="0.35">
      <c r="A5" s="37">
        <f>Лист1!B5</f>
        <v>4.2</v>
      </c>
      <c r="B5" s="37">
        <f>Лист1!B4</f>
        <v>7</v>
      </c>
    </row>
    <row r="6" spans="1:2" x14ac:dyDescent="0.35">
      <c r="A6" s="37">
        <f>Лист1!B5</f>
        <v>4.2</v>
      </c>
      <c r="B6" s="37">
        <f>Лист1!B4</f>
        <v>7</v>
      </c>
    </row>
    <row r="7" spans="1:2" x14ac:dyDescent="0.35">
      <c r="A7" s="37">
        <f>Лист1!B5</f>
        <v>4.2</v>
      </c>
      <c r="B7" s="37">
        <f>Лист1!B4</f>
        <v>7</v>
      </c>
    </row>
    <row r="8" spans="1:2" x14ac:dyDescent="0.35">
      <c r="A8" s="37">
        <f>Лист1!B5</f>
        <v>4.2</v>
      </c>
      <c r="B8" s="37">
        <f>Лист1!B4</f>
        <v>7</v>
      </c>
    </row>
    <row r="9" spans="1:2" x14ac:dyDescent="0.35">
      <c r="A9" s="37">
        <f>Лист1!B5</f>
        <v>4.2</v>
      </c>
      <c r="B9" s="37">
        <f>Лист1!B4</f>
        <v>7</v>
      </c>
    </row>
    <row r="10" spans="1:2" x14ac:dyDescent="0.35">
      <c r="A10" s="37">
        <f>Лист1!B5</f>
        <v>4.2</v>
      </c>
      <c r="B10" s="37">
        <f>Лист1!B4</f>
        <v>7</v>
      </c>
    </row>
    <row r="11" spans="1:2" x14ac:dyDescent="0.35">
      <c r="A11" s="37">
        <f>Лист1!B5</f>
        <v>4.2</v>
      </c>
      <c r="B11" s="37">
        <f>Лист1!B4</f>
        <v>7</v>
      </c>
    </row>
    <row r="12" spans="1:2" x14ac:dyDescent="0.35">
      <c r="A12" s="37">
        <f>Лист1!B5</f>
        <v>4.2</v>
      </c>
      <c r="B12" s="37">
        <f>Лист1!B4</f>
        <v>7</v>
      </c>
    </row>
    <row r="13" spans="1:2" x14ac:dyDescent="0.35">
      <c r="A13" s="37">
        <f>Лист1!B5</f>
        <v>4.2</v>
      </c>
      <c r="B13" s="37">
        <f>Лист1!B4</f>
        <v>7</v>
      </c>
    </row>
    <row r="14" spans="1:2" x14ac:dyDescent="0.35">
      <c r="A14" s="37">
        <f>Лист1!B5</f>
        <v>4.2</v>
      </c>
      <c r="B14" s="37">
        <f>Лист1!B4</f>
        <v>7</v>
      </c>
    </row>
    <row r="15" spans="1:2" x14ac:dyDescent="0.35">
      <c r="A15" s="37">
        <f>Лист1!B5</f>
        <v>4.2</v>
      </c>
      <c r="B15" s="37">
        <f>Лист1!B4</f>
        <v>7</v>
      </c>
    </row>
    <row r="16" spans="1:2" x14ac:dyDescent="0.35">
      <c r="A16" s="37">
        <f>Лист1!B5</f>
        <v>4.2</v>
      </c>
      <c r="B16" s="37">
        <f>Лист1!B4</f>
        <v>7</v>
      </c>
    </row>
    <row r="17" spans="1:2" x14ac:dyDescent="0.35">
      <c r="A17" s="37">
        <f>Лист1!B5</f>
        <v>4.2</v>
      </c>
      <c r="B17" s="37">
        <f>Лист1!B4</f>
        <v>7</v>
      </c>
    </row>
    <row r="18" spans="1:2" x14ac:dyDescent="0.35">
      <c r="A18" s="37">
        <f>Лист1!B5</f>
        <v>4.2</v>
      </c>
      <c r="B18" s="37">
        <f>Лист1!B4</f>
        <v>7</v>
      </c>
    </row>
    <row r="19" spans="1:2" x14ac:dyDescent="0.35">
      <c r="A19" s="37">
        <f>Лист1!B5</f>
        <v>4.2</v>
      </c>
      <c r="B19" s="37">
        <f>Лист1!B4</f>
        <v>7</v>
      </c>
    </row>
    <row r="20" spans="1:2" x14ac:dyDescent="0.35">
      <c r="A20" s="37">
        <f>Лист1!B5</f>
        <v>4.2</v>
      </c>
      <c r="B20" s="37">
        <f>Лист1!B4</f>
        <v>7</v>
      </c>
    </row>
    <row r="21" spans="1:2" x14ac:dyDescent="0.35">
      <c r="A21" s="37">
        <f>Лист1!B5</f>
        <v>4.2</v>
      </c>
      <c r="B21" s="37">
        <f>Лист1!B4</f>
        <v>7</v>
      </c>
    </row>
    <row r="22" spans="1:2" x14ac:dyDescent="0.35">
      <c r="A22" s="37">
        <f>Лист1!B5</f>
        <v>4.2</v>
      </c>
      <c r="B22" s="37">
        <f>Лист1!B4</f>
        <v>7</v>
      </c>
    </row>
    <row r="23" spans="1:2" x14ac:dyDescent="0.35">
      <c r="A23" s="37">
        <f>Лист1!B5</f>
        <v>4.2</v>
      </c>
      <c r="B23" s="37">
        <f>Лист1!B4</f>
        <v>7</v>
      </c>
    </row>
    <row r="24" spans="1:2" x14ac:dyDescent="0.35">
      <c r="A24" s="37">
        <f>Лист1!B5</f>
        <v>4.2</v>
      </c>
      <c r="B24" s="37">
        <f>Лист1!B4</f>
        <v>7</v>
      </c>
    </row>
    <row r="25" spans="1:2" x14ac:dyDescent="0.35">
      <c r="A25" s="37">
        <f>Лист1!B5</f>
        <v>4.2</v>
      </c>
      <c r="B25" s="37">
        <f>Лист1!B4</f>
        <v>7</v>
      </c>
    </row>
    <row r="26" spans="1:2" x14ac:dyDescent="0.35">
      <c r="A26" s="37">
        <f>Лист1!B5</f>
        <v>4.2</v>
      </c>
      <c r="B26" s="37">
        <f>Лист1!B4</f>
        <v>7</v>
      </c>
    </row>
    <row r="27" spans="1:2" x14ac:dyDescent="0.35">
      <c r="A27" s="37">
        <f>Лист1!B5</f>
        <v>4.2</v>
      </c>
      <c r="B27" s="37">
        <f>Лист1!B4</f>
        <v>7</v>
      </c>
    </row>
    <row r="28" spans="1:2" x14ac:dyDescent="0.35">
      <c r="A28" s="37">
        <f>Лист1!B5</f>
        <v>4.2</v>
      </c>
      <c r="B28" s="37">
        <f>Лист1!B4</f>
        <v>7</v>
      </c>
    </row>
    <row r="29" spans="1:2" x14ac:dyDescent="0.35">
      <c r="A29" s="37">
        <f>Лист1!B5</f>
        <v>4.2</v>
      </c>
      <c r="B29" s="37">
        <f>Лист1!B4</f>
        <v>7</v>
      </c>
    </row>
    <row r="30" spans="1:2" x14ac:dyDescent="0.35">
      <c r="A30" s="37">
        <f>Лист1!B5</f>
        <v>4.2</v>
      </c>
      <c r="B30" s="37">
        <f>Лист1!B4</f>
        <v>7</v>
      </c>
    </row>
    <row r="31" spans="1:2" x14ac:dyDescent="0.35">
      <c r="A31" s="37">
        <f>Лист1!B5</f>
        <v>4.2</v>
      </c>
      <c r="B31" s="37">
        <f>Лист1!B4</f>
        <v>7</v>
      </c>
    </row>
    <row r="32" spans="1:2" x14ac:dyDescent="0.35">
      <c r="A32" s="37">
        <f>Лист1!B5</f>
        <v>4.2</v>
      </c>
      <c r="B32" s="37">
        <f>Лист1!B4</f>
        <v>7</v>
      </c>
    </row>
    <row r="33" spans="1:2" x14ac:dyDescent="0.35">
      <c r="A33" s="37">
        <f>Лист1!B5</f>
        <v>4.2</v>
      </c>
      <c r="B33" s="37">
        <f>Лист1!B4</f>
        <v>7</v>
      </c>
    </row>
    <row r="34" spans="1:2" x14ac:dyDescent="0.35">
      <c r="A34" s="37">
        <f>Лист1!B5</f>
        <v>4.2</v>
      </c>
      <c r="B34" s="37">
        <f>Лист1!B4</f>
        <v>7</v>
      </c>
    </row>
    <row r="35" spans="1:2" x14ac:dyDescent="0.35">
      <c r="A35" s="37">
        <f>Лист1!B5</f>
        <v>4.2</v>
      </c>
      <c r="B35" s="37">
        <f>Лист1!B4</f>
        <v>7</v>
      </c>
    </row>
    <row r="36" spans="1:2" x14ac:dyDescent="0.35">
      <c r="A36" s="37">
        <f>Лист1!B5</f>
        <v>4.2</v>
      </c>
      <c r="B36" s="37">
        <f>Лист1!B4</f>
        <v>7</v>
      </c>
    </row>
    <row r="37" spans="1:2" x14ac:dyDescent="0.35">
      <c r="A37" s="37">
        <f>Лист1!B5</f>
        <v>4.2</v>
      </c>
      <c r="B37" s="37">
        <f>Лист1!B4</f>
        <v>7</v>
      </c>
    </row>
    <row r="38" spans="1:2" x14ac:dyDescent="0.35">
      <c r="A38" s="37">
        <f>Лист1!B5</f>
        <v>4.2</v>
      </c>
      <c r="B38" s="37">
        <f>Лист1!B4</f>
        <v>7</v>
      </c>
    </row>
    <row r="39" spans="1:2" x14ac:dyDescent="0.35">
      <c r="A39" s="37">
        <f>Лист1!B5</f>
        <v>4.2</v>
      </c>
      <c r="B39" s="37">
        <f>Лист1!B4</f>
        <v>7</v>
      </c>
    </row>
    <row r="40" spans="1:2" x14ac:dyDescent="0.35">
      <c r="A40" s="37">
        <f>Лист1!B5</f>
        <v>4.2</v>
      </c>
      <c r="B40" s="37">
        <f>Лист1!B4</f>
        <v>7</v>
      </c>
    </row>
    <row r="41" spans="1:2" x14ac:dyDescent="0.35">
      <c r="A41" s="37">
        <f>Лист1!B5</f>
        <v>4.2</v>
      </c>
      <c r="B41" s="37">
        <f>Лист1!B4</f>
        <v>7</v>
      </c>
    </row>
    <row r="42" spans="1:2" x14ac:dyDescent="0.35">
      <c r="A42" s="37">
        <f>Лист1!B5</f>
        <v>4.2</v>
      </c>
      <c r="B42" s="37">
        <f>Лист1!B4</f>
        <v>7</v>
      </c>
    </row>
    <row r="43" spans="1:2" x14ac:dyDescent="0.35">
      <c r="A43" s="37">
        <f>Лист1!B5</f>
        <v>4.2</v>
      </c>
      <c r="B43" s="37">
        <f>Лист1!B4</f>
        <v>7</v>
      </c>
    </row>
    <row r="44" spans="1:2" x14ac:dyDescent="0.35">
      <c r="A44" s="37">
        <f>Лист1!B5</f>
        <v>4.2</v>
      </c>
      <c r="B44" s="37">
        <f>Лист1!B4</f>
        <v>7</v>
      </c>
    </row>
    <row r="45" spans="1:2" x14ac:dyDescent="0.35">
      <c r="A45" s="37">
        <f>Лист1!B5</f>
        <v>4.2</v>
      </c>
      <c r="B45" s="37">
        <f>Лист1!B4</f>
        <v>7</v>
      </c>
    </row>
    <row r="46" spans="1:2" x14ac:dyDescent="0.35">
      <c r="A46" s="37">
        <f>Лист1!B5</f>
        <v>4.2</v>
      </c>
      <c r="B46" s="37">
        <f>Лист1!B4</f>
        <v>7</v>
      </c>
    </row>
    <row r="47" spans="1:2" x14ac:dyDescent="0.35">
      <c r="A47" s="37">
        <f>Лист1!B5</f>
        <v>4.2</v>
      </c>
      <c r="B47" s="37">
        <f>Лист1!B4</f>
        <v>7</v>
      </c>
    </row>
    <row r="48" spans="1:2" x14ac:dyDescent="0.35">
      <c r="A48" s="37">
        <f>Лист1!B5</f>
        <v>4.2</v>
      </c>
      <c r="B48" s="37">
        <f>Лист1!B4</f>
        <v>7</v>
      </c>
    </row>
    <row r="49" spans="1:2" x14ac:dyDescent="0.35">
      <c r="A49" s="37">
        <f>Лист1!B5</f>
        <v>4.2</v>
      </c>
      <c r="B49" s="37">
        <f>Лист1!B4</f>
        <v>7</v>
      </c>
    </row>
    <row r="50" spans="1:2" x14ac:dyDescent="0.35">
      <c r="B50" s="37">
        <f>Лист1!B4</f>
        <v>7</v>
      </c>
    </row>
    <row r="51" spans="1:2" x14ac:dyDescent="0.35">
      <c r="B51" s="37">
        <f>Лист1!B4</f>
        <v>7</v>
      </c>
    </row>
    <row r="52" spans="1:2" x14ac:dyDescent="0.35">
      <c r="B52" s="37">
        <f>Лист1!B4</f>
        <v>7</v>
      </c>
    </row>
    <row r="53" spans="1:2" x14ac:dyDescent="0.35">
      <c r="B53" s="37">
        <f>Лист1!B4</f>
        <v>7</v>
      </c>
    </row>
    <row r="54" spans="1:2" x14ac:dyDescent="0.35">
      <c r="B54" s="37">
        <f>Лист1!B4</f>
        <v>7</v>
      </c>
    </row>
    <row r="55" spans="1:2" x14ac:dyDescent="0.35">
      <c r="B55" s="37">
        <f>Лист1!B4</f>
        <v>7</v>
      </c>
    </row>
    <row r="56" spans="1:2" x14ac:dyDescent="0.35">
      <c r="B56" s="37">
        <f>Лист1!B4</f>
        <v>7</v>
      </c>
    </row>
    <row r="57" spans="1:2" x14ac:dyDescent="0.35">
      <c r="B57" s="37">
        <f>Лист1!B4</f>
        <v>7</v>
      </c>
    </row>
    <row r="58" spans="1:2" x14ac:dyDescent="0.35">
      <c r="B58" s="37">
        <f>Лист1!B4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Быканов Андрей</dc:creator>
  <cp:lastModifiedBy>Быканов Андрей</cp:lastModifiedBy>
  <dcterms:created xsi:type="dcterms:W3CDTF">2015-05-14T08:53:00Z</dcterms:created>
  <dcterms:modified xsi:type="dcterms:W3CDTF">2016-05-11T20:08:47Z</dcterms:modified>
</cp:coreProperties>
</file>