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Проекты\Ультра-микрон\"/>
    </mc:Choice>
  </mc:AlternateContent>
  <bookViews>
    <workbookView xWindow="0" yWindow="0" windowWidth="28800" windowHeight="14235" activeTab="1"/>
  </bookViews>
  <sheets>
    <sheet name="3-resistor" sheetId="4" r:id="rId1"/>
    <sheet name="4-resistor" sheetId="1" r:id="rId2"/>
    <sheet name="Sheet3" sheetId="3" r:id="rId3"/>
  </sheets>
  <definedNames>
    <definedName name="RSET1" localSheetId="0">'3-resistor'!$C$31</definedName>
    <definedName name="RSET1">'4-resistor'!$C$30</definedName>
    <definedName name="RSET2" localSheetId="0">'3-resistor'!$C$32</definedName>
    <definedName name="RSET2">'4-resistor'!$C$31</definedName>
    <definedName name="RSET3" localSheetId="0">'3-resistor'!$C$33</definedName>
    <definedName name="RSET3">'4-resistor'!$C$32</definedName>
    <definedName name="VBIAS" localSheetId="0">'3-resistor'!#REF!</definedName>
    <definedName name="VBIAS">'4-resistor'!#REF!</definedName>
    <definedName name="VOUT" localSheetId="0">'3-resistor'!#REF!</definedName>
    <definedName name="VOUT">'4-resistor'!#REF!</definedName>
    <definedName name="VPGOOD" localSheetId="0">'3-resistor'!#REF!</definedName>
    <definedName name="VPGOOD">'4-resistor'!#REF!</definedName>
  </definedNames>
  <calcPr calcId="152511"/>
</workbook>
</file>

<file path=xl/calcChain.xml><?xml version="1.0" encoding="utf-8"?>
<calcChain xmlns="http://schemas.openxmlformats.org/spreadsheetml/2006/main">
  <c r="C25" i="4" l="1"/>
  <c r="C24" i="4"/>
  <c r="C14" i="4"/>
  <c r="D14" i="4" s="1"/>
  <c r="C23" i="1"/>
  <c r="C14" i="1"/>
  <c r="E14" i="4" l="1"/>
  <c r="C15" i="4"/>
  <c r="D15" i="4" s="1"/>
  <c r="C16" i="4" l="1"/>
  <c r="E16" i="4" s="1"/>
  <c r="E15" i="4"/>
  <c r="D16" i="4" l="1"/>
  <c r="D17" i="4" s="1"/>
  <c r="E17" i="4"/>
  <c r="E18" i="4"/>
  <c r="D18" i="4" l="1"/>
  <c r="I14" i="1"/>
  <c r="K14" i="1" s="1"/>
  <c r="I15" i="1"/>
  <c r="I20" i="1" s="1"/>
  <c r="I23" i="1" s="1"/>
  <c r="J15" i="1"/>
  <c r="K15" i="1"/>
  <c r="J23" i="1" l="1"/>
  <c r="J14" i="1"/>
  <c r="E24" i="4"/>
  <c r="E25" i="4"/>
  <c r="I16" i="1"/>
  <c r="C15" i="1"/>
  <c r="J16" i="1" l="1"/>
  <c r="J17" i="1" s="1"/>
  <c r="K16" i="1"/>
  <c r="K17" i="1" s="1"/>
  <c r="D14" i="1" l="1"/>
  <c r="E14" i="1"/>
  <c r="D15" i="1" l="1"/>
  <c r="D16" i="1" s="1"/>
  <c r="E15" i="1"/>
  <c r="E16" i="1" s="1"/>
  <c r="E23" i="1"/>
</calcChain>
</file>

<file path=xl/sharedStrings.xml><?xml version="1.0" encoding="utf-8"?>
<sst xmlns="http://schemas.openxmlformats.org/spreadsheetml/2006/main" count="128" uniqueCount="43">
  <si>
    <t>VBIAS</t>
  </si>
  <si>
    <t>Mohm</t>
  </si>
  <si>
    <t>V</t>
  </si>
  <si>
    <t>% diff</t>
  </si>
  <si>
    <t>User Input</t>
  </si>
  <si>
    <t xml:space="preserve">&gt; </t>
  </si>
  <si>
    <t>&lt;</t>
  </si>
  <si>
    <t>Selected</t>
  </si>
  <si>
    <t>Exact</t>
  </si>
  <si>
    <t>Computed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</si>
  <si>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</si>
  <si>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</si>
  <si>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</si>
  <si>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Typ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</si>
  <si>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</si>
  <si>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</si>
  <si>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Granularity of resistors values &gt; 10 Mohm is greatly reduced so you may need to use a 10Mohm in series with a smaller resistor in order to achieve the desired resistance value.</t>
    </r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</si>
  <si>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</si>
  <si>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</si>
  <si>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t>VOUT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</si>
  <si>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</si>
  <si>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</si>
  <si>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recommended resistor total (RSUM) produce too high of % difference, try using the closest 1% &gt; and &lt; resistor cross combo OR increasing or</t>
    </r>
  </si>
  <si>
    <r>
      <rPr>
        <sz val="14"/>
        <color theme="0" tint="-0.34998626667073579"/>
        <rFont val="Calibri"/>
        <family val="2"/>
        <scheme val="minor"/>
      </rPr>
      <t xml:space="preserve">2.0V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VIN_OK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</si>
  <si>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VIN_OK</t>
  </si>
  <si>
    <t>R3</t>
  </si>
  <si>
    <t>R4</t>
  </si>
  <si>
    <t>R1</t>
  </si>
  <si>
    <t>R2</t>
  </si>
  <si>
    <t>VIN_OK(typ)</t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</si>
  <si>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 5.5V</t>
    </r>
  </si>
  <si>
    <t xml:space="preserve">Comparator threshold for input power good </t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</si>
  <si>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 5.5V
2.0V &lt; </t>
    </r>
    <r>
      <rPr>
        <sz val="14"/>
        <rFont val="Calibri"/>
        <family val="2"/>
        <scheme val="minor"/>
      </rPr>
      <t>VIN_OK</t>
    </r>
    <r>
      <rPr>
        <sz val="14"/>
        <color theme="0" tint="-0.499984740745262"/>
        <rFont val="Calibri"/>
        <family val="2"/>
        <scheme val="minor"/>
      </rPr>
      <t xml:space="preserve"> &lt; 5.5V</t>
    </r>
  </si>
  <si>
    <t>VOUT (typ)</t>
  </si>
  <si>
    <t>VIN_OK (typ)</t>
  </si>
  <si>
    <t>signal.</t>
  </si>
  <si>
    <t>Comparator threshold for VOUT maximum of buck</t>
  </si>
  <si>
    <t>converter.</t>
  </si>
  <si>
    <t>converter and input power good signal.</t>
  </si>
  <si>
    <t xml:space="preserve">Comparator thresholds for VOUT of buck </t>
  </si>
  <si>
    <t>&gt;VOUT</t>
  </si>
  <si>
    <t>Note:  Only valid for VIN_OK &gt; VOUT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</si>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</sst>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Protection="1"/>
    <xf numFmtId="2" fontId="0" fillId="0" borderId="0" xfId="0" applyNumberFormat="1" applyFill="1" applyBorder="1" applyProtection="1"/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7" xfId="0" applyFill="1" applyBorder="1" applyAlignment="1">
      <alignment horizontal="center" wrapText="1"/>
    </xf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2" fillId="0" borderId="16" xfId="0" applyFont="1" applyFill="1" applyBorder="1"/>
    <xf numFmtId="0" fontId="0" fillId="0" borderId="17" xfId="0" applyBorder="1"/>
    <xf numFmtId="0" fontId="0" fillId="0" borderId="17" xfId="0" applyFill="1" applyBorder="1"/>
    <xf numFmtId="0" fontId="0" fillId="0" borderId="18" xfId="0" applyFill="1" applyBorder="1"/>
    <xf numFmtId="0" fontId="0" fillId="0" borderId="18" xfId="0" applyBorder="1"/>
    <xf numFmtId="0" fontId="6" fillId="2" borderId="1" xfId="0" applyFont="1" applyFill="1" applyBorder="1" applyAlignment="1">
      <alignment horizontal="center" vertical="center"/>
    </xf>
    <xf numFmtId="0" fontId="0" fillId="0" borderId="15" xfId="0" applyFill="1" applyBorder="1"/>
    <xf numFmtId="0" fontId="2" fillId="0" borderId="14" xfId="0" applyFont="1" applyFill="1" applyBorder="1"/>
    <xf numFmtId="0" fontId="0" fillId="2" borderId="1" xfId="0" applyFill="1" applyBorder="1" applyAlignment="1">
      <alignment horizontal="center"/>
    </xf>
    <xf numFmtId="164" fontId="6" fillId="2" borderId="1" xfId="0" applyNumberFormat="1" applyFont="1" applyFill="1" applyBorder="1" applyProtection="1"/>
    <xf numFmtId="164" fontId="6" fillId="2" borderId="1" xfId="0" applyNumberFormat="1" applyFont="1" applyFill="1" applyBorder="1"/>
    <xf numFmtId="0" fontId="6" fillId="2" borderId="6" xfId="0" applyFont="1" applyFill="1" applyBorder="1" applyProtection="1"/>
    <xf numFmtId="0" fontId="0" fillId="2" borderId="5" xfId="0" quotePrefix="1" applyFill="1" applyBorder="1" applyProtection="1"/>
    <xf numFmtId="164" fontId="6" fillId="2" borderId="19" xfId="0" applyNumberFormat="1" applyFont="1" applyFill="1" applyBorder="1" applyProtection="1"/>
    <xf numFmtId="0" fontId="0" fillId="2" borderId="22" xfId="0" applyFill="1" applyBorder="1"/>
    <xf numFmtId="0" fontId="0" fillId="4" borderId="21" xfId="0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1" fillId="2" borderId="1" xfId="0" applyNumberFormat="1" applyFont="1" applyFill="1" applyBorder="1"/>
    <xf numFmtId="0" fontId="0" fillId="0" borderId="0" xfId="0" applyFill="1" applyBorder="1" applyAlignment="1">
      <alignment horizontal="left" vertical="center"/>
    </xf>
    <xf numFmtId="0" fontId="0" fillId="5" borderId="0" xfId="0" applyFill="1"/>
    <xf numFmtId="0" fontId="4" fillId="0" borderId="0" xfId="0" applyFont="1" applyFill="1" applyBorder="1"/>
    <xf numFmtId="2" fontId="0" fillId="4" borderId="1" xfId="0" applyNumberFormat="1" applyFill="1" applyBorder="1"/>
    <xf numFmtId="0" fontId="0" fillId="4" borderId="26" xfId="0" applyFill="1" applyBorder="1"/>
    <xf numFmtId="164" fontId="4" fillId="2" borderId="23" xfId="0" applyNumberFormat="1" applyFont="1" applyFill="1" applyBorder="1"/>
    <xf numFmtId="0" fontId="4" fillId="2" borderId="22" xfId="0" applyFont="1" applyFill="1" applyBorder="1"/>
    <xf numFmtId="2" fontId="4" fillId="2" borderId="23" xfId="0" applyNumberFormat="1" applyFont="1" applyFill="1" applyBorder="1"/>
    <xf numFmtId="0" fontId="4" fillId="2" borderId="7" xfId="0" applyFont="1" applyFill="1" applyBorder="1"/>
    <xf numFmtId="0" fontId="6" fillId="2" borderId="6" xfId="0" applyFont="1" applyFill="1" applyBorder="1"/>
    <xf numFmtId="0" fontId="4" fillId="2" borderId="6" xfId="0" applyFont="1" applyFill="1" applyBorder="1"/>
    <xf numFmtId="0" fontId="4" fillId="2" borderId="2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2" fillId="0" borderId="25" xfId="0" applyFont="1" applyFill="1" applyBorder="1"/>
    <xf numFmtId="164" fontId="2" fillId="2" borderId="19" xfId="0" applyNumberFormat="1" applyFont="1" applyFill="1" applyBorder="1" applyProtection="1"/>
    <xf numFmtId="0" fontId="6" fillId="2" borderId="1" xfId="0" applyFont="1" applyFill="1" applyBorder="1"/>
    <xf numFmtId="2" fontId="0" fillId="2" borderId="1" xfId="0" applyNumberFormat="1" applyFill="1" applyBorder="1" applyProtection="1"/>
    <xf numFmtId="0" fontId="4" fillId="2" borderId="1" xfId="0" applyFont="1" applyFill="1" applyBorder="1"/>
    <xf numFmtId="0" fontId="0" fillId="0" borderId="0" xfId="0" applyFill="1"/>
    <xf numFmtId="0" fontId="0" fillId="0" borderId="24" xfId="0" applyFill="1" applyBorder="1"/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 applyProtection="1"/>
    <xf numFmtId="164" fontId="6" fillId="0" borderId="0" xfId="0" applyNumberFormat="1" applyFont="1" applyFill="1" applyBorder="1" applyProtection="1"/>
    <xf numFmtId="0" fontId="6" fillId="0" borderId="0" xfId="0" applyFont="1" applyFill="1" applyBorder="1" applyProtection="1"/>
    <xf numFmtId="0" fontId="0" fillId="0" borderId="0" xfId="0" quotePrefix="1" applyFill="1" applyBorder="1" applyProtection="1"/>
    <xf numFmtId="164" fontId="6" fillId="0" borderId="0" xfId="0" applyNumberFormat="1" applyFont="1" applyFill="1" applyBorder="1"/>
    <xf numFmtId="164" fontId="4" fillId="0" borderId="0" xfId="0" applyNumberFormat="1" applyFont="1" applyFill="1" applyBorder="1"/>
    <xf numFmtId="2" fontId="11" fillId="0" borderId="0" xfId="0" applyNumberFormat="1" applyFont="1" applyFill="1" applyBorder="1"/>
    <xf numFmtId="164" fontId="2" fillId="0" borderId="0" xfId="0" applyNumberFormat="1" applyFont="1" applyFill="1" applyBorder="1" applyProtection="1"/>
    <xf numFmtId="0" fontId="6" fillId="0" borderId="0" xfId="0" applyFont="1" applyFill="1" applyBorder="1"/>
    <xf numFmtId="0" fontId="2" fillId="2" borderId="30" xfId="0" applyFont="1" applyFill="1" applyBorder="1"/>
    <xf numFmtId="164" fontId="1" fillId="2" borderId="1" xfId="0" applyNumberFormat="1" applyFont="1" applyFill="1" applyBorder="1"/>
    <xf numFmtId="0" fontId="1" fillId="0" borderId="0" xfId="0" applyFont="1"/>
    <xf numFmtId="0" fontId="6" fillId="0" borderId="0" xfId="0" applyFont="1" applyFill="1" applyBorder="1" applyAlignment="1">
      <alignment horizontal="center"/>
    </xf>
    <xf numFmtId="0" fontId="5" fillId="0" borderId="31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22</xdr:row>
      <xdr:rowOff>0</xdr:rowOff>
    </xdr:from>
    <xdr:to>
      <xdr:col>2</xdr:col>
      <xdr:colOff>276225</xdr:colOff>
      <xdr:row>22</xdr:row>
      <xdr:rowOff>171450</xdr:rowOff>
    </xdr:to>
    <xdr:cxnSp macro="">
      <xdr:nvCxnSpPr>
        <xdr:cNvPr id="3" name="Straight Arrow Connector 2"/>
        <xdr:cNvCxnSpPr/>
      </xdr:nvCxnSpPr>
      <xdr:spPr>
        <a:xfrm>
          <a:off x="2686050" y="4124325"/>
          <a:ext cx="0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16</xdr:row>
      <xdr:rowOff>123825</xdr:rowOff>
    </xdr:from>
    <xdr:to>
      <xdr:col>3</xdr:col>
      <xdr:colOff>9525</xdr:colOff>
      <xdr:row>16</xdr:row>
      <xdr:rowOff>123825</xdr:rowOff>
    </xdr:to>
    <xdr:cxnSp macro="">
      <xdr:nvCxnSpPr>
        <xdr:cNvPr id="5" name="Straight Arrow Connector 4"/>
        <xdr:cNvCxnSpPr/>
      </xdr:nvCxnSpPr>
      <xdr:spPr>
        <a:xfrm>
          <a:off x="1828800" y="32004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17</xdr:row>
      <xdr:rowOff>114300</xdr:rowOff>
    </xdr:from>
    <xdr:to>
      <xdr:col>3</xdr:col>
      <xdr:colOff>9525</xdr:colOff>
      <xdr:row>17</xdr:row>
      <xdr:rowOff>114300</xdr:rowOff>
    </xdr:to>
    <xdr:cxnSp macro="">
      <xdr:nvCxnSpPr>
        <xdr:cNvPr id="7" name="Straight Arrow Connector 6"/>
        <xdr:cNvCxnSpPr/>
      </xdr:nvCxnSpPr>
      <xdr:spPr>
        <a:xfrm>
          <a:off x="5353050" y="33813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28575</xdr:colOff>
      <xdr:row>30</xdr:row>
      <xdr:rowOff>123825</xdr:rowOff>
    </xdr:from>
    <xdr:to>
      <xdr:col>11</xdr:col>
      <xdr:colOff>342900</xdr:colOff>
      <xdr:row>51</xdr:row>
      <xdr:rowOff>57150</xdr:rowOff>
    </xdr:to>
    <xdr:pic>
      <xdr:nvPicPr>
        <xdr:cNvPr id="16" name="Picture 15" descr="application_drawing_slvsbo4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4875" y="7762875"/>
          <a:ext cx="7077075" cy="3933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/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/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/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/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30</xdr:row>
      <xdr:rowOff>0</xdr:rowOff>
    </xdr:from>
    <xdr:to>
      <xdr:col>14</xdr:col>
      <xdr:colOff>390525</xdr:colOff>
      <xdr:row>50</xdr:row>
      <xdr:rowOff>142875</xdr:rowOff>
    </xdr:to>
    <xdr:pic>
      <xdr:nvPicPr>
        <xdr:cNvPr id="13" name="Picture 12" descr="application2_drawing_slvsbo4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19275" y="7639050"/>
          <a:ext cx="7077075" cy="3952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4"/>
  <sheetViews>
    <sheetView topLeftCell="A4" zoomScale="145" zoomScaleNormal="145" workbookViewId="0">
      <pane xSplit="1" topLeftCell="B1" activePane="topRight" state="frozen"/>
      <selection pane="topRight" activeCell="C22" sqref="C22"/>
    </sheetView>
  </sheetViews>
  <sheetFormatPr defaultRowHeight="15" x14ac:dyDescent="0.25"/>
  <cols>
    <col min="1" max="1" width="13.140625" customWidth="1"/>
    <col min="2" max="2" width="23" customWidth="1"/>
    <col min="3" max="3" width="8.140625" customWidth="1"/>
    <col min="4" max="5" width="8.7109375" customWidth="1"/>
    <col min="6" max="6" width="6.7109375" customWidth="1"/>
    <col min="7" max="7" width="2.7109375" customWidth="1"/>
    <col min="8" max="8" width="19.28515625" customWidth="1"/>
    <col min="9" max="9" width="6.7109375" customWidth="1"/>
    <col min="10" max="11" width="8.7109375" customWidth="1"/>
    <col min="12" max="12" width="6.7109375" customWidth="1"/>
    <col min="13" max="13" width="2.7109375" customWidth="1"/>
    <col min="14" max="14" width="13.85546875" customWidth="1"/>
    <col min="15" max="15" width="6.7109375" customWidth="1"/>
    <col min="16" max="17" width="8.7109375" customWidth="1"/>
    <col min="18" max="18" width="6.7109375" customWidth="1"/>
    <col min="19" max="19" width="2.7109375" customWidth="1"/>
    <col min="20" max="20" width="12.7109375" customWidth="1"/>
    <col min="21" max="21" width="6.7109375" customWidth="1"/>
    <col min="22" max="24" width="8.7109375" customWidth="1"/>
  </cols>
  <sheetData>
    <row r="1" spans="1:25" ht="15.75" thickBot="1" x14ac:dyDescent="0.3">
      <c r="A1" s="98" t="s">
        <v>41</v>
      </c>
    </row>
    <row r="2" spans="1:25" x14ac:dyDescent="0.25">
      <c r="A2" s="9" t="s">
        <v>4</v>
      </c>
      <c r="B2" s="96" t="s">
        <v>0</v>
      </c>
      <c r="C2" s="6">
        <v>1.21</v>
      </c>
      <c r="D2" s="6" t="s">
        <v>2</v>
      </c>
    </row>
    <row r="3" spans="1:25" x14ac:dyDescent="0.25">
      <c r="A3" s="8" t="s">
        <v>12</v>
      </c>
      <c r="B3" s="42"/>
      <c r="T3" s="21"/>
      <c r="U3" s="21"/>
      <c r="V3" s="21"/>
      <c r="W3" s="21"/>
      <c r="X3" s="21"/>
      <c r="Y3" s="21"/>
    </row>
    <row r="4" spans="1:25" x14ac:dyDescent="0.25">
      <c r="A4" s="83"/>
      <c r="B4" s="21" t="s">
        <v>39</v>
      </c>
      <c r="C4" s="37"/>
      <c r="D4" s="37"/>
      <c r="E4" s="37"/>
      <c r="F4" s="38"/>
      <c r="N4" s="21"/>
      <c r="O4" s="21"/>
      <c r="P4" s="21"/>
      <c r="Q4" s="21"/>
      <c r="R4" s="21"/>
      <c r="T4" s="20"/>
      <c r="U4" s="21"/>
      <c r="V4" s="21"/>
      <c r="W4" s="21"/>
      <c r="X4" s="21"/>
      <c r="Y4" s="21"/>
    </row>
    <row r="5" spans="1:25" x14ac:dyDescent="0.25">
      <c r="A5" s="83"/>
      <c r="B5" s="21" t="s">
        <v>38</v>
      </c>
      <c r="C5" s="3"/>
      <c r="D5" s="3"/>
      <c r="E5" s="3"/>
      <c r="F5" s="39"/>
      <c r="G5" s="3"/>
      <c r="N5" s="20"/>
      <c r="O5" s="21"/>
      <c r="P5" s="21"/>
      <c r="Q5" s="21"/>
      <c r="R5" s="21"/>
      <c r="T5" s="20"/>
      <c r="U5" s="21"/>
      <c r="V5" s="21"/>
      <c r="W5" s="21"/>
      <c r="X5" s="21"/>
      <c r="Y5" s="21"/>
    </row>
    <row r="6" spans="1:25" ht="15.75" thickBot="1" x14ac:dyDescent="0.3">
      <c r="A6" s="83"/>
      <c r="B6" s="84"/>
      <c r="C6" s="41"/>
      <c r="D6" s="41"/>
      <c r="E6" s="41"/>
      <c r="F6" s="44"/>
      <c r="G6" s="3"/>
      <c r="N6" s="20"/>
      <c r="O6" s="21"/>
      <c r="P6" s="21"/>
      <c r="Q6" s="21"/>
      <c r="R6" s="21"/>
      <c r="T6" s="21"/>
      <c r="U6" s="21"/>
      <c r="V6" s="21"/>
      <c r="W6" s="21"/>
      <c r="X6" s="21"/>
      <c r="Y6" s="21"/>
    </row>
    <row r="7" spans="1:25" ht="39.950000000000003" customHeight="1" thickBot="1" x14ac:dyDescent="0.35">
      <c r="A7" s="83"/>
      <c r="B7" s="100" t="s">
        <v>32</v>
      </c>
      <c r="C7" s="101"/>
      <c r="D7" s="101"/>
      <c r="E7" s="101"/>
      <c r="F7" s="102"/>
      <c r="N7" s="103"/>
      <c r="O7" s="103"/>
      <c r="P7" s="103"/>
      <c r="Q7" s="103"/>
      <c r="R7" s="103"/>
      <c r="T7" s="103"/>
      <c r="U7" s="103"/>
      <c r="V7" s="103"/>
      <c r="W7" s="103"/>
      <c r="X7" s="103"/>
      <c r="Y7" s="21"/>
    </row>
    <row r="8" spans="1:25" ht="17.25" x14ac:dyDescent="0.25">
      <c r="A8" s="73" t="s">
        <v>10</v>
      </c>
      <c r="B8" s="11" t="s">
        <v>17</v>
      </c>
      <c r="C8" s="13">
        <v>13</v>
      </c>
      <c r="D8" s="4" t="s">
        <v>1</v>
      </c>
      <c r="E8" s="15"/>
      <c r="F8" s="17"/>
      <c r="N8" s="22"/>
      <c r="O8" s="22"/>
      <c r="P8" s="22"/>
      <c r="Q8" s="22"/>
      <c r="R8" s="21"/>
      <c r="T8" s="20"/>
      <c r="U8" s="23"/>
      <c r="V8" s="21"/>
      <c r="W8" s="22"/>
      <c r="X8" s="21"/>
      <c r="Y8" s="21"/>
    </row>
    <row r="9" spans="1:25" x14ac:dyDescent="0.25">
      <c r="A9" s="34" t="s">
        <v>10</v>
      </c>
      <c r="B9" s="7" t="s">
        <v>19</v>
      </c>
      <c r="C9" s="13">
        <v>3</v>
      </c>
      <c r="D9" s="4" t="s">
        <v>2</v>
      </c>
      <c r="E9" s="33"/>
      <c r="F9" s="17"/>
      <c r="J9" s="3"/>
      <c r="N9" s="20"/>
      <c r="O9" s="23"/>
      <c r="P9" s="21"/>
      <c r="Q9" s="22"/>
      <c r="R9" s="21"/>
      <c r="T9" s="21"/>
      <c r="U9" s="23"/>
      <c r="V9" s="21"/>
      <c r="W9" s="20"/>
      <c r="X9" s="21"/>
      <c r="Y9" s="21"/>
    </row>
    <row r="10" spans="1:25" x14ac:dyDescent="0.25">
      <c r="A10" s="34" t="s">
        <v>10</v>
      </c>
      <c r="B10" s="7" t="s">
        <v>24</v>
      </c>
      <c r="C10" s="13">
        <v>3.1</v>
      </c>
      <c r="D10" s="4" t="s">
        <v>2</v>
      </c>
      <c r="E10" s="33" t="s">
        <v>40</v>
      </c>
      <c r="F10" s="17"/>
      <c r="N10" s="21"/>
      <c r="O10" s="23"/>
      <c r="P10" s="21"/>
      <c r="Q10" s="20"/>
      <c r="R10" s="21"/>
      <c r="T10" s="21"/>
      <c r="U10" s="23"/>
      <c r="V10" s="21"/>
      <c r="W10" s="20"/>
      <c r="X10" s="21"/>
      <c r="Y10" s="21"/>
    </row>
    <row r="11" spans="1:25" x14ac:dyDescent="0.25">
      <c r="B11" s="19"/>
      <c r="C11" s="18"/>
      <c r="D11" s="18"/>
      <c r="E11" s="15"/>
      <c r="F11" s="17"/>
      <c r="N11" s="21"/>
      <c r="O11" s="23"/>
      <c r="P11" s="21"/>
      <c r="Q11" s="22"/>
      <c r="R11" s="21"/>
      <c r="T11" s="21"/>
      <c r="U11" s="23"/>
      <c r="V11" s="21"/>
      <c r="W11" s="21"/>
      <c r="X11" s="21"/>
      <c r="Y11" s="21"/>
    </row>
    <row r="12" spans="1:25" ht="17.25" x14ac:dyDescent="0.25">
      <c r="B12" s="19"/>
      <c r="C12" s="18"/>
      <c r="D12" s="104" t="s">
        <v>11</v>
      </c>
      <c r="E12" s="105"/>
      <c r="F12" s="17"/>
      <c r="N12" s="21"/>
      <c r="O12" s="21"/>
      <c r="P12" s="21"/>
      <c r="Q12" s="22"/>
      <c r="R12" s="21"/>
      <c r="T12" s="21"/>
      <c r="U12" s="21"/>
      <c r="V12" s="99"/>
      <c r="W12" s="99"/>
      <c r="X12" s="21"/>
      <c r="Y12" s="21"/>
    </row>
    <row r="13" spans="1:25" x14ac:dyDescent="0.25">
      <c r="B13" s="19"/>
      <c r="C13" s="48" t="s">
        <v>8</v>
      </c>
      <c r="D13" s="45" t="s">
        <v>6</v>
      </c>
      <c r="E13" s="45" t="s">
        <v>5</v>
      </c>
      <c r="F13" s="17"/>
      <c r="N13" s="21"/>
      <c r="O13" s="21"/>
      <c r="P13" s="99"/>
      <c r="Q13" s="99"/>
      <c r="R13" s="21"/>
      <c r="T13" s="21"/>
      <c r="U13" s="85"/>
      <c r="V13" s="86"/>
      <c r="W13" s="86"/>
      <c r="X13" s="21"/>
      <c r="Y13" s="21"/>
    </row>
    <row r="14" spans="1:25" x14ac:dyDescent="0.25">
      <c r="A14" s="34" t="s">
        <v>9</v>
      </c>
      <c r="B14" s="12" t="s">
        <v>27</v>
      </c>
      <c r="C14" s="31">
        <f>$C$2*C8/C10</f>
        <v>5.0741935483870968</v>
      </c>
      <c r="D14" s="49">
        <f>IF(C14&gt;1,VLOOKUP(C14*10,$AA$28:$AA$134,1)/10,IF(C14&gt;0.099,VLOOKUP(C14*100,$AB$28:$AB$134,1)/100,VLOOKUP(C14*1000,$AB$28:$AB$134,1)/1000))</f>
        <v>4.99</v>
      </c>
      <c r="E14" s="49">
        <f ca="1">IF(C14&gt;1,OFFSET($AA$28,MATCH(C14*10,$AA$28:$AA$134,1),0)/10,IF(C14&gt;0.099, OFFSET($AB$28,MATCH(C14*100,$AB$28:$AB$134,1),0)/100,OFFSET($AB$28,MATCH(C14*1000,$AB$28:$AB$134,1),0)/1000))</f>
        <v>5.1100000000000003</v>
      </c>
      <c r="F14" s="51" t="s">
        <v>1</v>
      </c>
      <c r="N14" s="21"/>
      <c r="O14" s="85"/>
      <c r="P14" s="86"/>
      <c r="Q14" s="86"/>
      <c r="R14" s="21"/>
      <c r="T14" s="25"/>
      <c r="U14" s="87"/>
      <c r="V14" s="88"/>
      <c r="W14" s="88"/>
      <c r="X14" s="89"/>
      <c r="Y14" s="21"/>
    </row>
    <row r="15" spans="1:25" x14ac:dyDescent="0.25">
      <c r="A15" s="34" t="s">
        <v>9</v>
      </c>
      <c r="B15" s="12" t="s">
        <v>28</v>
      </c>
      <c r="C15" s="31">
        <f>$C$2*C8/C9 - C14</f>
        <v>0.16913978494623638</v>
      </c>
      <c r="D15" s="49">
        <f>IF(C15&gt;1,VLOOKUP(C15*10,$AA$28:$AA$134,1)/10,IF(C15&gt;0.099,VLOOKUP(C15*100,$AB$28:$AB$134,1)/100,VLOOKUP(C15*1000,$AB$28:$AB$134,1)/1000))</f>
        <v>0.16899999999999998</v>
      </c>
      <c r="E15" s="49">
        <f ca="1">IF(C15&gt;1,OFFSET($AA$28,MATCH(C15*10,$AA$28:$AA$134,1),0)/10,IF(C15&gt;0.099, OFFSET($AB$28,MATCH(C15*100,$AB$28:$AB$134,1),0)/100,OFFSET($AB$28,MATCH(C15*1000,$AB$28:$AB$134,1),0)/1000))</f>
        <v>0.17399999999999999</v>
      </c>
      <c r="F15" s="51" t="s">
        <v>1</v>
      </c>
      <c r="N15" s="25"/>
      <c r="O15" s="87"/>
      <c r="P15" s="88"/>
      <c r="Q15" s="88"/>
      <c r="R15" s="89"/>
      <c r="T15" s="90"/>
      <c r="U15" s="87"/>
      <c r="V15" s="88"/>
      <c r="W15" s="88"/>
      <c r="X15" s="89"/>
      <c r="Y15" s="21"/>
    </row>
    <row r="16" spans="1:25" x14ac:dyDescent="0.25">
      <c r="A16" s="34" t="s">
        <v>9</v>
      </c>
      <c r="B16" s="12" t="s">
        <v>25</v>
      </c>
      <c r="C16" s="31">
        <f>C8-C14-C15</f>
        <v>7.7566666666666668</v>
      </c>
      <c r="D16" s="49">
        <f>IF(C16&gt;1,VLOOKUP(C16*10,$AA$28:$AA$134,1)/10,IF(C16&gt;0.099,VLOOKUP(C16*100,$AB$28:$AB$134,1)/100,VLOOKUP(C16*1000,$AB$28:$AB$134,1)/1000))</f>
        <v>7.68</v>
      </c>
      <c r="E16" s="49">
        <f ca="1">IF(C16&gt;1,OFFSET($AA$28,MATCH(C16*10,$AA$28:$AA$134,1),0)/10,IF(C16&gt;0.099, OFFSET($AB$28,MATCH(C16*100,$AB$28:$AB$134,1),0)/100,OFFSET($AB$28,MATCH(C16*1000,$AB$28:$AB$134,1),0)/1000))</f>
        <v>7.87</v>
      </c>
      <c r="F16" s="51" t="s">
        <v>1</v>
      </c>
      <c r="N16" s="90"/>
      <c r="O16" s="94"/>
      <c r="P16" s="88"/>
      <c r="Q16" s="88"/>
      <c r="R16" s="89"/>
      <c r="T16" s="25"/>
      <c r="U16" s="87"/>
      <c r="V16" s="88"/>
      <c r="W16" s="88"/>
      <c r="X16" s="89"/>
      <c r="Y16" s="21"/>
    </row>
    <row r="17" spans="1:28" x14ac:dyDescent="0.25">
      <c r="A17" s="34" t="s">
        <v>9</v>
      </c>
      <c r="B17" s="7" t="s">
        <v>19</v>
      </c>
      <c r="C17" s="18"/>
      <c r="D17" s="97">
        <f>$C$2*((D14+D15+D16)/(D14+D15))</f>
        <v>3.0112793176972281</v>
      </c>
      <c r="E17" s="97">
        <f ca="1">$C$2*((E14+E15+E16)/(E14+E15))</f>
        <v>3.012176381529144</v>
      </c>
      <c r="F17" s="70" t="s">
        <v>2</v>
      </c>
      <c r="N17" s="25"/>
      <c r="O17" s="87"/>
      <c r="P17" s="88"/>
      <c r="Q17" s="88"/>
      <c r="R17" s="89"/>
      <c r="T17" s="90"/>
      <c r="U17" s="87"/>
      <c r="V17" s="88"/>
      <c r="W17" s="88"/>
      <c r="X17" s="89"/>
      <c r="Y17" s="21"/>
    </row>
    <row r="18" spans="1:28" x14ac:dyDescent="0.25">
      <c r="A18" s="34" t="s">
        <v>9</v>
      </c>
      <c r="B18" s="54" t="s">
        <v>24</v>
      </c>
      <c r="C18" s="18"/>
      <c r="D18" s="97">
        <f>($C$2*((D14+D15+D16)/D14))</f>
        <v>3.1132645290581156</v>
      </c>
      <c r="E18" s="97">
        <f ca="1">($C$2*((E14+E15+E16)/E14))</f>
        <v>3.1147436399217217</v>
      </c>
      <c r="F18" s="70" t="s">
        <v>2</v>
      </c>
      <c r="N18" s="21"/>
      <c r="O18" s="21"/>
      <c r="P18" s="91"/>
      <c r="Q18" s="91"/>
      <c r="R18" s="95"/>
      <c r="T18" s="21"/>
      <c r="U18" s="21"/>
      <c r="V18" s="91"/>
      <c r="W18" s="91"/>
      <c r="X18" s="89"/>
      <c r="Y18" s="21"/>
    </row>
    <row r="19" spans="1:28" x14ac:dyDescent="0.25">
      <c r="A19" s="34"/>
      <c r="B19" s="19"/>
      <c r="C19" s="18"/>
      <c r="D19" s="55"/>
      <c r="E19" s="55"/>
      <c r="F19" s="17"/>
      <c r="N19" s="21"/>
      <c r="O19" s="21"/>
      <c r="P19" s="21"/>
      <c r="Q19" s="21"/>
      <c r="R19" s="21"/>
      <c r="T19" s="21"/>
      <c r="U19" s="21"/>
      <c r="V19" s="21"/>
      <c r="W19" s="21"/>
      <c r="X19" s="21"/>
      <c r="Y19" s="21"/>
    </row>
    <row r="20" spans="1:28" x14ac:dyDescent="0.25">
      <c r="A20" s="34" t="s">
        <v>7</v>
      </c>
      <c r="B20" s="7" t="s">
        <v>27</v>
      </c>
      <c r="C20" s="13">
        <v>5.0999999999999996</v>
      </c>
      <c r="D20" s="4" t="s">
        <v>1</v>
      </c>
      <c r="E20" s="18"/>
      <c r="F20" s="17"/>
      <c r="N20" s="21"/>
      <c r="O20" s="23"/>
      <c r="P20" s="21"/>
      <c r="Q20" s="21"/>
      <c r="R20" s="21"/>
      <c r="T20" s="21"/>
      <c r="U20" s="23"/>
      <c r="V20" s="21"/>
      <c r="W20" s="21"/>
      <c r="X20" s="21"/>
      <c r="Y20" s="21"/>
    </row>
    <row r="21" spans="1:28" x14ac:dyDescent="0.25">
      <c r="A21" s="34" t="s">
        <v>7</v>
      </c>
      <c r="B21" s="7" t="s">
        <v>28</v>
      </c>
      <c r="C21" s="13">
        <v>6.2E-2</v>
      </c>
      <c r="D21" s="4" t="s">
        <v>1</v>
      </c>
      <c r="E21" s="18"/>
      <c r="F21" s="17"/>
      <c r="N21" s="90"/>
      <c r="O21" s="26"/>
      <c r="P21" s="21"/>
      <c r="Q21" s="21"/>
      <c r="R21" s="21"/>
      <c r="T21" s="90"/>
      <c r="U21" s="87"/>
      <c r="V21" s="21"/>
      <c r="W21" s="21"/>
      <c r="X21" s="21"/>
      <c r="Y21" s="21"/>
    </row>
    <row r="22" spans="1:28" x14ac:dyDescent="0.25">
      <c r="A22" s="34" t="s">
        <v>7</v>
      </c>
      <c r="B22" s="7" t="s">
        <v>25</v>
      </c>
      <c r="C22" s="13">
        <v>7.5</v>
      </c>
      <c r="D22" s="4" t="s">
        <v>1</v>
      </c>
      <c r="E22" s="18"/>
      <c r="F22" s="17"/>
      <c r="N22" s="21"/>
      <c r="O22" s="23"/>
      <c r="P22" s="21"/>
      <c r="Q22" s="21"/>
      <c r="R22" s="21"/>
      <c r="T22" s="21"/>
      <c r="U22" s="23"/>
      <c r="V22" s="21"/>
      <c r="W22" s="21"/>
      <c r="X22" s="21"/>
      <c r="Y22" s="21"/>
    </row>
    <row r="23" spans="1:28" x14ac:dyDescent="0.25">
      <c r="A23" s="34"/>
      <c r="B23" s="19"/>
      <c r="C23" s="18"/>
      <c r="D23" s="18"/>
      <c r="E23" s="18"/>
      <c r="F23" s="17"/>
      <c r="N23" s="21"/>
      <c r="O23" s="21"/>
      <c r="P23" s="21"/>
      <c r="Q23" s="21"/>
      <c r="R23" s="21"/>
      <c r="T23" s="90"/>
      <c r="U23" s="87"/>
      <c r="V23" s="21"/>
      <c r="W23" s="21"/>
      <c r="X23" s="21"/>
      <c r="Y23" s="21"/>
    </row>
    <row r="24" spans="1:28" x14ac:dyDescent="0.25">
      <c r="A24" s="34" t="s">
        <v>13</v>
      </c>
      <c r="B24" s="58" t="s">
        <v>33</v>
      </c>
      <c r="C24" s="59">
        <f>$C$2*((C20+C21+C22)/(C20+C21))</f>
        <v>2.9680395195660592</v>
      </c>
      <c r="D24" s="69" t="s">
        <v>2</v>
      </c>
      <c r="E24" s="60">
        <f>(C24-C9)/C24*100</f>
        <v>-1.0768212560260522</v>
      </c>
      <c r="F24" s="71" t="s">
        <v>3</v>
      </c>
      <c r="N24" s="63"/>
      <c r="O24" s="92"/>
      <c r="P24" s="93"/>
      <c r="Q24" s="63"/>
      <c r="R24" s="21"/>
      <c r="T24" s="21"/>
      <c r="U24" s="21"/>
      <c r="V24" s="21"/>
      <c r="W24" s="21"/>
      <c r="X24" s="21"/>
      <c r="Y24" s="21"/>
    </row>
    <row r="25" spans="1:28" x14ac:dyDescent="0.25">
      <c r="A25" s="34" t="s">
        <v>13</v>
      </c>
      <c r="B25" s="67" t="s">
        <v>34</v>
      </c>
      <c r="C25" s="66">
        <f>($C$2*((C20+C21+C22)/C20))</f>
        <v>3.0041215686274509</v>
      </c>
      <c r="D25" s="69" t="s">
        <v>2</v>
      </c>
      <c r="E25" s="68">
        <f>(C25-C10)/C25*100</f>
        <v>-3.1915629638235616</v>
      </c>
      <c r="F25" s="72" t="s">
        <v>3</v>
      </c>
      <c r="N25" s="21"/>
      <c r="O25" s="27"/>
      <c r="P25" s="27"/>
      <c r="Q25" s="21"/>
      <c r="R25" s="21"/>
      <c r="T25" s="63"/>
      <c r="U25" s="92"/>
      <c r="V25" s="21"/>
      <c r="W25" s="93"/>
      <c r="X25" s="63"/>
      <c r="Y25" s="21"/>
    </row>
    <row r="26" spans="1:28" x14ac:dyDescent="0.25">
      <c r="A26" s="63"/>
      <c r="B26" s="21"/>
      <c r="D26" s="21"/>
      <c r="E26" s="22"/>
      <c r="F26" s="21"/>
      <c r="G26" s="3"/>
      <c r="N26" s="3"/>
      <c r="O26" s="3"/>
      <c r="P26" s="3"/>
      <c r="Q26" s="3"/>
      <c r="R26" s="3"/>
      <c r="T26" s="3"/>
      <c r="U26" s="3"/>
      <c r="V26" s="3"/>
      <c r="W26" s="3"/>
      <c r="X26" s="3"/>
    </row>
    <row r="27" spans="1:28" ht="17.25" x14ac:dyDescent="0.25">
      <c r="B27" s="35" t="s">
        <v>14</v>
      </c>
      <c r="C27" s="21"/>
      <c r="D27" s="21"/>
      <c r="G27" s="3"/>
      <c r="AA27" s="1">
        <v>0.01</v>
      </c>
      <c r="AB27" s="1">
        <v>0.01</v>
      </c>
    </row>
    <row r="28" spans="1:28" x14ac:dyDescent="0.25">
      <c r="B28" s="35" t="s">
        <v>15</v>
      </c>
      <c r="C28" s="21"/>
      <c r="D28" s="21"/>
      <c r="G28" s="3"/>
      <c r="AA28" s="5">
        <v>10</v>
      </c>
      <c r="AB28" s="5">
        <v>10</v>
      </c>
    </row>
    <row r="29" spans="1:28" ht="17.25" x14ac:dyDescent="0.25">
      <c r="B29" s="56" t="s">
        <v>16</v>
      </c>
      <c r="C29" s="21"/>
      <c r="D29" s="56"/>
      <c r="G29" s="3"/>
      <c r="AA29" s="5">
        <v>11</v>
      </c>
      <c r="AB29" s="5">
        <v>11</v>
      </c>
    </row>
    <row r="30" spans="1:28" ht="17.25" x14ac:dyDescent="0.25">
      <c r="B30" s="61" t="s">
        <v>42</v>
      </c>
      <c r="C30" s="21"/>
      <c r="D30" s="24"/>
      <c r="G30" s="3"/>
      <c r="AA30" s="5">
        <v>11.3</v>
      </c>
      <c r="AB30" s="5">
        <v>11.3</v>
      </c>
    </row>
    <row r="31" spans="1:28" x14ac:dyDescent="0.25">
      <c r="B31" s="21"/>
      <c r="C31" s="23"/>
      <c r="D31" s="21"/>
      <c r="E31" s="21"/>
      <c r="F31" s="21"/>
      <c r="G31" s="3"/>
      <c r="AA31" s="5">
        <v>12.7</v>
      </c>
      <c r="AB31" s="5">
        <v>12.4</v>
      </c>
    </row>
    <row r="32" spans="1:28" x14ac:dyDescent="0.25">
      <c r="B32" s="21"/>
      <c r="C32" s="23"/>
      <c r="D32" s="21"/>
      <c r="E32" s="21"/>
      <c r="F32" s="21"/>
      <c r="G32" s="3"/>
      <c r="AA32" s="5">
        <v>13</v>
      </c>
      <c r="AB32" s="5">
        <v>12.7</v>
      </c>
    </row>
    <row r="33" spans="2:28" x14ac:dyDescent="0.25">
      <c r="B33" s="21"/>
      <c r="C33" s="23"/>
      <c r="D33" s="21"/>
      <c r="E33" s="21"/>
      <c r="F33" s="21"/>
      <c r="G33" s="3"/>
      <c r="AA33" s="5">
        <v>13.3</v>
      </c>
      <c r="AB33" s="5">
        <v>13</v>
      </c>
    </row>
    <row r="34" spans="2:28" x14ac:dyDescent="0.25">
      <c r="B34" s="21"/>
      <c r="C34" s="21"/>
      <c r="D34" s="21"/>
      <c r="E34" s="21"/>
      <c r="F34" s="21"/>
      <c r="G34" s="3"/>
      <c r="AA34" s="5">
        <v>13.7</v>
      </c>
      <c r="AB34" s="5">
        <v>13.3</v>
      </c>
    </row>
    <row r="35" spans="2:28" x14ac:dyDescent="0.25">
      <c r="B35" s="21"/>
      <c r="C35" s="27"/>
      <c r="D35" s="28"/>
      <c r="E35" s="21"/>
      <c r="F35" s="21"/>
      <c r="G35" s="3"/>
      <c r="AA35" s="5">
        <v>14</v>
      </c>
      <c r="AB35" s="5">
        <v>13.7</v>
      </c>
    </row>
    <row r="36" spans="2:28" x14ac:dyDescent="0.25">
      <c r="B36" s="21"/>
      <c r="C36" s="27"/>
      <c r="D36" s="27"/>
      <c r="E36" s="21"/>
      <c r="F36" s="21"/>
      <c r="G36" s="3"/>
      <c r="AA36" s="5">
        <v>14.3</v>
      </c>
      <c r="AB36" s="5">
        <v>14</v>
      </c>
    </row>
    <row r="37" spans="2:28" x14ac:dyDescent="0.25">
      <c r="AA37" s="5">
        <v>14.7</v>
      </c>
      <c r="AB37" s="5">
        <v>14.3</v>
      </c>
    </row>
    <row r="38" spans="2:28" x14ac:dyDescent="0.25">
      <c r="AA38" s="5">
        <v>15</v>
      </c>
      <c r="AB38" s="5">
        <v>14.7</v>
      </c>
    </row>
    <row r="39" spans="2:28" x14ac:dyDescent="0.25">
      <c r="AA39" s="5">
        <v>15.4</v>
      </c>
      <c r="AB39" s="5">
        <v>15</v>
      </c>
    </row>
    <row r="40" spans="2:28" x14ac:dyDescent="0.25">
      <c r="AA40" s="5">
        <v>15.8</v>
      </c>
      <c r="AB40" s="5">
        <v>15.4</v>
      </c>
    </row>
    <row r="41" spans="2:28" x14ac:dyDescent="0.25">
      <c r="AA41" s="5">
        <v>16.2</v>
      </c>
      <c r="AB41" s="5">
        <v>15.8</v>
      </c>
    </row>
    <row r="42" spans="2:28" x14ac:dyDescent="0.25">
      <c r="AA42" s="5">
        <v>16.5</v>
      </c>
      <c r="AB42" s="5">
        <v>16</v>
      </c>
    </row>
    <row r="43" spans="2:28" x14ac:dyDescent="0.25">
      <c r="AA43" s="5">
        <v>16.899999999999999</v>
      </c>
      <c r="AB43" s="5">
        <v>16.2</v>
      </c>
    </row>
    <row r="44" spans="2:28" x14ac:dyDescent="0.25">
      <c r="AA44" s="5">
        <v>17.399999999999999</v>
      </c>
      <c r="AB44" s="5">
        <v>16.5</v>
      </c>
    </row>
    <row r="45" spans="2:28" x14ac:dyDescent="0.25">
      <c r="AA45" s="5">
        <v>17.8</v>
      </c>
      <c r="AB45" s="5">
        <v>16.899999999999999</v>
      </c>
    </row>
    <row r="46" spans="2:28" x14ac:dyDescent="0.25">
      <c r="AA46" s="5">
        <v>18.2</v>
      </c>
      <c r="AB46" s="5">
        <v>17.399999999999999</v>
      </c>
    </row>
    <row r="47" spans="2:28" x14ac:dyDescent="0.25">
      <c r="AA47" s="5">
        <v>18.7</v>
      </c>
      <c r="AB47" s="5">
        <v>17.8</v>
      </c>
    </row>
    <row r="48" spans="2:28" x14ac:dyDescent="0.25">
      <c r="AA48" s="5">
        <v>19.100000000000001</v>
      </c>
      <c r="AB48" s="5">
        <v>18</v>
      </c>
    </row>
    <row r="49" spans="27:28" x14ac:dyDescent="0.25">
      <c r="AA49" s="5">
        <v>19.600000000000001</v>
      </c>
      <c r="AB49" s="5">
        <v>18.2</v>
      </c>
    </row>
    <row r="50" spans="27:28" x14ac:dyDescent="0.25">
      <c r="AA50" s="5">
        <v>20</v>
      </c>
      <c r="AB50" s="5">
        <v>18.7</v>
      </c>
    </row>
    <row r="51" spans="27:28" x14ac:dyDescent="0.25">
      <c r="AA51" s="5">
        <v>20.5</v>
      </c>
      <c r="AB51" s="5">
        <v>19.100000000000001</v>
      </c>
    </row>
    <row r="52" spans="27:28" x14ac:dyDescent="0.25">
      <c r="AA52" s="5">
        <v>21</v>
      </c>
      <c r="AB52" s="5">
        <v>19.600000000000001</v>
      </c>
    </row>
    <row r="53" spans="27:28" x14ac:dyDescent="0.25">
      <c r="AA53" s="5">
        <v>21.5</v>
      </c>
      <c r="AB53" s="5">
        <v>20</v>
      </c>
    </row>
    <row r="54" spans="27:28" x14ac:dyDescent="0.25">
      <c r="AA54" s="5">
        <v>22.1</v>
      </c>
      <c r="AB54" s="5">
        <v>20.5</v>
      </c>
    </row>
    <row r="55" spans="27:28" x14ac:dyDescent="0.25">
      <c r="AA55" s="5">
        <v>22.6</v>
      </c>
      <c r="AB55" s="5">
        <v>21</v>
      </c>
    </row>
    <row r="56" spans="27:28" x14ac:dyDescent="0.25">
      <c r="AA56" s="5">
        <v>23.2</v>
      </c>
      <c r="AB56" s="5">
        <v>21.5</v>
      </c>
    </row>
    <row r="57" spans="27:28" x14ac:dyDescent="0.25">
      <c r="AA57" s="5">
        <v>23.7</v>
      </c>
      <c r="AB57" s="5">
        <v>22</v>
      </c>
    </row>
    <row r="58" spans="27:28" x14ac:dyDescent="0.25">
      <c r="AA58" s="5">
        <v>24.3</v>
      </c>
      <c r="AB58" s="5">
        <v>22.1</v>
      </c>
    </row>
    <row r="59" spans="27:28" x14ac:dyDescent="0.25">
      <c r="AA59" s="5">
        <v>24.9</v>
      </c>
      <c r="AB59" s="5">
        <v>22.6</v>
      </c>
    </row>
    <row r="60" spans="27:28" x14ac:dyDescent="0.25">
      <c r="AA60" s="5">
        <v>25.5</v>
      </c>
      <c r="AB60" s="5">
        <v>23.2</v>
      </c>
    </row>
    <row r="61" spans="27:28" x14ac:dyDescent="0.25">
      <c r="AA61" s="5">
        <v>26.1</v>
      </c>
      <c r="AB61" s="5">
        <v>23.7</v>
      </c>
    </row>
    <row r="62" spans="27:28" x14ac:dyDescent="0.25">
      <c r="AA62" s="5">
        <v>26.7</v>
      </c>
      <c r="AB62" s="5">
        <v>24.3</v>
      </c>
    </row>
    <row r="63" spans="27:28" x14ac:dyDescent="0.25">
      <c r="AA63" s="5">
        <v>27.4</v>
      </c>
      <c r="AB63" s="5">
        <v>24.9</v>
      </c>
    </row>
    <row r="64" spans="27:28" x14ac:dyDescent="0.25">
      <c r="AA64" s="5">
        <v>28</v>
      </c>
      <c r="AB64" s="5">
        <v>25.5</v>
      </c>
    </row>
    <row r="65" spans="27:28" x14ac:dyDescent="0.25">
      <c r="AA65" s="5">
        <v>28.7</v>
      </c>
      <c r="AB65" s="5">
        <v>26.1</v>
      </c>
    </row>
    <row r="66" spans="27:28" x14ac:dyDescent="0.25">
      <c r="AA66" s="5">
        <v>29.4</v>
      </c>
      <c r="AB66" s="5">
        <v>26.7</v>
      </c>
    </row>
    <row r="67" spans="27:28" x14ac:dyDescent="0.25">
      <c r="AA67" s="5">
        <v>30.1</v>
      </c>
      <c r="AB67" s="5">
        <v>27</v>
      </c>
    </row>
    <row r="68" spans="27:28" x14ac:dyDescent="0.25">
      <c r="AA68" s="5">
        <v>30.9</v>
      </c>
      <c r="AB68" s="5">
        <v>27.4</v>
      </c>
    </row>
    <row r="69" spans="27:28" x14ac:dyDescent="0.25">
      <c r="AA69" s="5">
        <v>31.6</v>
      </c>
      <c r="AB69" s="5">
        <v>28</v>
      </c>
    </row>
    <row r="70" spans="27:28" x14ac:dyDescent="0.25">
      <c r="AA70" s="5">
        <v>32.4</v>
      </c>
      <c r="AB70" s="5">
        <v>28.7</v>
      </c>
    </row>
    <row r="71" spans="27:28" x14ac:dyDescent="0.25">
      <c r="AA71" s="5">
        <v>33.200000000000003</v>
      </c>
      <c r="AB71" s="5">
        <v>29.4</v>
      </c>
    </row>
    <row r="72" spans="27:28" x14ac:dyDescent="0.25">
      <c r="AA72" s="5">
        <v>34</v>
      </c>
      <c r="AB72" s="5">
        <v>30</v>
      </c>
    </row>
    <row r="73" spans="27:28" x14ac:dyDescent="0.25">
      <c r="AA73" s="5">
        <v>34.799999999999997</v>
      </c>
      <c r="AB73" s="5">
        <v>30.1</v>
      </c>
    </row>
    <row r="74" spans="27:28" x14ac:dyDescent="0.25">
      <c r="AA74" s="5">
        <v>35.700000000000003</v>
      </c>
      <c r="AB74" s="5">
        <v>30.9</v>
      </c>
    </row>
    <row r="75" spans="27:28" x14ac:dyDescent="0.25">
      <c r="AA75" s="5">
        <v>36.5</v>
      </c>
      <c r="AB75" s="5">
        <v>31.6</v>
      </c>
    </row>
    <row r="76" spans="27:28" x14ac:dyDescent="0.25">
      <c r="AA76" s="5">
        <v>37.4</v>
      </c>
      <c r="AB76" s="5">
        <v>32.4</v>
      </c>
    </row>
    <row r="77" spans="27:28" x14ac:dyDescent="0.25">
      <c r="AA77" s="5">
        <v>38.299999999999997</v>
      </c>
      <c r="AB77" s="5">
        <v>33</v>
      </c>
    </row>
    <row r="78" spans="27:28" x14ac:dyDescent="0.25">
      <c r="AA78" s="5">
        <v>39.200000000000003</v>
      </c>
      <c r="AB78" s="5">
        <v>33.200000000000003</v>
      </c>
    </row>
    <row r="79" spans="27:28" x14ac:dyDescent="0.25">
      <c r="AA79" s="5">
        <v>40.200000000000003</v>
      </c>
      <c r="AB79" s="5">
        <v>34</v>
      </c>
    </row>
    <row r="80" spans="27:28" x14ac:dyDescent="0.25">
      <c r="AA80" s="5">
        <v>41.2</v>
      </c>
      <c r="AB80" s="5">
        <v>34.799999999999997</v>
      </c>
    </row>
    <row r="81" spans="27:28" x14ac:dyDescent="0.25">
      <c r="AA81" s="5">
        <v>42.2</v>
      </c>
      <c r="AB81" s="5">
        <v>35.700000000000003</v>
      </c>
    </row>
    <row r="82" spans="27:28" x14ac:dyDescent="0.25">
      <c r="AA82" s="5">
        <v>43.2</v>
      </c>
      <c r="AB82" s="5">
        <v>36</v>
      </c>
    </row>
    <row r="83" spans="27:28" x14ac:dyDescent="0.25">
      <c r="AA83" s="5">
        <v>44.2</v>
      </c>
      <c r="AB83" s="5">
        <v>36.5</v>
      </c>
    </row>
    <row r="84" spans="27:28" x14ac:dyDescent="0.25">
      <c r="AA84" s="5">
        <v>45.3</v>
      </c>
      <c r="AB84" s="5">
        <v>37.4</v>
      </c>
    </row>
    <row r="85" spans="27:28" x14ac:dyDescent="0.25">
      <c r="AA85" s="5">
        <v>46.4</v>
      </c>
      <c r="AB85" s="5">
        <v>38.299999999999997</v>
      </c>
    </row>
    <row r="86" spans="27:28" x14ac:dyDescent="0.25">
      <c r="AA86" s="5">
        <v>47.5</v>
      </c>
      <c r="AB86" s="5">
        <v>39</v>
      </c>
    </row>
    <row r="87" spans="27:28" x14ac:dyDescent="0.25">
      <c r="AA87" s="5">
        <v>48.7</v>
      </c>
      <c r="AB87" s="5">
        <v>39.200000000000003</v>
      </c>
    </row>
    <row r="88" spans="27:28" x14ac:dyDescent="0.25">
      <c r="AA88" s="5">
        <v>49.9</v>
      </c>
      <c r="AB88" s="5">
        <v>40.200000000000003</v>
      </c>
    </row>
    <row r="89" spans="27:28" x14ac:dyDescent="0.25">
      <c r="AA89" s="5">
        <v>51.1</v>
      </c>
      <c r="AB89" s="5">
        <v>41.2</v>
      </c>
    </row>
    <row r="90" spans="27:28" x14ac:dyDescent="0.25">
      <c r="AA90" s="5">
        <v>52.3</v>
      </c>
      <c r="AB90" s="5">
        <v>42.2</v>
      </c>
    </row>
    <row r="91" spans="27:28" x14ac:dyDescent="0.25">
      <c r="AA91" s="5">
        <v>53.6</v>
      </c>
      <c r="AB91" s="5">
        <v>43</v>
      </c>
    </row>
    <row r="92" spans="27:28" x14ac:dyDescent="0.25">
      <c r="AA92" s="5">
        <v>54.9</v>
      </c>
      <c r="AB92" s="5">
        <v>43.2</v>
      </c>
    </row>
    <row r="93" spans="27:28" x14ac:dyDescent="0.25">
      <c r="AA93" s="5">
        <v>56.2</v>
      </c>
      <c r="AB93" s="5">
        <v>44.2</v>
      </c>
    </row>
    <row r="94" spans="27:28" x14ac:dyDescent="0.25">
      <c r="AA94" s="5">
        <v>57.6</v>
      </c>
      <c r="AB94" s="5">
        <v>45.3</v>
      </c>
    </row>
    <row r="95" spans="27:28" x14ac:dyDescent="0.25">
      <c r="AA95" s="5">
        <v>59</v>
      </c>
      <c r="AB95" s="5">
        <v>46.4</v>
      </c>
    </row>
    <row r="96" spans="27:28" x14ac:dyDescent="0.25">
      <c r="AA96" s="5">
        <v>60.4</v>
      </c>
      <c r="AB96" s="5">
        <v>47</v>
      </c>
    </row>
    <row r="97" spans="27:28" x14ac:dyDescent="0.25">
      <c r="AA97" s="5">
        <v>61.9</v>
      </c>
      <c r="AB97" s="5">
        <v>47.5</v>
      </c>
    </row>
    <row r="98" spans="27:28" x14ac:dyDescent="0.25">
      <c r="AA98" s="5">
        <v>63.4</v>
      </c>
      <c r="AB98" s="5">
        <v>48.7</v>
      </c>
    </row>
    <row r="99" spans="27:28" x14ac:dyDescent="0.25">
      <c r="AA99" s="5">
        <v>64.900000000000006</v>
      </c>
      <c r="AB99" s="5">
        <v>49.9</v>
      </c>
    </row>
    <row r="100" spans="27:28" x14ac:dyDescent="0.25">
      <c r="AA100" s="5">
        <v>66.5</v>
      </c>
      <c r="AB100" s="5">
        <v>51</v>
      </c>
    </row>
    <row r="101" spans="27:28" x14ac:dyDescent="0.25">
      <c r="AA101" s="5">
        <v>68.099999999999994</v>
      </c>
      <c r="AB101" s="5">
        <v>51.1</v>
      </c>
    </row>
    <row r="102" spans="27:28" x14ac:dyDescent="0.25">
      <c r="AA102" s="5">
        <v>69.8</v>
      </c>
      <c r="AB102" s="5">
        <v>52.3</v>
      </c>
    </row>
    <row r="103" spans="27:28" x14ac:dyDescent="0.25">
      <c r="AA103" s="5">
        <v>71.5</v>
      </c>
      <c r="AB103" s="5">
        <v>53.6</v>
      </c>
    </row>
    <row r="104" spans="27:28" x14ac:dyDescent="0.25">
      <c r="AA104" s="5">
        <v>73.2</v>
      </c>
      <c r="AB104" s="5">
        <v>54.9</v>
      </c>
    </row>
    <row r="105" spans="27:28" x14ac:dyDescent="0.25">
      <c r="AA105" s="5">
        <v>75</v>
      </c>
      <c r="AB105" s="5">
        <v>56</v>
      </c>
    </row>
    <row r="106" spans="27:28" x14ac:dyDescent="0.25">
      <c r="AA106" s="5">
        <v>76.8</v>
      </c>
      <c r="AB106" s="5">
        <v>56.2</v>
      </c>
    </row>
    <row r="107" spans="27:28" x14ac:dyDescent="0.25">
      <c r="AA107" s="5">
        <v>78.7</v>
      </c>
      <c r="AB107" s="5">
        <v>57.6</v>
      </c>
    </row>
    <row r="108" spans="27:28" x14ac:dyDescent="0.25">
      <c r="AA108" s="5">
        <v>80.599999999999994</v>
      </c>
      <c r="AB108" s="5">
        <v>59</v>
      </c>
    </row>
    <row r="109" spans="27:28" x14ac:dyDescent="0.25">
      <c r="AA109" s="5">
        <v>82.5</v>
      </c>
      <c r="AB109" s="5">
        <v>60.4</v>
      </c>
    </row>
    <row r="110" spans="27:28" x14ac:dyDescent="0.25">
      <c r="AA110" s="5">
        <v>84.5</v>
      </c>
      <c r="AB110" s="5">
        <v>61.9</v>
      </c>
    </row>
    <row r="111" spans="27:28" x14ac:dyDescent="0.25">
      <c r="AA111" s="5">
        <v>86.6</v>
      </c>
      <c r="AB111" s="5">
        <v>62</v>
      </c>
    </row>
    <row r="112" spans="27:28" x14ac:dyDescent="0.25">
      <c r="AA112" s="5">
        <v>88.7</v>
      </c>
      <c r="AB112" s="5">
        <v>63.4</v>
      </c>
    </row>
    <row r="113" spans="27:28" x14ac:dyDescent="0.25">
      <c r="AA113" s="5">
        <v>90.9</v>
      </c>
      <c r="AB113" s="5">
        <v>64.900000000000006</v>
      </c>
    </row>
    <row r="114" spans="27:28" x14ac:dyDescent="0.25">
      <c r="AA114" s="5">
        <v>93.1</v>
      </c>
      <c r="AB114" s="5">
        <v>66.5</v>
      </c>
    </row>
    <row r="115" spans="27:28" x14ac:dyDescent="0.25">
      <c r="AA115" s="5">
        <v>95.3</v>
      </c>
      <c r="AB115" s="5">
        <v>68</v>
      </c>
    </row>
    <row r="116" spans="27:28" x14ac:dyDescent="0.25">
      <c r="AA116" s="5">
        <v>97.6</v>
      </c>
      <c r="AB116" s="5">
        <v>68.099999999999994</v>
      </c>
    </row>
    <row r="117" spans="27:28" x14ac:dyDescent="0.25">
      <c r="AA117" s="5">
        <v>100</v>
      </c>
      <c r="AB117" s="5">
        <v>69.8</v>
      </c>
    </row>
    <row r="118" spans="27:28" x14ac:dyDescent="0.25">
      <c r="AA118" s="5"/>
      <c r="AB118" s="5">
        <v>71.5</v>
      </c>
    </row>
    <row r="119" spans="27:28" x14ac:dyDescent="0.25">
      <c r="AA119" s="5"/>
      <c r="AB119" s="5">
        <v>73.2</v>
      </c>
    </row>
    <row r="120" spans="27:28" x14ac:dyDescent="0.25">
      <c r="AA120" s="5"/>
      <c r="AB120" s="5">
        <v>75</v>
      </c>
    </row>
    <row r="121" spans="27:28" x14ac:dyDescent="0.25">
      <c r="AA121" s="5"/>
      <c r="AB121" s="5">
        <v>76.8</v>
      </c>
    </row>
    <row r="122" spans="27:28" x14ac:dyDescent="0.25">
      <c r="AA122" s="5"/>
      <c r="AB122" s="5">
        <v>78.7</v>
      </c>
    </row>
    <row r="123" spans="27:28" x14ac:dyDescent="0.25">
      <c r="AA123" s="5"/>
      <c r="AB123" s="5">
        <v>80.599999999999994</v>
      </c>
    </row>
    <row r="124" spans="27:28" x14ac:dyDescent="0.25">
      <c r="AA124" s="5"/>
      <c r="AB124" s="5">
        <v>82</v>
      </c>
    </row>
    <row r="125" spans="27:28" x14ac:dyDescent="0.25">
      <c r="AA125" s="5"/>
      <c r="AB125" s="5">
        <v>82.5</v>
      </c>
    </row>
    <row r="126" spans="27:28" x14ac:dyDescent="0.25">
      <c r="AA126" s="5"/>
      <c r="AB126" s="5">
        <v>84.5</v>
      </c>
    </row>
    <row r="127" spans="27:28" x14ac:dyDescent="0.25">
      <c r="AA127" s="5"/>
      <c r="AB127" s="5">
        <v>86.6</v>
      </c>
    </row>
    <row r="128" spans="27:28" x14ac:dyDescent="0.25">
      <c r="AA128" s="5"/>
      <c r="AB128" s="5">
        <v>88.7</v>
      </c>
    </row>
    <row r="129" spans="27:28" x14ac:dyDescent="0.25">
      <c r="AA129" s="5"/>
      <c r="AB129" s="5">
        <v>90.9</v>
      </c>
    </row>
    <row r="130" spans="27:28" x14ac:dyDescent="0.25">
      <c r="AA130" s="5"/>
      <c r="AB130" s="5">
        <v>91</v>
      </c>
    </row>
    <row r="131" spans="27:28" x14ac:dyDescent="0.25">
      <c r="AA131" s="5"/>
      <c r="AB131" s="5">
        <v>93.1</v>
      </c>
    </row>
    <row r="132" spans="27:28" x14ac:dyDescent="0.25">
      <c r="AA132" s="5"/>
      <c r="AB132" s="5">
        <v>95.3</v>
      </c>
    </row>
    <row r="133" spans="27:28" x14ac:dyDescent="0.25">
      <c r="AA133" s="5"/>
      <c r="AB133" s="5">
        <v>97.6</v>
      </c>
    </row>
    <row r="134" spans="27:28" x14ac:dyDescent="0.25">
      <c r="AB134" s="29">
        <v>100</v>
      </c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  <row r="154" spans="8:8" x14ac:dyDescent="0.25">
      <c r="H154" s="2"/>
    </row>
  </sheetData>
  <sheetProtection password="EA53" sheet="1" objects="1" scenarios="1"/>
  <mergeCells count="6">
    <mergeCell ref="P13:Q13"/>
    <mergeCell ref="B7:F7"/>
    <mergeCell ref="N7:R7"/>
    <mergeCell ref="T7:X7"/>
    <mergeCell ref="D12:E12"/>
    <mergeCell ref="V12:W12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3"/>
  <sheetViews>
    <sheetView tabSelected="1" topLeftCell="A10" zoomScale="175" zoomScaleNormal="175" workbookViewId="0">
      <pane xSplit="1" topLeftCell="B1" activePane="topRight" state="frozen"/>
      <selection pane="topRight" activeCell="I19" sqref="I19"/>
    </sheetView>
  </sheetViews>
  <sheetFormatPr defaultRowHeight="15" x14ac:dyDescent="0.25"/>
  <cols>
    <col min="1" max="1" width="13.140625" customWidth="1"/>
    <col min="2" max="2" width="14.140625" customWidth="1"/>
    <col min="3" max="3" width="6.7109375" customWidth="1"/>
    <col min="4" max="5" width="8.7109375" customWidth="1"/>
    <col min="6" max="6" width="6.7109375" customWidth="1"/>
    <col min="7" max="7" width="2.7109375" customWidth="1"/>
    <col min="8" max="8" width="19.28515625" customWidth="1"/>
    <col min="9" max="9" width="6.7109375" customWidth="1"/>
    <col min="10" max="11" width="8.7109375" customWidth="1"/>
    <col min="12" max="12" width="6.7109375" customWidth="1"/>
    <col min="13" max="13" width="2.7109375" customWidth="1"/>
    <col min="14" max="14" width="13.85546875" customWidth="1"/>
    <col min="15" max="15" width="6.7109375" customWidth="1"/>
    <col min="16" max="17" width="8.7109375" customWidth="1"/>
    <col min="18" max="18" width="6.7109375" customWidth="1"/>
    <col min="19" max="19" width="2.7109375" customWidth="1"/>
    <col min="20" max="20" width="12.7109375" customWidth="1"/>
    <col min="21" max="21" width="6.7109375" customWidth="1"/>
    <col min="22" max="24" width="8.7109375" customWidth="1"/>
  </cols>
  <sheetData>
    <row r="1" spans="1:25" x14ac:dyDescent="0.25">
      <c r="A1" s="9" t="s">
        <v>4</v>
      </c>
      <c r="B1" s="10" t="s">
        <v>0</v>
      </c>
      <c r="C1" s="6">
        <v>1.21</v>
      </c>
      <c r="D1" s="6" t="s">
        <v>2</v>
      </c>
    </row>
    <row r="2" spans="1:25" ht="15.75" thickBot="1" x14ac:dyDescent="0.3">
      <c r="A2" s="8" t="s">
        <v>12</v>
      </c>
      <c r="T2" s="21"/>
      <c r="U2" s="21"/>
      <c r="V2" s="21"/>
      <c r="W2" s="21"/>
      <c r="X2" s="21"/>
      <c r="Y2" s="21"/>
    </row>
    <row r="3" spans="1:25" x14ac:dyDescent="0.25">
      <c r="A3" s="62"/>
      <c r="B3" s="36" t="s">
        <v>31</v>
      </c>
      <c r="C3" s="37"/>
      <c r="D3" s="37"/>
      <c r="E3" s="37"/>
      <c r="F3" s="38"/>
      <c r="H3" s="75" t="s">
        <v>36</v>
      </c>
      <c r="I3" s="76"/>
      <c r="J3" s="76"/>
      <c r="K3" s="76"/>
      <c r="L3" s="77"/>
      <c r="T3" s="20"/>
      <c r="U3" s="21"/>
      <c r="V3" s="21"/>
      <c r="W3" s="21"/>
      <c r="X3" s="21"/>
      <c r="Y3" s="21"/>
    </row>
    <row r="4" spans="1:25" x14ac:dyDescent="0.25">
      <c r="A4" s="62"/>
      <c r="B4" s="47" t="s">
        <v>35</v>
      </c>
      <c r="C4" s="3"/>
      <c r="D4" s="21"/>
      <c r="E4" s="3"/>
      <c r="F4" s="46"/>
      <c r="G4" s="3"/>
      <c r="H4" s="47" t="s">
        <v>37</v>
      </c>
      <c r="I4" s="3"/>
      <c r="J4" s="3"/>
      <c r="K4" s="3"/>
      <c r="L4" s="39"/>
      <c r="T4" s="20"/>
      <c r="U4" s="21"/>
      <c r="V4" s="21"/>
      <c r="W4" s="21"/>
      <c r="X4" s="21"/>
      <c r="Y4" s="21"/>
    </row>
    <row r="5" spans="1:25" ht="15.75" thickBot="1" x14ac:dyDescent="0.3">
      <c r="A5" s="62"/>
      <c r="B5" s="40"/>
      <c r="C5" s="41"/>
      <c r="D5" s="42"/>
      <c r="E5" s="41"/>
      <c r="F5" s="43"/>
      <c r="G5" s="3"/>
      <c r="H5" s="78"/>
      <c r="I5" s="41"/>
      <c r="J5" s="42"/>
      <c r="K5" s="41"/>
      <c r="L5" s="43"/>
      <c r="T5" s="21"/>
      <c r="U5" s="21"/>
      <c r="V5" s="21"/>
      <c r="W5" s="21"/>
      <c r="X5" s="21"/>
      <c r="Y5" s="21"/>
    </row>
    <row r="6" spans="1:25" ht="19.5" thickBot="1" x14ac:dyDescent="0.35">
      <c r="B6" s="106" t="s">
        <v>23</v>
      </c>
      <c r="C6" s="107"/>
      <c r="D6" s="107"/>
      <c r="E6" s="107"/>
      <c r="F6" s="108"/>
      <c r="H6" s="109" t="s">
        <v>30</v>
      </c>
      <c r="I6" s="110"/>
      <c r="J6" s="110"/>
      <c r="K6" s="110"/>
      <c r="L6" s="111"/>
      <c r="T6" s="103"/>
      <c r="U6" s="103"/>
      <c r="V6" s="103"/>
      <c r="W6" s="103"/>
      <c r="X6" s="103"/>
      <c r="Y6" s="21"/>
    </row>
    <row r="7" spans="1:25" x14ac:dyDescent="0.25">
      <c r="A7" s="73" t="s">
        <v>10</v>
      </c>
      <c r="B7" s="57"/>
      <c r="C7" s="15"/>
      <c r="D7" s="15"/>
      <c r="E7" s="14"/>
      <c r="F7" s="16"/>
      <c r="H7" s="57"/>
      <c r="I7" s="15"/>
      <c r="J7" s="15"/>
      <c r="K7" s="14"/>
      <c r="L7" s="16"/>
      <c r="T7" s="20"/>
      <c r="U7" s="23"/>
      <c r="V7" s="21"/>
      <c r="W7" s="22"/>
      <c r="X7" s="21"/>
      <c r="Y7" s="21"/>
    </row>
    <row r="8" spans="1:25" ht="17.25" x14ac:dyDescent="0.25">
      <c r="A8" s="34" t="s">
        <v>10</v>
      </c>
      <c r="B8" s="11" t="s">
        <v>17</v>
      </c>
      <c r="C8" s="13">
        <v>5</v>
      </c>
      <c r="D8" s="4" t="s">
        <v>1</v>
      </c>
      <c r="E8" s="15"/>
      <c r="F8" s="17"/>
      <c r="H8" s="11" t="s">
        <v>17</v>
      </c>
      <c r="I8" s="13">
        <v>5</v>
      </c>
      <c r="J8" s="4" t="s">
        <v>1</v>
      </c>
      <c r="K8" s="15"/>
      <c r="L8" s="17"/>
      <c r="T8" s="21"/>
      <c r="U8" s="23"/>
      <c r="V8" s="21"/>
      <c r="W8" s="20"/>
      <c r="X8" s="21"/>
      <c r="Y8" s="21"/>
    </row>
    <row r="9" spans="1:25" x14ac:dyDescent="0.25">
      <c r="A9" s="34" t="s">
        <v>10</v>
      </c>
      <c r="B9" s="7" t="s">
        <v>24</v>
      </c>
      <c r="C9" s="13">
        <v>2.75</v>
      </c>
      <c r="D9" s="4" t="s">
        <v>2</v>
      </c>
      <c r="E9" s="33"/>
      <c r="F9" s="17"/>
      <c r="H9" s="7" t="s">
        <v>19</v>
      </c>
      <c r="I9" s="13">
        <v>1.8</v>
      </c>
      <c r="J9" s="4" t="s">
        <v>2</v>
      </c>
      <c r="K9" s="33"/>
      <c r="L9" s="17"/>
      <c r="T9" s="21"/>
      <c r="U9" s="23"/>
      <c r="V9" s="21"/>
      <c r="W9" s="20"/>
      <c r="X9" s="21"/>
      <c r="Y9" s="21"/>
    </row>
    <row r="10" spans="1:25" x14ac:dyDescent="0.25">
      <c r="B10" s="19"/>
      <c r="C10" s="30"/>
      <c r="D10" s="18"/>
      <c r="E10" s="15"/>
      <c r="F10" s="17"/>
      <c r="H10" s="19"/>
      <c r="I10" s="30"/>
      <c r="J10" s="18"/>
      <c r="K10" s="15"/>
      <c r="L10" s="17"/>
      <c r="T10" s="21"/>
      <c r="U10" s="23"/>
      <c r="V10" s="21"/>
      <c r="W10" s="21"/>
      <c r="X10" s="21"/>
      <c r="Y10" s="21"/>
    </row>
    <row r="11" spans="1:25" x14ac:dyDescent="0.25">
      <c r="B11" s="19"/>
      <c r="C11" s="18"/>
      <c r="D11" s="18"/>
      <c r="E11" s="15"/>
      <c r="F11" s="17"/>
      <c r="H11" s="19"/>
      <c r="I11" s="18"/>
      <c r="J11" s="18"/>
      <c r="K11" s="15"/>
      <c r="L11" s="17"/>
      <c r="T11" s="21"/>
      <c r="U11" s="21"/>
      <c r="V11" s="99"/>
      <c r="W11" s="99"/>
      <c r="X11" s="21"/>
      <c r="Y11" s="21"/>
    </row>
    <row r="12" spans="1:25" ht="17.25" x14ac:dyDescent="0.25">
      <c r="B12" s="19"/>
      <c r="C12" s="18"/>
      <c r="D12" s="104" t="s">
        <v>11</v>
      </c>
      <c r="E12" s="105"/>
      <c r="F12" s="17"/>
      <c r="H12" s="19"/>
      <c r="I12" s="18"/>
      <c r="J12" s="104" t="s">
        <v>11</v>
      </c>
      <c r="K12" s="105"/>
      <c r="L12" s="17"/>
      <c r="T12" s="21"/>
      <c r="U12" s="85"/>
      <c r="V12" s="86"/>
      <c r="W12" s="86"/>
      <c r="X12" s="21"/>
      <c r="Y12" s="21"/>
    </row>
    <row r="13" spans="1:25" x14ac:dyDescent="0.25">
      <c r="A13" s="34" t="s">
        <v>9</v>
      </c>
      <c r="B13" s="19"/>
      <c r="C13" s="48" t="s">
        <v>8</v>
      </c>
      <c r="D13" s="45" t="s">
        <v>6</v>
      </c>
      <c r="E13" s="45" t="s">
        <v>5</v>
      </c>
      <c r="F13" s="17"/>
      <c r="H13" s="19"/>
      <c r="I13" s="48" t="s">
        <v>8</v>
      </c>
      <c r="J13" s="45" t="s">
        <v>6</v>
      </c>
      <c r="K13" s="45" t="s">
        <v>5</v>
      </c>
      <c r="L13" s="17"/>
      <c r="T13" s="25"/>
      <c r="U13" s="87"/>
      <c r="V13" s="88"/>
      <c r="W13" s="88"/>
      <c r="X13" s="89"/>
      <c r="Y13" s="21"/>
    </row>
    <row r="14" spans="1:25" x14ac:dyDescent="0.25">
      <c r="A14" s="34" t="s">
        <v>9</v>
      </c>
      <c r="B14" s="12" t="s">
        <v>27</v>
      </c>
      <c r="C14" s="31">
        <f>C8*$C$1/C9</f>
        <v>2.1999999999999997</v>
      </c>
      <c r="D14" s="49">
        <f>IF(C14&gt;1,VLOOKUP(C14*10,$AA$27:$AA$133,1)/10,IF(C14&gt;0.099,VLOOKUP(C14*100,$AB$27:$AB$133,1)/100,VLOOKUP(C14*1000,$AB$27:$AB$133,1)/1000))</f>
        <v>2.15</v>
      </c>
      <c r="E14" s="49">
        <f ca="1">IF(C14&gt;1,OFFSET($AA$27,MATCH(C14*10,$AA$27:$AA$133,1),0)/10,IF(C14&gt;0.099, OFFSET($AB$27,MATCH(C14*100,$AB$27:$AB$133,1),0)/100,OFFSET($AB$27,MATCH(C14*1000,$AB$27:$AB$133,1),0)/1000))</f>
        <v>2.21</v>
      </c>
      <c r="F14" s="51" t="s">
        <v>1</v>
      </c>
      <c r="H14" s="12" t="s">
        <v>26</v>
      </c>
      <c r="I14" s="31">
        <f>IF(I8*$C$1/I9&lt;=10, I8*$C$1/I9, I8*$C$1/I9-10)</f>
        <v>3.3611111111111107</v>
      </c>
      <c r="J14" s="49">
        <f>IF(I14&gt;1,VLOOKUP(I14*10,$AA$26:$AA$132,1)/10,IF(I14&gt;0.099,VLOOKUP(I14*100,$AB$26:$AB$132,1)/100,VLOOKUP(I14*1000,$AB$26:$AB$132,1)/1000))</f>
        <v>3.3200000000000003</v>
      </c>
      <c r="K14" s="49">
        <f ca="1">IF(I14&gt;1,OFFSET($AA$26,MATCH(I14*10,$AA$26:$AA$132,1),0)/10,IF(I14&gt;0.099, OFFSET($AB$26,MATCH(I14*100,$AB$26:$AB$132,1),0)/100,OFFSET($AB$26,MATCH(I14*1000,$AB$26:$AB$132,1),0)/1000))</f>
        <v>3.4</v>
      </c>
      <c r="L14" s="51" t="s">
        <v>1</v>
      </c>
      <c r="T14" s="90"/>
      <c r="U14" s="87"/>
      <c r="V14" s="88"/>
      <c r="W14" s="88"/>
      <c r="X14" s="89"/>
      <c r="Y14" s="21"/>
    </row>
    <row r="15" spans="1:25" ht="17.25" x14ac:dyDescent="0.25">
      <c r="A15" s="34" t="s">
        <v>9</v>
      </c>
      <c r="B15" s="12" t="s">
        <v>28</v>
      </c>
      <c r="C15" s="31">
        <f>C8-C14</f>
        <v>2.8000000000000003</v>
      </c>
      <c r="D15" s="49">
        <f>IF(C15&gt;1,VLOOKUP(C15*10,$AA$27:$AA$133,1)/10,IF(C15&gt;0.099,VLOOKUP(C15*100,$AB$27:$AB$133,1)/100,VLOOKUP(C15*1000,$AB$27:$AB$133,1)/1000))</f>
        <v>2.8</v>
      </c>
      <c r="E15" s="49">
        <f ca="1">IF(C15&gt;1,OFFSET($AA$27,MATCH(C15*10,$AA$27:$AA$133,1),0)/10,IF(C15&gt;0.099, OFFSET($AB$27,MATCH(C15*100,$AB$27:$AB$133,1),0)/100,OFFSET($AB$27,MATCH(C15*1000,$AB$27:$AB$133,1),0)/1000))</f>
        <v>2.87</v>
      </c>
      <c r="F15" s="51" t="s">
        <v>1</v>
      </c>
      <c r="H15" s="52" t="s">
        <v>18</v>
      </c>
      <c r="I15" s="79">
        <f>IF(I8*$C$1/I9&lt;=10,0,10)</f>
        <v>0</v>
      </c>
      <c r="J15" s="53">
        <f>IF(I8*$C$1/I9&lt;=10,0,10)</f>
        <v>0</v>
      </c>
      <c r="K15" s="53">
        <f>IF(I8*$C$1/I9&lt;=10,0,10)</f>
        <v>0</v>
      </c>
      <c r="L15" s="51" t="s">
        <v>1</v>
      </c>
      <c r="T15" s="25"/>
      <c r="U15" s="87"/>
      <c r="V15" s="88"/>
      <c r="W15" s="88"/>
      <c r="X15" s="89"/>
      <c r="Y15" s="21"/>
    </row>
    <row r="16" spans="1:25" x14ac:dyDescent="0.25">
      <c r="A16" s="34" t="s">
        <v>9</v>
      </c>
      <c r="B16" s="12" t="s">
        <v>24</v>
      </c>
      <c r="C16" s="32"/>
      <c r="D16" s="50">
        <f>C1*(1+D15/D14)</f>
        <v>2.7858139534883715</v>
      </c>
      <c r="E16" s="50">
        <f ca="1">C1*(1+E15/E14)</f>
        <v>2.7813574660633482</v>
      </c>
      <c r="F16" s="70" t="s">
        <v>2</v>
      </c>
      <c r="H16" s="12" t="s">
        <v>25</v>
      </c>
      <c r="I16" s="31">
        <f>IF(I8*$C$1/I9&lt;=10, I8-I14, I8-I14-10)</f>
        <v>1.6388888888888893</v>
      </c>
      <c r="J16" s="49">
        <f>IF(I16&gt;1,VLOOKUP(I16*10,$AA$26:$AA$132,1)/10,IF(I16&gt;0.099,VLOOKUP(I16*100,$AB$26:$AB$132,1)/100,VLOOKUP(I16*1000,$AB$26:$AB$132,1)/1000))</f>
        <v>1.6199999999999999</v>
      </c>
      <c r="K16" s="49">
        <f ca="1">IF(I16&gt;1,OFFSET($AA$26,MATCH(I16*10,$AA$26:$AA$132,1),0)/10,IF(I16&gt;0.099, OFFSET($AB$26,MATCH(I16*100,$AB$26:$AB$132,1),0)/100,OFFSET($AB$26,MATCH(I16*1000,$AB$26:$AB$132,1),0)/1000))</f>
        <v>1.65</v>
      </c>
      <c r="L16" s="51" t="s">
        <v>1</v>
      </c>
      <c r="T16" s="90"/>
      <c r="U16" s="87"/>
      <c r="V16" s="88"/>
      <c r="W16" s="88"/>
      <c r="X16" s="89"/>
      <c r="Y16" s="21"/>
    </row>
    <row r="17" spans="1:28" x14ac:dyDescent="0.25">
      <c r="A17" s="34" t="s">
        <v>9</v>
      </c>
      <c r="B17" s="19"/>
      <c r="C17" s="18"/>
      <c r="D17" s="18"/>
      <c r="E17" s="18"/>
      <c r="F17" s="17"/>
      <c r="H17" s="7" t="s">
        <v>19</v>
      </c>
      <c r="I17" s="18"/>
      <c r="J17" s="50">
        <f>$C$1*(1+J16/(J14+J15))</f>
        <v>1.8004216867469878</v>
      </c>
      <c r="K17" s="50">
        <f ca="1">$C$1*(1+K16/(K14+K15))</f>
        <v>1.7972058823529411</v>
      </c>
      <c r="L17" s="80" t="s">
        <v>2</v>
      </c>
      <c r="T17" s="21"/>
      <c r="U17" s="21"/>
      <c r="V17" s="91"/>
      <c r="W17" s="91"/>
      <c r="X17" s="89"/>
      <c r="Y17" s="21"/>
    </row>
    <row r="18" spans="1:28" x14ac:dyDescent="0.25">
      <c r="A18" s="34"/>
      <c r="B18" s="19"/>
      <c r="C18" s="18"/>
      <c r="D18" s="18"/>
      <c r="E18" s="18"/>
      <c r="F18" s="17"/>
      <c r="H18" s="19"/>
      <c r="I18" s="18"/>
      <c r="J18" s="18"/>
      <c r="K18" s="18"/>
      <c r="L18" s="17"/>
      <c r="T18" s="21"/>
      <c r="U18" s="21"/>
      <c r="V18" s="21"/>
      <c r="W18" s="21"/>
      <c r="X18" s="21"/>
      <c r="Y18" s="21"/>
    </row>
    <row r="19" spans="1:28" x14ac:dyDescent="0.25">
      <c r="A19" s="34" t="s">
        <v>7</v>
      </c>
      <c r="B19" s="7" t="s">
        <v>27</v>
      </c>
      <c r="C19" s="13">
        <v>2.2000000000000002</v>
      </c>
      <c r="D19" s="4" t="s">
        <v>1</v>
      </c>
      <c r="E19" s="18"/>
      <c r="F19" s="17"/>
      <c r="H19" s="7" t="s">
        <v>26</v>
      </c>
      <c r="I19" s="13">
        <v>3.3</v>
      </c>
      <c r="J19" s="4"/>
      <c r="K19" s="18"/>
      <c r="L19" s="17"/>
      <c r="T19" s="21"/>
      <c r="U19" s="23"/>
      <c r="V19" s="21"/>
      <c r="W19" s="21"/>
      <c r="X19" s="21"/>
      <c r="Y19" s="21"/>
    </row>
    <row r="20" spans="1:28" ht="17.25" x14ac:dyDescent="0.25">
      <c r="A20" s="34" t="s">
        <v>7</v>
      </c>
      <c r="B20" s="7" t="s">
        <v>28</v>
      </c>
      <c r="C20" s="13">
        <v>3</v>
      </c>
      <c r="D20" s="4" t="s">
        <v>1</v>
      </c>
      <c r="E20" s="18"/>
      <c r="F20" s="17"/>
      <c r="H20" s="52" t="s">
        <v>20</v>
      </c>
      <c r="I20" s="81">
        <f>I15</f>
        <v>0</v>
      </c>
      <c r="J20" s="4" t="s">
        <v>1</v>
      </c>
      <c r="K20" s="18"/>
      <c r="L20" s="17"/>
      <c r="T20" s="90"/>
      <c r="U20" s="87"/>
      <c r="V20" s="21"/>
      <c r="W20" s="21"/>
      <c r="X20" s="21"/>
      <c r="Y20" s="21"/>
    </row>
    <row r="21" spans="1:28" x14ac:dyDescent="0.25">
      <c r="A21" s="34" t="s">
        <v>7</v>
      </c>
      <c r="B21" s="19"/>
      <c r="C21" s="30"/>
      <c r="D21" s="18"/>
      <c r="E21" s="18"/>
      <c r="F21" s="17"/>
      <c r="H21" s="7" t="s">
        <v>25</v>
      </c>
      <c r="I21" s="13">
        <v>1.6</v>
      </c>
      <c r="J21" s="4" t="s">
        <v>1</v>
      </c>
      <c r="K21" s="18"/>
      <c r="L21" s="17"/>
      <c r="T21" s="21"/>
      <c r="U21" s="23"/>
      <c r="V21" s="21"/>
      <c r="W21" s="21"/>
      <c r="X21" s="21"/>
      <c r="Y21" s="21"/>
    </row>
    <row r="22" spans="1:28" x14ac:dyDescent="0.25">
      <c r="A22" s="34"/>
      <c r="B22" s="19"/>
      <c r="C22" s="18"/>
      <c r="D22" s="18"/>
      <c r="E22" s="18"/>
      <c r="F22" s="17"/>
      <c r="H22" s="19"/>
      <c r="I22" s="18"/>
      <c r="J22" s="18"/>
      <c r="K22" s="18"/>
      <c r="L22" s="17"/>
      <c r="T22" s="90"/>
      <c r="U22" s="87"/>
      <c r="V22" s="21"/>
      <c r="W22" s="21"/>
      <c r="X22" s="21"/>
      <c r="Y22" s="21"/>
    </row>
    <row r="23" spans="1:28" x14ac:dyDescent="0.25">
      <c r="A23" s="34" t="s">
        <v>13</v>
      </c>
      <c r="B23" s="58" t="s">
        <v>29</v>
      </c>
      <c r="C23" s="59">
        <f>$C$1*(1+C20/C19)</f>
        <v>2.8599999999999994</v>
      </c>
      <c r="D23" s="74" t="s">
        <v>2</v>
      </c>
      <c r="E23" s="60">
        <f>(C23-C9)/C23*100</f>
        <v>3.8461538461538272</v>
      </c>
      <c r="F23" s="71" t="s">
        <v>3</v>
      </c>
      <c r="H23" s="58" t="s">
        <v>21</v>
      </c>
      <c r="I23" s="59">
        <f>$C$1*(1+I21/(I19+I20))</f>
        <v>1.7966666666666666</v>
      </c>
      <c r="J23" s="60">
        <f>(I23-I9)/I23*100</f>
        <v>-0.18552875695733267</v>
      </c>
      <c r="K23" s="82" t="s">
        <v>3</v>
      </c>
      <c r="L23" s="17"/>
      <c r="T23" s="21"/>
      <c r="U23" s="21"/>
      <c r="V23" s="21"/>
      <c r="W23" s="21"/>
      <c r="X23" s="21"/>
      <c r="Y23" s="21"/>
    </row>
    <row r="24" spans="1:28" x14ac:dyDescent="0.25">
      <c r="A24" s="34"/>
      <c r="B24" s="19"/>
      <c r="C24" s="64"/>
      <c r="D24" s="64"/>
      <c r="E24" s="18"/>
      <c r="F24" s="65"/>
      <c r="H24" s="19"/>
      <c r="I24" s="64"/>
      <c r="J24" s="64"/>
      <c r="K24" s="18"/>
      <c r="L24" s="17"/>
      <c r="T24" s="63"/>
      <c r="U24" s="92"/>
      <c r="V24" s="21"/>
      <c r="W24" s="93"/>
      <c r="X24" s="63"/>
      <c r="Y24" s="21"/>
    </row>
    <row r="25" spans="1:28" x14ac:dyDescent="0.25">
      <c r="A25" s="63"/>
      <c r="B25" s="21"/>
      <c r="D25" s="21"/>
      <c r="E25" s="22"/>
      <c r="F25" s="21"/>
      <c r="G25" s="3"/>
      <c r="N25" s="3"/>
      <c r="O25" s="3"/>
      <c r="P25" s="3"/>
      <c r="Q25" s="3"/>
      <c r="R25" s="3"/>
      <c r="T25" s="3"/>
      <c r="U25" s="3"/>
      <c r="V25" s="3"/>
      <c r="W25" s="3"/>
      <c r="X25" s="3"/>
    </row>
    <row r="26" spans="1:28" ht="17.25" x14ac:dyDescent="0.25">
      <c r="B26" s="35" t="s">
        <v>22</v>
      </c>
      <c r="D26" s="21"/>
      <c r="F26" s="21"/>
      <c r="G26" s="3"/>
      <c r="AA26" s="1">
        <v>0.01</v>
      </c>
      <c r="AB26" s="1">
        <v>0.01</v>
      </c>
    </row>
    <row r="27" spans="1:28" x14ac:dyDescent="0.25">
      <c r="B27" s="35" t="s">
        <v>15</v>
      </c>
      <c r="D27" s="21"/>
      <c r="F27" s="21"/>
      <c r="G27" s="3"/>
      <c r="AA27" s="5">
        <v>10</v>
      </c>
      <c r="AB27" s="5">
        <v>10</v>
      </c>
    </row>
    <row r="28" spans="1:28" ht="17.25" x14ac:dyDescent="0.25">
      <c r="B28" s="56" t="s">
        <v>16</v>
      </c>
      <c r="C28" s="21"/>
      <c r="D28" s="56"/>
      <c r="F28" s="21"/>
      <c r="G28" s="3"/>
      <c r="AA28" s="5">
        <v>11</v>
      </c>
      <c r="AB28" s="5">
        <v>11</v>
      </c>
    </row>
    <row r="29" spans="1:28" ht="17.25" x14ac:dyDescent="0.25">
      <c r="B29" s="61" t="s">
        <v>42</v>
      </c>
      <c r="C29" s="21"/>
      <c r="D29" s="24"/>
      <c r="F29" s="21"/>
      <c r="G29" s="3"/>
      <c r="AA29" s="5">
        <v>11.3</v>
      </c>
      <c r="AB29" s="5">
        <v>11.3</v>
      </c>
    </row>
    <row r="30" spans="1:28" x14ac:dyDescent="0.25">
      <c r="B30" s="21"/>
      <c r="C30" s="23"/>
      <c r="D30" s="21"/>
      <c r="E30" s="21"/>
      <c r="F30" s="21"/>
      <c r="G30" s="3"/>
      <c r="AA30" s="5">
        <v>12.7</v>
      </c>
      <c r="AB30" s="5">
        <v>12.4</v>
      </c>
    </row>
    <row r="31" spans="1:28" x14ac:dyDescent="0.25">
      <c r="B31" s="21"/>
      <c r="C31" s="23"/>
      <c r="D31" s="21"/>
      <c r="E31" s="21"/>
      <c r="F31" s="21"/>
      <c r="G31" s="3"/>
      <c r="AA31" s="5">
        <v>13</v>
      </c>
      <c r="AB31" s="5">
        <v>12.7</v>
      </c>
    </row>
    <row r="32" spans="1:28" x14ac:dyDescent="0.25">
      <c r="B32" s="21"/>
      <c r="C32" s="23"/>
      <c r="D32" s="21"/>
      <c r="E32" s="21"/>
      <c r="F32" s="21"/>
      <c r="G32" s="3"/>
      <c r="AA32" s="5">
        <v>13.3</v>
      </c>
      <c r="AB32" s="5">
        <v>13</v>
      </c>
    </row>
    <row r="33" spans="2:28" x14ac:dyDescent="0.25">
      <c r="B33" s="21"/>
      <c r="C33" s="21"/>
      <c r="D33" s="21"/>
      <c r="E33" s="21"/>
      <c r="F33" s="21"/>
      <c r="G33" s="3"/>
      <c r="AA33" s="5">
        <v>13.7</v>
      </c>
      <c r="AB33" s="5">
        <v>13.3</v>
      </c>
    </row>
    <row r="34" spans="2:28" x14ac:dyDescent="0.25">
      <c r="B34" s="21"/>
      <c r="C34" s="27"/>
      <c r="D34" s="28"/>
      <c r="E34" s="21"/>
      <c r="F34" s="21"/>
      <c r="G34" s="3"/>
      <c r="AA34" s="5">
        <v>14</v>
      </c>
      <c r="AB34" s="5">
        <v>13.7</v>
      </c>
    </row>
    <row r="35" spans="2:28" x14ac:dyDescent="0.25">
      <c r="B35" s="21"/>
      <c r="C35" s="27"/>
      <c r="D35" s="27"/>
      <c r="E35" s="21"/>
      <c r="F35" s="21"/>
      <c r="G35" s="3"/>
      <c r="AA35" s="5">
        <v>14.3</v>
      </c>
      <c r="AB35" s="5">
        <v>14</v>
      </c>
    </row>
    <row r="36" spans="2:28" x14ac:dyDescent="0.25">
      <c r="AA36" s="5">
        <v>14.7</v>
      </c>
      <c r="AB36" s="5">
        <v>14.3</v>
      </c>
    </row>
    <row r="37" spans="2:28" x14ac:dyDescent="0.25">
      <c r="AA37" s="5">
        <v>15</v>
      </c>
      <c r="AB37" s="5">
        <v>14.7</v>
      </c>
    </row>
    <row r="38" spans="2:28" x14ac:dyDescent="0.25">
      <c r="AA38" s="5">
        <v>15.4</v>
      </c>
      <c r="AB38" s="5">
        <v>15</v>
      </c>
    </row>
    <row r="39" spans="2:28" x14ac:dyDescent="0.25">
      <c r="AA39" s="5">
        <v>15.8</v>
      </c>
      <c r="AB39" s="5">
        <v>15.4</v>
      </c>
    </row>
    <row r="40" spans="2:28" x14ac:dyDescent="0.25">
      <c r="AA40" s="5">
        <v>16.2</v>
      </c>
      <c r="AB40" s="5">
        <v>15.8</v>
      </c>
    </row>
    <row r="41" spans="2:28" x14ac:dyDescent="0.25">
      <c r="AA41" s="5">
        <v>16.5</v>
      </c>
      <c r="AB41" s="5">
        <v>16</v>
      </c>
    </row>
    <row r="42" spans="2:28" x14ac:dyDescent="0.25">
      <c r="AA42" s="5">
        <v>16.899999999999999</v>
      </c>
      <c r="AB42" s="5">
        <v>16.2</v>
      </c>
    </row>
    <row r="43" spans="2:28" x14ac:dyDescent="0.25">
      <c r="AA43" s="5">
        <v>17.399999999999999</v>
      </c>
      <c r="AB43" s="5">
        <v>16.5</v>
      </c>
    </row>
    <row r="44" spans="2:28" x14ac:dyDescent="0.25">
      <c r="AA44" s="5">
        <v>17.8</v>
      </c>
      <c r="AB44" s="5">
        <v>16.899999999999999</v>
      </c>
    </row>
    <row r="45" spans="2:28" x14ac:dyDescent="0.25">
      <c r="AA45" s="5">
        <v>18.2</v>
      </c>
      <c r="AB45" s="5">
        <v>17.399999999999999</v>
      </c>
    </row>
    <row r="46" spans="2:28" x14ac:dyDescent="0.25">
      <c r="AA46" s="5">
        <v>18.7</v>
      </c>
      <c r="AB46" s="5">
        <v>17.8</v>
      </c>
    </row>
    <row r="47" spans="2:28" x14ac:dyDescent="0.25">
      <c r="AA47" s="5">
        <v>19.100000000000001</v>
      </c>
      <c r="AB47" s="5">
        <v>18</v>
      </c>
    </row>
    <row r="48" spans="2:28" x14ac:dyDescent="0.25">
      <c r="AA48" s="5">
        <v>19.600000000000001</v>
      </c>
      <c r="AB48" s="5">
        <v>18.2</v>
      </c>
    </row>
    <row r="49" spans="27:28" x14ac:dyDescent="0.25">
      <c r="AA49" s="5">
        <v>20</v>
      </c>
      <c r="AB49" s="5">
        <v>18.7</v>
      </c>
    </row>
    <row r="50" spans="27:28" x14ac:dyDescent="0.25">
      <c r="AA50" s="5">
        <v>20.5</v>
      </c>
      <c r="AB50" s="5">
        <v>19.100000000000001</v>
      </c>
    </row>
    <row r="51" spans="27:28" x14ac:dyDescent="0.25">
      <c r="AA51" s="5">
        <v>21</v>
      </c>
      <c r="AB51" s="5">
        <v>19.600000000000001</v>
      </c>
    </row>
    <row r="52" spans="27:28" x14ac:dyDescent="0.25">
      <c r="AA52" s="5">
        <v>21.5</v>
      </c>
      <c r="AB52" s="5">
        <v>20</v>
      </c>
    </row>
    <row r="53" spans="27:28" x14ac:dyDescent="0.25">
      <c r="AA53" s="5">
        <v>22.1</v>
      </c>
      <c r="AB53" s="5">
        <v>20.5</v>
      </c>
    </row>
    <row r="54" spans="27:28" x14ac:dyDescent="0.25">
      <c r="AA54" s="5">
        <v>22.6</v>
      </c>
      <c r="AB54" s="5">
        <v>21</v>
      </c>
    </row>
    <row r="55" spans="27:28" x14ac:dyDescent="0.25">
      <c r="AA55" s="5">
        <v>23.2</v>
      </c>
      <c r="AB55" s="5">
        <v>21.5</v>
      </c>
    </row>
    <row r="56" spans="27:28" x14ac:dyDescent="0.25">
      <c r="AA56" s="5">
        <v>23.7</v>
      </c>
      <c r="AB56" s="5">
        <v>22</v>
      </c>
    </row>
    <row r="57" spans="27:28" x14ac:dyDescent="0.25">
      <c r="AA57" s="5">
        <v>24.3</v>
      </c>
      <c r="AB57" s="5">
        <v>22.1</v>
      </c>
    </row>
    <row r="58" spans="27:28" x14ac:dyDescent="0.25">
      <c r="AA58" s="5">
        <v>24.9</v>
      </c>
      <c r="AB58" s="5">
        <v>22.6</v>
      </c>
    </row>
    <row r="59" spans="27:28" x14ac:dyDescent="0.25">
      <c r="AA59" s="5">
        <v>25.5</v>
      </c>
      <c r="AB59" s="5">
        <v>23.2</v>
      </c>
    </row>
    <row r="60" spans="27:28" x14ac:dyDescent="0.25">
      <c r="AA60" s="5">
        <v>26.1</v>
      </c>
      <c r="AB60" s="5">
        <v>23.7</v>
      </c>
    </row>
    <row r="61" spans="27:28" x14ac:dyDescent="0.25">
      <c r="AA61" s="5">
        <v>26.7</v>
      </c>
      <c r="AB61" s="5">
        <v>24.3</v>
      </c>
    </row>
    <row r="62" spans="27:28" x14ac:dyDescent="0.25">
      <c r="AA62" s="5">
        <v>27.4</v>
      </c>
      <c r="AB62" s="5">
        <v>24.9</v>
      </c>
    </row>
    <row r="63" spans="27:28" x14ac:dyDescent="0.25">
      <c r="AA63" s="5">
        <v>28</v>
      </c>
      <c r="AB63" s="5">
        <v>25.5</v>
      </c>
    </row>
    <row r="64" spans="27:28" x14ac:dyDescent="0.25">
      <c r="AA64" s="5">
        <v>28.7</v>
      </c>
      <c r="AB64" s="5">
        <v>26.1</v>
      </c>
    </row>
    <row r="65" spans="27:28" x14ac:dyDescent="0.25">
      <c r="AA65" s="5">
        <v>29.4</v>
      </c>
      <c r="AB65" s="5">
        <v>26.7</v>
      </c>
    </row>
    <row r="66" spans="27:28" x14ac:dyDescent="0.25">
      <c r="AA66" s="5">
        <v>30.1</v>
      </c>
      <c r="AB66" s="5">
        <v>27</v>
      </c>
    </row>
    <row r="67" spans="27:28" x14ac:dyDescent="0.25">
      <c r="AA67" s="5">
        <v>30.9</v>
      </c>
      <c r="AB67" s="5">
        <v>27.4</v>
      </c>
    </row>
    <row r="68" spans="27:28" x14ac:dyDescent="0.25">
      <c r="AA68" s="5">
        <v>31.6</v>
      </c>
      <c r="AB68" s="5">
        <v>28</v>
      </c>
    </row>
    <row r="69" spans="27:28" x14ac:dyDescent="0.25">
      <c r="AA69" s="5">
        <v>32.4</v>
      </c>
      <c r="AB69" s="5">
        <v>28.7</v>
      </c>
    </row>
    <row r="70" spans="27:28" x14ac:dyDescent="0.25">
      <c r="AA70" s="5">
        <v>33.200000000000003</v>
      </c>
      <c r="AB70" s="5">
        <v>29.4</v>
      </c>
    </row>
    <row r="71" spans="27:28" x14ac:dyDescent="0.25">
      <c r="AA71" s="5">
        <v>34</v>
      </c>
      <c r="AB71" s="5">
        <v>30</v>
      </c>
    </row>
    <row r="72" spans="27:28" x14ac:dyDescent="0.25">
      <c r="AA72" s="5">
        <v>34.799999999999997</v>
      </c>
      <c r="AB72" s="5">
        <v>30.1</v>
      </c>
    </row>
    <row r="73" spans="27:28" x14ac:dyDescent="0.25">
      <c r="AA73" s="5">
        <v>35.700000000000003</v>
      </c>
      <c r="AB73" s="5">
        <v>30.9</v>
      </c>
    </row>
    <row r="74" spans="27:28" x14ac:dyDescent="0.25">
      <c r="AA74" s="5">
        <v>36.5</v>
      </c>
      <c r="AB74" s="5">
        <v>31.6</v>
      </c>
    </row>
    <row r="75" spans="27:28" x14ac:dyDescent="0.25">
      <c r="AA75" s="5">
        <v>37.4</v>
      </c>
      <c r="AB75" s="5">
        <v>32.4</v>
      </c>
    </row>
    <row r="76" spans="27:28" x14ac:dyDescent="0.25">
      <c r="AA76" s="5">
        <v>38.299999999999997</v>
      </c>
      <c r="AB76" s="5">
        <v>33</v>
      </c>
    </row>
    <row r="77" spans="27:28" x14ac:dyDescent="0.25">
      <c r="AA77" s="5">
        <v>39.200000000000003</v>
      </c>
      <c r="AB77" s="5">
        <v>33.200000000000003</v>
      </c>
    </row>
    <row r="78" spans="27:28" x14ac:dyDescent="0.25">
      <c r="AA78" s="5">
        <v>40.200000000000003</v>
      </c>
      <c r="AB78" s="5">
        <v>34</v>
      </c>
    </row>
    <row r="79" spans="27:28" x14ac:dyDescent="0.25">
      <c r="AA79" s="5">
        <v>41.2</v>
      </c>
      <c r="AB79" s="5">
        <v>34.799999999999997</v>
      </c>
    </row>
    <row r="80" spans="27:28" x14ac:dyDescent="0.25">
      <c r="AA80" s="5">
        <v>42.2</v>
      </c>
      <c r="AB80" s="5">
        <v>35.700000000000003</v>
      </c>
    </row>
    <row r="81" spans="27:28" x14ac:dyDescent="0.25">
      <c r="AA81" s="5">
        <v>43.2</v>
      </c>
      <c r="AB81" s="5">
        <v>36</v>
      </c>
    </row>
    <row r="82" spans="27:28" x14ac:dyDescent="0.25">
      <c r="AA82" s="5">
        <v>44.2</v>
      </c>
      <c r="AB82" s="5">
        <v>36.5</v>
      </c>
    </row>
    <row r="83" spans="27:28" x14ac:dyDescent="0.25">
      <c r="AA83" s="5">
        <v>45.3</v>
      </c>
      <c r="AB83" s="5">
        <v>37.4</v>
      </c>
    </row>
    <row r="84" spans="27:28" x14ac:dyDescent="0.25">
      <c r="AA84" s="5">
        <v>46.4</v>
      </c>
      <c r="AB84" s="5">
        <v>38.299999999999997</v>
      </c>
    </row>
    <row r="85" spans="27:28" x14ac:dyDescent="0.25">
      <c r="AA85" s="5">
        <v>47.5</v>
      </c>
      <c r="AB85" s="5">
        <v>39</v>
      </c>
    </row>
    <row r="86" spans="27:28" x14ac:dyDescent="0.25">
      <c r="AA86" s="5">
        <v>48.7</v>
      </c>
      <c r="AB86" s="5">
        <v>39.200000000000003</v>
      </c>
    </row>
    <row r="87" spans="27:28" x14ac:dyDescent="0.25">
      <c r="AA87" s="5">
        <v>49.9</v>
      </c>
      <c r="AB87" s="5">
        <v>40.200000000000003</v>
      </c>
    </row>
    <row r="88" spans="27:28" x14ac:dyDescent="0.25">
      <c r="AA88" s="5">
        <v>51.1</v>
      </c>
      <c r="AB88" s="5">
        <v>41.2</v>
      </c>
    </row>
    <row r="89" spans="27:28" x14ac:dyDescent="0.25">
      <c r="AA89" s="5">
        <v>52.3</v>
      </c>
      <c r="AB89" s="5">
        <v>42.2</v>
      </c>
    </row>
    <row r="90" spans="27:28" x14ac:dyDescent="0.25">
      <c r="AA90" s="5">
        <v>53.6</v>
      </c>
      <c r="AB90" s="5">
        <v>43</v>
      </c>
    </row>
    <row r="91" spans="27:28" x14ac:dyDescent="0.25">
      <c r="AA91" s="5">
        <v>54.9</v>
      </c>
      <c r="AB91" s="5">
        <v>43.2</v>
      </c>
    </row>
    <row r="92" spans="27:28" x14ac:dyDescent="0.25">
      <c r="AA92" s="5">
        <v>56.2</v>
      </c>
      <c r="AB92" s="5">
        <v>44.2</v>
      </c>
    </row>
    <row r="93" spans="27:28" x14ac:dyDescent="0.25">
      <c r="AA93" s="5">
        <v>57.6</v>
      </c>
      <c r="AB93" s="5">
        <v>45.3</v>
      </c>
    </row>
    <row r="94" spans="27:28" x14ac:dyDescent="0.25">
      <c r="AA94" s="5">
        <v>59</v>
      </c>
      <c r="AB94" s="5">
        <v>46.4</v>
      </c>
    </row>
    <row r="95" spans="27:28" x14ac:dyDescent="0.25">
      <c r="AA95" s="5">
        <v>60.4</v>
      </c>
      <c r="AB95" s="5">
        <v>47</v>
      </c>
    </row>
    <row r="96" spans="27:28" x14ac:dyDescent="0.25">
      <c r="AA96" s="5">
        <v>61.9</v>
      </c>
      <c r="AB96" s="5">
        <v>47.5</v>
      </c>
    </row>
    <row r="97" spans="27:28" x14ac:dyDescent="0.25">
      <c r="AA97" s="5">
        <v>63.4</v>
      </c>
      <c r="AB97" s="5">
        <v>48.7</v>
      </c>
    </row>
    <row r="98" spans="27:28" x14ac:dyDescent="0.25">
      <c r="AA98" s="5">
        <v>64.900000000000006</v>
      </c>
      <c r="AB98" s="5">
        <v>49.9</v>
      </c>
    </row>
    <row r="99" spans="27:28" x14ac:dyDescent="0.25">
      <c r="AA99" s="5">
        <v>66.5</v>
      </c>
      <c r="AB99" s="5">
        <v>51</v>
      </c>
    </row>
    <row r="100" spans="27:28" x14ac:dyDescent="0.25">
      <c r="AA100" s="5">
        <v>68.099999999999994</v>
      </c>
      <c r="AB100" s="5">
        <v>51.1</v>
      </c>
    </row>
    <row r="101" spans="27:28" x14ac:dyDescent="0.25">
      <c r="AA101" s="5">
        <v>69.8</v>
      </c>
      <c r="AB101" s="5">
        <v>52.3</v>
      </c>
    </row>
    <row r="102" spans="27:28" x14ac:dyDescent="0.25">
      <c r="AA102" s="5">
        <v>71.5</v>
      </c>
      <c r="AB102" s="5">
        <v>53.6</v>
      </c>
    </row>
    <row r="103" spans="27:28" x14ac:dyDescent="0.25">
      <c r="AA103" s="5">
        <v>73.2</v>
      </c>
      <c r="AB103" s="5">
        <v>54.9</v>
      </c>
    </row>
    <row r="104" spans="27:28" x14ac:dyDescent="0.25">
      <c r="AA104" s="5">
        <v>75</v>
      </c>
      <c r="AB104" s="5">
        <v>56</v>
      </c>
    </row>
    <row r="105" spans="27:28" x14ac:dyDescent="0.25">
      <c r="AA105" s="5">
        <v>76.8</v>
      </c>
      <c r="AB105" s="5">
        <v>56.2</v>
      </c>
    </row>
    <row r="106" spans="27:28" x14ac:dyDescent="0.25">
      <c r="AA106" s="5">
        <v>78.7</v>
      </c>
      <c r="AB106" s="5">
        <v>57.6</v>
      </c>
    </row>
    <row r="107" spans="27:28" x14ac:dyDescent="0.25">
      <c r="AA107" s="5">
        <v>80.599999999999994</v>
      </c>
      <c r="AB107" s="5">
        <v>59</v>
      </c>
    </row>
    <row r="108" spans="27:28" x14ac:dyDescent="0.25">
      <c r="AA108" s="5">
        <v>82.5</v>
      </c>
      <c r="AB108" s="5">
        <v>60.4</v>
      </c>
    </row>
    <row r="109" spans="27:28" x14ac:dyDescent="0.25">
      <c r="AA109" s="5">
        <v>84.5</v>
      </c>
      <c r="AB109" s="5">
        <v>61.9</v>
      </c>
    </row>
    <row r="110" spans="27:28" x14ac:dyDescent="0.25">
      <c r="AA110" s="5">
        <v>86.6</v>
      </c>
      <c r="AB110" s="5">
        <v>62</v>
      </c>
    </row>
    <row r="111" spans="27:28" x14ac:dyDescent="0.25">
      <c r="AA111" s="5">
        <v>88.7</v>
      </c>
      <c r="AB111" s="5">
        <v>63.4</v>
      </c>
    </row>
    <row r="112" spans="27:28" x14ac:dyDescent="0.25">
      <c r="AA112" s="5">
        <v>90.9</v>
      </c>
      <c r="AB112" s="5">
        <v>64.900000000000006</v>
      </c>
    </row>
    <row r="113" spans="27:28" x14ac:dyDescent="0.25">
      <c r="AA113" s="5">
        <v>93.1</v>
      </c>
      <c r="AB113" s="5">
        <v>66.5</v>
      </c>
    </row>
    <row r="114" spans="27:28" x14ac:dyDescent="0.25">
      <c r="AA114" s="5">
        <v>95.3</v>
      </c>
      <c r="AB114" s="5">
        <v>68</v>
      </c>
    </row>
    <row r="115" spans="27:28" x14ac:dyDescent="0.25">
      <c r="AA115" s="5">
        <v>97.6</v>
      </c>
      <c r="AB115" s="5">
        <v>68.099999999999994</v>
      </c>
    </row>
    <row r="116" spans="27:28" x14ac:dyDescent="0.25">
      <c r="AA116" s="5">
        <v>100</v>
      </c>
      <c r="AB116" s="5">
        <v>69.8</v>
      </c>
    </row>
    <row r="117" spans="27:28" x14ac:dyDescent="0.25">
      <c r="AA117" s="5"/>
      <c r="AB117" s="5">
        <v>71.5</v>
      </c>
    </row>
    <row r="118" spans="27:28" x14ac:dyDescent="0.25">
      <c r="AA118" s="5"/>
      <c r="AB118" s="5">
        <v>73.2</v>
      </c>
    </row>
    <row r="119" spans="27:28" x14ac:dyDescent="0.25">
      <c r="AA119" s="5"/>
      <c r="AB119" s="5">
        <v>75</v>
      </c>
    </row>
    <row r="120" spans="27:28" x14ac:dyDescent="0.25">
      <c r="AA120" s="5"/>
      <c r="AB120" s="5">
        <v>76.8</v>
      </c>
    </row>
    <row r="121" spans="27:28" x14ac:dyDescent="0.25">
      <c r="AA121" s="5"/>
      <c r="AB121" s="5">
        <v>78.7</v>
      </c>
    </row>
    <row r="122" spans="27:28" x14ac:dyDescent="0.25">
      <c r="AA122" s="5"/>
      <c r="AB122" s="5">
        <v>80.599999999999994</v>
      </c>
    </row>
    <row r="123" spans="27:28" x14ac:dyDescent="0.25">
      <c r="AA123" s="5"/>
      <c r="AB123" s="5">
        <v>82</v>
      </c>
    </row>
    <row r="124" spans="27:28" x14ac:dyDescent="0.25">
      <c r="AA124" s="5"/>
      <c r="AB124" s="5">
        <v>82.5</v>
      </c>
    </row>
    <row r="125" spans="27:28" x14ac:dyDescent="0.25">
      <c r="AA125" s="5"/>
      <c r="AB125" s="5">
        <v>84.5</v>
      </c>
    </row>
    <row r="126" spans="27:28" x14ac:dyDescent="0.25">
      <c r="AA126" s="5"/>
      <c r="AB126" s="5">
        <v>86.6</v>
      </c>
    </row>
    <row r="127" spans="27:28" x14ac:dyDescent="0.25">
      <c r="AA127" s="5"/>
      <c r="AB127" s="5">
        <v>88.7</v>
      </c>
    </row>
    <row r="128" spans="27:28" x14ac:dyDescent="0.25">
      <c r="AA128" s="5"/>
      <c r="AB128" s="5">
        <v>90.9</v>
      </c>
    </row>
    <row r="129" spans="27:28" x14ac:dyDescent="0.25">
      <c r="AA129" s="5"/>
      <c r="AB129" s="5">
        <v>91</v>
      </c>
    </row>
    <row r="130" spans="27:28" x14ac:dyDescent="0.25">
      <c r="AA130" s="5"/>
      <c r="AB130" s="5">
        <v>93.1</v>
      </c>
    </row>
    <row r="131" spans="27:28" x14ac:dyDescent="0.25">
      <c r="AA131" s="5"/>
      <c r="AB131" s="5">
        <v>95.3</v>
      </c>
    </row>
    <row r="132" spans="27:28" x14ac:dyDescent="0.25">
      <c r="AA132" s="5"/>
      <c r="AB132" s="5">
        <v>97.6</v>
      </c>
    </row>
    <row r="133" spans="27:28" x14ac:dyDescent="0.25">
      <c r="AB133" s="29">
        <v>100</v>
      </c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</sheetData>
  <sheetProtection password="EA53" sheet="1" objects="1" scenarios="1"/>
  <mergeCells count="6">
    <mergeCell ref="V11:W11"/>
    <mergeCell ref="T6:X6"/>
    <mergeCell ref="B6:F6"/>
    <mergeCell ref="H6:L6"/>
    <mergeCell ref="D12:E12"/>
    <mergeCell ref="J12:K12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2" sqref="J29:J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3-resistor</vt:lpstr>
      <vt:lpstr>4-resistor</vt:lpstr>
      <vt:lpstr>Sheet3</vt:lpstr>
      <vt:lpstr>'3-resistor'!RSET1</vt:lpstr>
      <vt:lpstr>RSET1</vt:lpstr>
      <vt:lpstr>'3-resistor'!RSET2</vt:lpstr>
      <vt:lpstr>RSET2</vt:lpstr>
      <vt:lpstr>'3-resistor'!RSET3</vt:lpstr>
      <vt:lpstr>RSET3</vt:lpstr>
    </vt:vector>
  </TitlesOfParts>
  <Company>Texas Instruments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Andrey Bykanov</cp:lastModifiedBy>
  <dcterms:created xsi:type="dcterms:W3CDTF">2012-10-17T01:41:25Z</dcterms:created>
  <dcterms:modified xsi:type="dcterms:W3CDTF">2014-03-26T22:39:26Z</dcterms:modified>
</cp:coreProperties>
</file>