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\Documents\PT. SAS\Project\PT. PP\01. SPK\"/>
    </mc:Choice>
  </mc:AlternateContent>
  <xr:revisionPtr revIDLastSave="0" documentId="13_ncr:1_{EDF9681B-6B03-4A8E-960D-E30E5B9E4CF7}" xr6:coauthVersionLast="47" xr6:coauthVersionMax="47" xr10:uidLastSave="{00000000-0000-0000-0000-000000000000}"/>
  <bookViews>
    <workbookView xWindow="-120" yWindow="-120" windowWidth="20730" windowHeight="11310" xr2:uid="{B7AF2C67-315F-4EF0-B5AD-21F354E3F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J10" i="1"/>
  <c r="D22" i="1"/>
  <c r="E12" i="1" s="1"/>
  <c r="G10" i="1"/>
  <c r="H10" i="1" s="1"/>
  <c r="F12" i="1"/>
  <c r="F13" i="1" s="1"/>
  <c r="G13" i="1" s="1"/>
  <c r="K7" i="1"/>
  <c r="L7" i="1" s="1"/>
  <c r="M7" i="1" s="1"/>
  <c r="N7" i="1" s="1"/>
  <c r="O7" i="1" s="1"/>
  <c r="P7" i="1" s="1"/>
  <c r="Q7" i="1" s="1"/>
  <c r="R7" i="1" s="1"/>
  <c r="S7" i="1" s="1"/>
  <c r="T7" i="1" s="1"/>
  <c r="U7" i="1" s="1"/>
  <c r="G12" i="1" l="1"/>
  <c r="F14" i="1"/>
  <c r="F15" i="1" s="1"/>
  <c r="E15" i="1"/>
  <c r="R10" i="1"/>
  <c r="E10" i="1"/>
  <c r="K10" i="1" s="1"/>
  <c r="E18" i="1"/>
  <c r="E14" i="1"/>
  <c r="E21" i="1"/>
  <c r="E17" i="1"/>
  <c r="E13" i="1"/>
  <c r="O10" i="1"/>
  <c r="S10" i="1"/>
  <c r="E19" i="1"/>
  <c r="E11" i="1"/>
  <c r="M10" i="1"/>
  <c r="Q10" i="1"/>
  <c r="U10" i="1"/>
  <c r="G11" i="1"/>
  <c r="E20" i="1"/>
  <c r="E16" i="1"/>
  <c r="L10" i="1"/>
  <c r="P10" i="1"/>
  <c r="T10" i="1"/>
  <c r="G14" i="1"/>
  <c r="F16" i="1" l="1"/>
  <c r="G15" i="1"/>
  <c r="H15" i="1" s="1"/>
  <c r="J15" i="1" s="1"/>
  <c r="H13" i="1"/>
  <c r="M13" i="1" s="1"/>
  <c r="H11" i="1"/>
  <c r="J11" i="1" s="1"/>
  <c r="P11" i="1"/>
  <c r="Q11" i="1"/>
  <c r="N11" i="1"/>
  <c r="U11" i="1"/>
  <c r="N10" i="1"/>
  <c r="H12" i="1"/>
  <c r="U12" i="1" s="1"/>
  <c r="J12" i="1"/>
  <c r="H14" i="1"/>
  <c r="Q14" i="1" s="1"/>
  <c r="O12" i="1"/>
  <c r="R11" i="1"/>
  <c r="L12" i="1"/>
  <c r="R14" i="1"/>
  <c r="M12" i="1"/>
  <c r="N12" i="1"/>
  <c r="K15" i="1" l="1"/>
  <c r="Q15" i="1"/>
  <c r="F17" i="1"/>
  <c r="G16" i="1"/>
  <c r="H16" i="1" s="1"/>
  <c r="M16" i="1" s="1"/>
  <c r="U14" i="1"/>
  <c r="N13" i="1"/>
  <c r="T14" i="1"/>
  <c r="U15" i="1"/>
  <c r="T15" i="1"/>
  <c r="P15" i="1"/>
  <c r="J14" i="1"/>
  <c r="N15" i="1"/>
  <c r="S15" i="1"/>
  <c r="L14" i="1"/>
  <c r="M14" i="1"/>
  <c r="P14" i="1"/>
  <c r="R13" i="1"/>
  <c r="Q13" i="1"/>
  <c r="P13" i="1"/>
  <c r="S14" i="1"/>
  <c r="N14" i="1"/>
  <c r="K14" i="1"/>
  <c r="O14" i="1"/>
  <c r="P12" i="1"/>
  <c r="S12" i="1"/>
  <c r="R12" i="1"/>
  <c r="Q12" i="1"/>
  <c r="T11" i="1"/>
  <c r="T12" i="1"/>
  <c r="M15" i="1"/>
  <c r="L15" i="1"/>
  <c r="R15" i="1"/>
  <c r="O15" i="1"/>
  <c r="U13" i="1"/>
  <c r="T13" i="1"/>
  <c r="O16" i="1"/>
  <c r="O13" i="1"/>
  <c r="S13" i="1"/>
  <c r="K13" i="1"/>
  <c r="K11" i="1"/>
  <c r="M11" i="1"/>
  <c r="L11" i="1"/>
  <c r="O11" i="1"/>
  <c r="S11" i="1"/>
  <c r="J13" i="1"/>
  <c r="L13" i="1"/>
  <c r="K12" i="1"/>
  <c r="T16" i="1" l="1"/>
  <c r="U16" i="1"/>
  <c r="J16" i="1"/>
  <c r="P16" i="1"/>
  <c r="K16" i="1"/>
  <c r="F18" i="1"/>
  <c r="G17" i="1"/>
  <c r="Q16" i="1"/>
  <c r="L16" i="1"/>
  <c r="N16" i="1"/>
  <c r="R16" i="1"/>
  <c r="S16" i="1"/>
  <c r="H17" i="1" l="1"/>
  <c r="O17" i="1"/>
  <c r="N17" i="1"/>
  <c r="J17" i="1"/>
  <c r="Q17" i="1"/>
  <c r="K17" i="1"/>
  <c r="U17" i="1"/>
  <c r="M17" i="1"/>
  <c r="T17" i="1"/>
  <c r="L17" i="1"/>
  <c r="F19" i="1"/>
  <c r="G19" i="1" s="1"/>
  <c r="G18" i="1"/>
  <c r="H18" i="1" s="1"/>
  <c r="M18" i="1" s="1"/>
  <c r="P18" i="1"/>
  <c r="T18" i="1"/>
  <c r="N18" i="1" l="1"/>
  <c r="J18" i="1"/>
  <c r="L18" i="1"/>
  <c r="S18" i="1"/>
  <c r="Q18" i="1"/>
  <c r="O18" i="1"/>
  <c r="K18" i="1"/>
  <c r="R18" i="1"/>
  <c r="U18" i="1"/>
  <c r="P17" i="1"/>
  <c r="S17" i="1"/>
  <c r="R17" i="1"/>
  <c r="F20" i="1"/>
  <c r="H19" i="1"/>
  <c r="N19" i="1" s="1"/>
  <c r="J19" i="1"/>
  <c r="P19" i="1"/>
  <c r="U19" i="1"/>
  <c r="Q19" i="1"/>
  <c r="S19" i="1"/>
  <c r="L19" i="1"/>
  <c r="R19" i="1"/>
  <c r="O19" i="1" l="1"/>
  <c r="M19" i="1"/>
  <c r="K19" i="1"/>
  <c r="T19" i="1"/>
  <c r="G20" i="1"/>
  <c r="H20" i="1" s="1"/>
  <c r="J20" i="1" s="1"/>
  <c r="F21" i="1"/>
  <c r="G21" i="1" s="1"/>
  <c r="M20" i="1"/>
  <c r="L20" i="1"/>
  <c r="R20" i="1"/>
  <c r="P20" i="1" l="1"/>
  <c r="Q20" i="1"/>
  <c r="S20" i="1"/>
  <c r="H21" i="1"/>
  <c r="J21" i="1" s="1"/>
  <c r="J23" i="1" s="1"/>
  <c r="J24" i="1" s="1"/>
  <c r="O21" i="1"/>
  <c r="U20" i="1"/>
  <c r="O20" i="1"/>
  <c r="K20" i="1"/>
  <c r="N20" i="1"/>
  <c r="T20" i="1"/>
  <c r="L21" i="1" l="1"/>
  <c r="L23" i="1" s="1"/>
  <c r="P21" i="1"/>
  <c r="P23" i="1" s="1"/>
  <c r="Q21" i="1"/>
  <c r="R21" i="1"/>
  <c r="R23" i="1" s="1"/>
  <c r="N21" i="1"/>
  <c r="N23" i="1" s="1"/>
  <c r="S21" i="1"/>
  <c r="U21" i="1"/>
  <c r="U23" i="1" s="1"/>
  <c r="M21" i="1"/>
  <c r="M23" i="1" s="1"/>
  <c r="Q23" i="1"/>
  <c r="K21" i="1"/>
  <c r="K23" i="1" s="1"/>
  <c r="K24" i="1" s="1"/>
  <c r="L24" i="1" s="1"/>
  <c r="M24" i="1" s="1"/>
  <c r="T21" i="1"/>
  <c r="T23" i="1" s="1"/>
  <c r="O23" i="1"/>
  <c r="S23" i="1"/>
  <c r="N24" i="1" l="1"/>
  <c r="O24" i="1" s="1"/>
  <c r="P24" i="1" s="1"/>
  <c r="Q24" i="1" s="1"/>
  <c r="R24" i="1" s="1"/>
  <c r="S24" i="1" s="1"/>
  <c r="T24" i="1" s="1"/>
  <c r="U24" i="1" s="1"/>
</calcChain>
</file>

<file path=xl/sharedStrings.xml><?xml version="1.0" encoding="utf-8"?>
<sst xmlns="http://schemas.openxmlformats.org/spreadsheetml/2006/main" count="22" uniqueCount="22">
  <si>
    <t>Prosedur Pengelolaan EPC (revisi)</t>
  </si>
  <si>
    <t>Prosedur Progress Measurement system dan Kurva S;</t>
  </si>
  <si>
    <t>Tata Cara Pembuatan Schedule yang benar (Baseline);</t>
  </si>
  <si>
    <t xml:space="preserve">Tata Cara Pengendalian Schedule (Current Schedule) dan Analisis Progress; </t>
  </si>
  <si>
    <t>Tata Cara Pembuatan WBS dan CBS;</t>
  </si>
  <si>
    <t>Project Earn Value Management;</t>
  </si>
  <si>
    <t>Project Change Order Management;</t>
  </si>
  <si>
    <t>Delay Analysis dan recovery procedure; </t>
  </si>
  <si>
    <t>Tata Cara pengajuan Extension of Time (EOT) kepada Client;</t>
  </si>
  <si>
    <t>Project Control Audit.</t>
  </si>
  <si>
    <t>Prosedur Project Invoicing;</t>
  </si>
  <si>
    <t>Project Schedule Risk Analysis;</t>
  </si>
  <si>
    <t>Pekerjaan Development Prosedur &amp; WI untuk Divisi EPC</t>
  </si>
  <si>
    <t>Plan</t>
  </si>
  <si>
    <t>IFR</t>
  </si>
  <si>
    <t>IFA</t>
  </si>
  <si>
    <t>IFC</t>
  </si>
  <si>
    <t>Task</t>
  </si>
  <si>
    <t>July'23</t>
  </si>
  <si>
    <t>Jun'23</t>
  </si>
  <si>
    <t>Amount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</si>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</sst>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[$-409]d\-mmm\-yy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vertical="center"/>
    </xf>
    <xf numFmtId="0" fontId="2" fillId="0" borderId="1" xfId="0" applyFont="1" applyBorder="1"/>
    <xf numFmtId="0" fontId="4" fillId="2" borderId="1" xfId="1" quotePrefix="1" applyNumberFormat="1" applyFont="1" applyFill="1" applyBorder="1" applyAlignment="1">
      <alignment horizontal="left" vertical="center" indent="2"/>
    </xf>
    <xf numFmtId="0" fontId="4" fillId="3" borderId="1" xfId="1" quotePrefix="1" applyNumberFormat="1" applyFont="1" applyFill="1" applyBorder="1" applyAlignment="1">
      <alignment horizontal="left" vertical="center" indent="2"/>
    </xf>
    <xf numFmtId="0" fontId="4" fillId="0" borderId="1" xfId="1" quotePrefix="1" applyNumberFormat="1" applyFont="1" applyFill="1" applyBorder="1" applyAlignment="1">
      <alignment horizontal="left" vertical="center" indent="2"/>
    </xf>
    <xf numFmtId="16" fontId="0" fillId="0" borderId="0" xfId="0" applyNumberFormat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43" fontId="4" fillId="2" borderId="1" xfId="1" quotePrefix="1" applyFont="1" applyFill="1" applyBorder="1" applyAlignment="1">
      <alignment horizontal="left" vertical="center" indent="2"/>
    </xf>
    <xf numFmtId="43" fontId="4" fillId="3" borderId="1" xfId="1" quotePrefix="1" applyFont="1" applyFill="1" applyBorder="1" applyAlignment="1">
      <alignment horizontal="left" vertical="center" indent="2"/>
    </xf>
    <xf numFmtId="43" fontId="4" fillId="0" borderId="1" xfId="1" quotePrefix="1" applyFont="1" applyFill="1" applyBorder="1" applyAlignment="1">
      <alignment horizontal="left" vertical="center" indent="2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4" fillId="2" borderId="1" xfId="2" quotePrefix="1" applyNumberFormat="1" applyFont="1" applyFill="1" applyBorder="1" applyAlignment="1">
      <alignment horizontal="left" vertical="center" indent="2"/>
    </xf>
    <xf numFmtId="10" fontId="0" fillId="0" borderId="1" xfId="2" applyNumberFormat="1" applyFont="1" applyBorder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9234551881969E-2"/>
          <c:y val="8.0279232111692841E-2"/>
          <c:w val="0.86552500832147228"/>
          <c:h val="0.70062250072144139"/>
        </c:manualLayout>
      </c:layout>
      <c:barChart>
        <c:barDir val="col"/>
        <c:grouping val="clustered"/>
        <c:varyColors val="0"/>
        <c:ser>
          <c:idx val="0"/>
          <c:order val="0"/>
          <c:tx>
            <c:v>Weekly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Sheet1!$J$6:$U$7</c:f>
              <c:multiLvlStrCache>
                <c:ptCount val="12"/>
                <c:lvl>
                  <c:pt idx="0">
                    <c:v>15-Jun</c:v>
                  </c:pt>
                  <c:pt idx="1">
                    <c:v>22-Jun</c:v>
                  </c:pt>
                  <c:pt idx="2">
                    <c:v>29-Jun</c:v>
                  </c:pt>
                  <c:pt idx="3">
                    <c:v>6-Jul</c:v>
                  </c:pt>
                  <c:pt idx="4">
                    <c:v>13-Jul</c:v>
                  </c:pt>
                  <c:pt idx="5">
                    <c:v>20-Jul</c:v>
                  </c:pt>
                  <c:pt idx="6">
                    <c:v>27-Jul</c:v>
                  </c:pt>
                  <c:pt idx="7">
                    <c:v>3-Aug</c:v>
                  </c:pt>
                  <c:pt idx="8">
                    <c:v>10-Aug</c:v>
                  </c:pt>
                  <c:pt idx="9">
                    <c:v>17-Aug</c:v>
                  </c:pt>
                  <c:pt idx="10">
                    <c:v>24-Aug</c:v>
                  </c:pt>
                  <c:pt idx="11">
                    <c:v>31-Aug</c:v>
                  </c:pt>
                </c:lvl>
                <c:lvl>
                  <c:pt idx="0">
                    <c:v>Jun'23</c:v>
                  </c:pt>
                  <c:pt idx="3">
                    <c:v>July'23</c:v>
                  </c:pt>
                </c:lvl>
              </c:multiLvlStrCache>
            </c:multiLvlStrRef>
          </c:cat>
          <c:val>
            <c:numRef>
              <c:f>Sheet1!$J$23:$U$23</c:f>
              <c:numCache>
                <c:formatCode>0.00%</c:formatCode>
                <c:ptCount val="12"/>
                <c:pt idx="0">
                  <c:v>0</c:v>
                </c:pt>
                <c:pt idx="1">
                  <c:v>0.12790697674418605</c:v>
                </c:pt>
                <c:pt idx="2">
                  <c:v>2.3255813953488372E-2</c:v>
                </c:pt>
                <c:pt idx="3">
                  <c:v>0.13953488372093026</c:v>
                </c:pt>
                <c:pt idx="4">
                  <c:v>0.16046511627906979</c:v>
                </c:pt>
                <c:pt idx="5">
                  <c:v>0.16976744186046511</c:v>
                </c:pt>
                <c:pt idx="6">
                  <c:v>0.1372093023255814</c:v>
                </c:pt>
                <c:pt idx="7">
                  <c:v>5.1162790697674418E-2</c:v>
                </c:pt>
                <c:pt idx="8">
                  <c:v>0.10232558139534884</c:v>
                </c:pt>
                <c:pt idx="9">
                  <c:v>5.8139534883720929E-2</c:v>
                </c:pt>
                <c:pt idx="10">
                  <c:v>1.8604651162790697E-2</c:v>
                </c:pt>
                <c:pt idx="11">
                  <c:v>1.1627906976744186E-2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9-4B1F-A25A-C29DD5A0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8960"/>
        <c:axId val="1751346560"/>
      </c:barChart>
      <c:lineChart>
        <c:grouping val="standard"/>
        <c:varyColors val="0"/>
        <c:ser>
          <c:idx val="1"/>
          <c:order val="1"/>
          <c:tx>
            <c:v>Accumulative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Sheet1!$J$24:$U$24</c:f>
              <c:numCache>
                <c:formatCode>0.00%</c:formatCode>
                <c:ptCount val="12"/>
                <c:pt idx="0">
                  <c:v>0</c:v>
                </c:pt>
                <c:pt idx="1">
                  <c:v>0.12790697674418605</c:v>
                </c:pt>
                <c:pt idx="2">
                  <c:v>0.15116279069767441</c:v>
                </c:pt>
                <c:pt idx="3">
                  <c:v>0.29069767441860467</c:v>
                </c:pt>
                <c:pt idx="4">
                  <c:v>0.45116279069767445</c:v>
                </c:pt>
                <c:pt idx="5">
                  <c:v>0.62093023255813962</c:v>
                </c:pt>
                <c:pt idx="6">
                  <c:v>0.75813953488372099</c:v>
                </c:pt>
                <c:pt idx="7">
                  <c:v>0.80930232558139537</c:v>
                </c:pt>
                <c:pt idx="8">
                  <c:v>0.91162790697674423</c:v>
                </c:pt>
                <c:pt idx="9">
                  <c:v>0.96976744186046515</c:v>
                </c:pt>
                <c:pt idx="10">
                  <c:v>0.98837209302325579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9-4B1F-A25A-C29DD5A0A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80384"/>
        <c:axId val="1983369824"/>
      </c:lineChart>
      <c:catAx>
        <c:axId val="17513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46560"/>
        <c:crosses val="autoZero"/>
        <c:auto val="1"/>
        <c:lblAlgn val="ctr"/>
        <c:lblOffset val="100"/>
        <c:noMultiLvlLbl val="0"/>
      </c:catAx>
      <c:valAx>
        <c:axId val="17513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48960"/>
        <c:crosses val="autoZero"/>
        <c:crossBetween val="between"/>
      </c:valAx>
      <c:valAx>
        <c:axId val="1983369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80384"/>
        <c:crosses val="max"/>
        <c:crossBetween val="between"/>
      </c:valAx>
      <c:catAx>
        <c:axId val="198338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83369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104774</xdr:rowOff>
    </xdr:from>
    <xdr:to>
      <xdr:col>21</xdr:col>
      <xdr:colOff>590549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CF221-E920-98AA-2B65-EA33B99B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8E68-CA5A-499C-975F-6699CBE8BF97}">
  <dimension ref="C6:V24"/>
  <sheetViews>
    <sheetView showGridLines="0" tabSelected="1" zoomScale="85" zoomScaleNormal="85" workbookViewId="0">
      <selection activeCell="G26" sqref="G26"/>
    </sheetView>
  </sheetViews>
  <sheetFormatPr defaultRowHeight="15" x14ac:dyDescent="0.25"/>
  <cols>
    <col min="3" max="3" width="82.42578125" bestFit="1" customWidth="1"/>
    <col min="4" max="4" width="16.7109375" customWidth="1"/>
    <col min="5" max="5" width="11" customWidth="1"/>
    <col min="6" max="8" width="11.85546875" customWidth="1"/>
  </cols>
  <sheetData>
    <row r="6" spans="3:22" x14ac:dyDescent="0.25">
      <c r="C6" s="1" t="s">
        <v>17</v>
      </c>
      <c r="D6" s="20" t="s">
        <v>20</v>
      </c>
      <c r="E6" s="20" t="s">
        <v>21</v>
      </c>
      <c r="F6" s="2" t="s">
        <v>13</v>
      </c>
      <c r="G6" s="2"/>
      <c r="H6" s="2"/>
      <c r="J6" s="11" t="s">
        <v>19</v>
      </c>
      <c r="K6" s="11"/>
      <c r="L6" s="11"/>
      <c r="M6" s="11" t="s">
        <v>18</v>
      </c>
      <c r="N6" s="11"/>
      <c r="O6" s="11"/>
      <c r="P6" s="11"/>
      <c r="Q6" s="11"/>
      <c r="R6" s="11"/>
      <c r="S6" s="11"/>
      <c r="T6" s="11"/>
      <c r="U6" s="11"/>
    </row>
    <row r="7" spans="3:22" x14ac:dyDescent="0.25">
      <c r="C7" s="1"/>
      <c r="D7" s="21"/>
      <c r="E7" s="21"/>
      <c r="F7" s="3" t="s">
        <v>14</v>
      </c>
      <c r="G7" s="3" t="s">
        <v>15</v>
      </c>
      <c r="H7" s="3" t="s">
        <v>16</v>
      </c>
      <c r="J7" s="12">
        <v>45092</v>
      </c>
      <c r="K7" s="12">
        <f>J7+7</f>
        <v>45099</v>
      </c>
      <c r="L7" s="12">
        <f t="shared" ref="L7:U7" si="0">K7+7</f>
        <v>45106</v>
      </c>
      <c r="M7" s="12">
        <f t="shared" si="0"/>
        <v>45113</v>
      </c>
      <c r="N7" s="12">
        <f t="shared" si="0"/>
        <v>45120</v>
      </c>
      <c r="O7" s="12">
        <f t="shared" si="0"/>
        <v>45127</v>
      </c>
      <c r="P7" s="12">
        <f t="shared" si="0"/>
        <v>45134</v>
      </c>
      <c r="Q7" s="12">
        <f t="shared" si="0"/>
        <v>45141</v>
      </c>
      <c r="R7" s="12">
        <f t="shared" si="0"/>
        <v>45148</v>
      </c>
      <c r="S7" s="12">
        <f t="shared" si="0"/>
        <v>45155</v>
      </c>
      <c r="T7" s="12">
        <f t="shared" si="0"/>
        <v>45162</v>
      </c>
      <c r="U7" s="12">
        <f t="shared" si="0"/>
        <v>45169</v>
      </c>
      <c r="V7" s="10"/>
    </row>
    <row r="8" spans="3:22" x14ac:dyDescent="0.25">
      <c r="C8" s="1"/>
      <c r="D8" s="22"/>
      <c r="E8" s="22"/>
      <c r="F8" s="4">
        <v>0.5</v>
      </c>
      <c r="G8" s="4">
        <v>0.4</v>
      </c>
      <c r="H8" s="4">
        <v>0.1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3:22" x14ac:dyDescent="0.25">
      <c r="C9" s="5" t="s">
        <v>12</v>
      </c>
      <c r="D9" s="5"/>
      <c r="E9" s="5"/>
      <c r="F9" s="6"/>
      <c r="G9" s="6"/>
      <c r="H9" s="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3:22" x14ac:dyDescent="0.25">
      <c r="C10" s="7" t="s">
        <v>0</v>
      </c>
      <c r="D10" s="16">
        <v>16000000</v>
      </c>
      <c r="E10" s="23">
        <f>D10/$D$22</f>
        <v>0.18604651162790697</v>
      </c>
      <c r="F10" s="15">
        <v>45094</v>
      </c>
      <c r="G10" s="14">
        <f>F10+14+7</f>
        <v>45115</v>
      </c>
      <c r="H10" s="14">
        <f>G10+14</f>
        <v>45129</v>
      </c>
      <c r="J10" s="24">
        <f>IF(AND($F10&gt;I$7,$F10&lt;=J$7),$E10*$F$8,0)+IF(AND($G10&gt;I$7,$G10&lt;=J$7),$E10*$G$8,0)+IF(AND($H10&gt;I$7,$H10&lt;=J$7),$E10*$H$8,0)</f>
        <v>0</v>
      </c>
      <c r="K10" s="24">
        <f t="shared" ref="K10:U10" si="1">IF(AND($F10&gt;J$7,$F10&lt;=K$7),$E10*$F$8,0)+IF(AND($G10&gt;J$7,$G10&lt;=K$7),$E10*$G$8,0)+IF(AND($H10&gt;J$7,$H10&lt;=K$7),$E10*$H$8,0)</f>
        <v>9.3023255813953487E-2</v>
      </c>
      <c r="L10" s="24">
        <f t="shared" si="1"/>
        <v>0</v>
      </c>
      <c r="M10" s="24">
        <f t="shared" si="1"/>
        <v>0</v>
      </c>
      <c r="N10" s="24">
        <f t="shared" si="1"/>
        <v>7.441860465116279E-2</v>
      </c>
      <c r="O10" s="24">
        <f t="shared" si="1"/>
        <v>0</v>
      </c>
      <c r="P10" s="24">
        <f t="shared" si="1"/>
        <v>1.8604651162790697E-2</v>
      </c>
      <c r="Q10" s="24">
        <f t="shared" si="1"/>
        <v>0</v>
      </c>
      <c r="R10" s="24">
        <f t="shared" si="1"/>
        <v>0</v>
      </c>
      <c r="S10" s="24">
        <f t="shared" si="1"/>
        <v>0</v>
      </c>
      <c r="T10" s="24">
        <f t="shared" si="1"/>
        <v>0</v>
      </c>
      <c r="U10" s="24">
        <f t="shared" si="1"/>
        <v>0</v>
      </c>
    </row>
    <row r="11" spans="3:22" x14ac:dyDescent="0.25">
      <c r="C11" s="7" t="s">
        <v>1</v>
      </c>
      <c r="D11" s="16">
        <v>6000000</v>
      </c>
      <c r="E11" s="23">
        <f t="shared" ref="E11:E21" si="2">D11/$D$22</f>
        <v>6.9767441860465115E-2</v>
      </c>
      <c r="F11" s="15">
        <f>F10+5</f>
        <v>45099</v>
      </c>
      <c r="G11" s="14">
        <f t="shared" ref="G11:G20" si="3">F11+14+7</f>
        <v>45120</v>
      </c>
      <c r="H11" s="14">
        <f t="shared" ref="H11:H21" si="4">G11+14</f>
        <v>45134</v>
      </c>
      <c r="J11" s="24">
        <f t="shared" ref="J11:U11" si="5">IF(AND($F11&gt;I$7,$F11&lt;=J$7),$E11*$F$8,0)+IF(AND($G11&gt;I$7,$G11&lt;=J$7),$E11*$G$8,0)+IF(AND($H11&gt;I$7,$H11&lt;=J$7),$E11*$H$8,0)</f>
        <v>0</v>
      </c>
      <c r="K11" s="24">
        <f t="shared" si="5"/>
        <v>3.4883720930232558E-2</v>
      </c>
      <c r="L11" s="24">
        <f t="shared" si="5"/>
        <v>0</v>
      </c>
      <c r="M11" s="24">
        <f t="shared" si="5"/>
        <v>0</v>
      </c>
      <c r="N11" s="24">
        <f t="shared" si="5"/>
        <v>2.7906976744186046E-2</v>
      </c>
      <c r="O11" s="24">
        <f t="shared" si="5"/>
        <v>0</v>
      </c>
      <c r="P11" s="24">
        <f t="shared" si="5"/>
        <v>6.9767441860465115E-3</v>
      </c>
      <c r="Q11" s="24">
        <f t="shared" si="5"/>
        <v>0</v>
      </c>
      <c r="R11" s="24">
        <f t="shared" si="5"/>
        <v>0</v>
      </c>
      <c r="S11" s="24">
        <f t="shared" si="5"/>
        <v>0</v>
      </c>
      <c r="T11" s="24">
        <f t="shared" si="5"/>
        <v>0</v>
      </c>
      <c r="U11" s="24">
        <f t="shared" si="5"/>
        <v>0</v>
      </c>
    </row>
    <row r="12" spans="3:22" x14ac:dyDescent="0.25">
      <c r="C12" s="8" t="s">
        <v>2</v>
      </c>
      <c r="D12" s="17">
        <v>4000000</v>
      </c>
      <c r="E12" s="23">
        <f t="shared" si="2"/>
        <v>4.6511627906976744E-2</v>
      </c>
      <c r="F12" s="15">
        <f t="shared" ref="F12:F21" si="6">F11+2</f>
        <v>45101</v>
      </c>
      <c r="G12" s="14">
        <f>F12+14+10</f>
        <v>45125</v>
      </c>
      <c r="H12" s="14">
        <f t="shared" si="4"/>
        <v>45139</v>
      </c>
      <c r="J12" s="24">
        <f t="shared" ref="J12:U12" si="7">IF(AND($F12&gt;I$7,$F12&lt;=J$7),$E12*$F$8,0)+IF(AND($G12&gt;I$7,$G12&lt;=J$7),$E12*$G$8,0)+IF(AND($H12&gt;I$7,$H12&lt;=J$7),$E12*$H$8,0)</f>
        <v>0</v>
      </c>
      <c r="K12" s="24">
        <f t="shared" si="7"/>
        <v>0</v>
      </c>
      <c r="L12" s="24">
        <f t="shared" si="7"/>
        <v>2.3255813953488372E-2</v>
      </c>
      <c r="M12" s="24">
        <f t="shared" si="7"/>
        <v>0</v>
      </c>
      <c r="N12" s="24">
        <f t="shared" si="7"/>
        <v>0</v>
      </c>
      <c r="O12" s="24">
        <f t="shared" si="7"/>
        <v>1.8604651162790697E-2</v>
      </c>
      <c r="P12" s="24">
        <f t="shared" si="7"/>
        <v>0</v>
      </c>
      <c r="Q12" s="24">
        <f t="shared" si="7"/>
        <v>4.6511627906976744E-3</v>
      </c>
      <c r="R12" s="24">
        <f t="shared" si="7"/>
        <v>0</v>
      </c>
      <c r="S12" s="24">
        <f t="shared" si="7"/>
        <v>0</v>
      </c>
      <c r="T12" s="24">
        <f t="shared" si="7"/>
        <v>0</v>
      </c>
      <c r="U12" s="24">
        <f t="shared" si="7"/>
        <v>0</v>
      </c>
    </row>
    <row r="13" spans="3:22" x14ac:dyDescent="0.25">
      <c r="C13" s="9" t="s">
        <v>3</v>
      </c>
      <c r="D13" s="18">
        <v>4000000</v>
      </c>
      <c r="E13" s="23">
        <f t="shared" si="2"/>
        <v>4.6511627906976744E-2</v>
      </c>
      <c r="F13" s="15">
        <f>F12+6</f>
        <v>45107</v>
      </c>
      <c r="G13" s="14">
        <f>F13+14+10</f>
        <v>45131</v>
      </c>
      <c r="H13" s="14">
        <f t="shared" si="4"/>
        <v>45145</v>
      </c>
      <c r="J13" s="24">
        <f t="shared" ref="J13:U13" si="8">IF(AND($F13&gt;I$7,$F13&lt;=J$7),$E13*$F$8,0)+IF(AND($G13&gt;I$7,$G13&lt;=J$7),$E13*$G$8,0)+IF(AND($H13&gt;I$7,$H13&lt;=J$7),$E13*$H$8,0)</f>
        <v>0</v>
      </c>
      <c r="K13" s="24">
        <f t="shared" si="8"/>
        <v>0</v>
      </c>
      <c r="L13" s="24">
        <f t="shared" si="8"/>
        <v>0</v>
      </c>
      <c r="M13" s="24">
        <f t="shared" si="8"/>
        <v>2.3255813953488372E-2</v>
      </c>
      <c r="N13" s="24">
        <f t="shared" si="8"/>
        <v>0</v>
      </c>
      <c r="O13" s="24">
        <f t="shared" si="8"/>
        <v>0</v>
      </c>
      <c r="P13" s="24">
        <f t="shared" si="8"/>
        <v>1.8604651162790697E-2</v>
      </c>
      <c r="Q13" s="24">
        <f t="shared" si="8"/>
        <v>0</v>
      </c>
      <c r="R13" s="24">
        <f t="shared" si="8"/>
        <v>4.6511627906976744E-3</v>
      </c>
      <c r="S13" s="24">
        <f t="shared" si="8"/>
        <v>0</v>
      </c>
      <c r="T13" s="24">
        <f t="shared" si="8"/>
        <v>0</v>
      </c>
      <c r="U13" s="24">
        <f t="shared" si="8"/>
        <v>0</v>
      </c>
    </row>
    <row r="14" spans="3:22" x14ac:dyDescent="0.25">
      <c r="C14" s="8" t="s">
        <v>4</v>
      </c>
      <c r="D14" s="17">
        <v>10000000</v>
      </c>
      <c r="E14" s="23">
        <f t="shared" si="2"/>
        <v>0.11627906976744186</v>
      </c>
      <c r="F14" s="15">
        <f>F13+2</f>
        <v>45109</v>
      </c>
      <c r="G14" s="14">
        <f t="shared" si="3"/>
        <v>45130</v>
      </c>
      <c r="H14" s="14">
        <f t="shared" si="4"/>
        <v>45144</v>
      </c>
      <c r="J14" s="24">
        <f t="shared" ref="J14:U14" si="9">IF(AND($F14&gt;I$7,$F14&lt;=J$7),$E14*$F$8,0)+IF(AND($G14&gt;I$7,$G14&lt;=J$7),$E14*$G$8,0)+IF(AND($H14&gt;I$7,$H14&lt;=J$7),$E14*$H$8,0)</f>
        <v>0</v>
      </c>
      <c r="K14" s="24">
        <f t="shared" si="9"/>
        <v>0</v>
      </c>
      <c r="L14" s="24">
        <f t="shared" si="9"/>
        <v>0</v>
      </c>
      <c r="M14" s="24">
        <f t="shared" si="9"/>
        <v>5.8139534883720929E-2</v>
      </c>
      <c r="N14" s="24">
        <f t="shared" si="9"/>
        <v>0</v>
      </c>
      <c r="O14" s="24">
        <f t="shared" si="9"/>
        <v>0</v>
      </c>
      <c r="P14" s="24">
        <f t="shared" si="9"/>
        <v>4.6511627906976744E-2</v>
      </c>
      <c r="Q14" s="24">
        <f t="shared" si="9"/>
        <v>0</v>
      </c>
      <c r="R14" s="24">
        <f t="shared" si="9"/>
        <v>1.1627906976744186E-2</v>
      </c>
      <c r="S14" s="24">
        <f t="shared" si="9"/>
        <v>0</v>
      </c>
      <c r="T14" s="24">
        <f t="shared" si="9"/>
        <v>0</v>
      </c>
      <c r="U14" s="24">
        <f t="shared" si="9"/>
        <v>0</v>
      </c>
    </row>
    <row r="15" spans="3:22" x14ac:dyDescent="0.25">
      <c r="C15" s="8" t="s">
        <v>5</v>
      </c>
      <c r="D15" s="17">
        <v>6000000</v>
      </c>
      <c r="E15" s="23">
        <f t="shared" si="2"/>
        <v>6.9767441860465115E-2</v>
      </c>
      <c r="F15" s="15">
        <f t="shared" si="6"/>
        <v>45111</v>
      </c>
      <c r="G15" s="14">
        <f t="shared" si="3"/>
        <v>45132</v>
      </c>
      <c r="H15" s="14">
        <f t="shared" si="4"/>
        <v>45146</v>
      </c>
      <c r="J15" s="24">
        <f t="shared" ref="J15:U15" si="10">IF(AND($F15&gt;I$7,$F15&lt;=J$7),$E15*$F$8,0)+IF(AND($G15&gt;I$7,$G15&lt;=J$7),$E15*$G$8,0)+IF(AND($H15&gt;I$7,$H15&lt;=J$7),$E15*$H$8,0)</f>
        <v>0</v>
      </c>
      <c r="K15" s="24">
        <f t="shared" si="10"/>
        <v>0</v>
      </c>
      <c r="L15" s="24">
        <f t="shared" si="10"/>
        <v>0</v>
      </c>
      <c r="M15" s="24">
        <f t="shared" si="10"/>
        <v>3.4883720930232558E-2</v>
      </c>
      <c r="N15" s="24">
        <f t="shared" si="10"/>
        <v>0</v>
      </c>
      <c r="O15" s="24">
        <f t="shared" si="10"/>
        <v>0</v>
      </c>
      <c r="P15" s="24">
        <f t="shared" si="10"/>
        <v>2.7906976744186046E-2</v>
      </c>
      <c r="Q15" s="24">
        <f t="shared" si="10"/>
        <v>0</v>
      </c>
      <c r="R15" s="24">
        <f t="shared" si="10"/>
        <v>6.9767441860465115E-3</v>
      </c>
      <c r="S15" s="24">
        <f t="shared" si="10"/>
        <v>0</v>
      </c>
      <c r="T15" s="24">
        <f t="shared" si="10"/>
        <v>0</v>
      </c>
      <c r="U15" s="24">
        <f t="shared" si="10"/>
        <v>0</v>
      </c>
    </row>
    <row r="16" spans="3:22" x14ac:dyDescent="0.25">
      <c r="C16" s="8" t="s">
        <v>6</v>
      </c>
      <c r="D16" s="17">
        <v>4000000</v>
      </c>
      <c r="E16" s="23">
        <f t="shared" si="2"/>
        <v>4.6511627906976744E-2</v>
      </c>
      <c r="F16" s="15">
        <f t="shared" si="6"/>
        <v>45113</v>
      </c>
      <c r="G16" s="14">
        <f t="shared" si="3"/>
        <v>45134</v>
      </c>
      <c r="H16" s="14">
        <f t="shared" si="4"/>
        <v>45148</v>
      </c>
      <c r="J16" s="24">
        <f t="shared" ref="J16:U16" si="11">IF(AND($F16&gt;I$7,$F16&lt;=J$7),$E16*$F$8,0)+IF(AND($G16&gt;I$7,$G16&lt;=J$7),$E16*$G$8,0)+IF(AND($H16&gt;I$7,$H16&lt;=J$7),$E16*$H$8,0)</f>
        <v>0</v>
      </c>
      <c r="K16" s="24">
        <f t="shared" si="11"/>
        <v>0</v>
      </c>
      <c r="L16" s="24">
        <f t="shared" si="11"/>
        <v>0</v>
      </c>
      <c r="M16" s="24">
        <f t="shared" si="11"/>
        <v>2.3255813953488372E-2</v>
      </c>
      <c r="N16" s="24">
        <f t="shared" si="11"/>
        <v>0</v>
      </c>
      <c r="O16" s="24">
        <f t="shared" si="11"/>
        <v>0</v>
      </c>
      <c r="P16" s="24">
        <f t="shared" si="11"/>
        <v>1.8604651162790697E-2</v>
      </c>
      <c r="Q16" s="24">
        <f t="shared" si="11"/>
        <v>0</v>
      </c>
      <c r="R16" s="24">
        <f t="shared" si="11"/>
        <v>4.6511627906976744E-3</v>
      </c>
      <c r="S16" s="24">
        <f t="shared" si="11"/>
        <v>0</v>
      </c>
      <c r="T16" s="24">
        <f t="shared" si="11"/>
        <v>0</v>
      </c>
      <c r="U16" s="24">
        <f t="shared" si="11"/>
        <v>0</v>
      </c>
    </row>
    <row r="17" spans="3:21" x14ac:dyDescent="0.25">
      <c r="C17" s="8" t="s">
        <v>7</v>
      </c>
      <c r="D17" s="17">
        <v>6000000</v>
      </c>
      <c r="E17" s="23">
        <f t="shared" si="2"/>
        <v>6.9767441860465115E-2</v>
      </c>
      <c r="F17" s="15">
        <f t="shared" si="6"/>
        <v>45115</v>
      </c>
      <c r="G17" s="14">
        <f t="shared" si="3"/>
        <v>45136</v>
      </c>
      <c r="H17" s="14">
        <f t="shared" si="4"/>
        <v>45150</v>
      </c>
      <c r="J17" s="24">
        <f t="shared" ref="J17:U17" si="12">IF(AND($F17&gt;I$7,$F17&lt;=J$7),$E17*$F$8,0)+IF(AND($G17&gt;I$7,$G17&lt;=J$7),$E17*$G$8,0)+IF(AND($H17&gt;I$7,$H17&lt;=J$7),$E17*$H$8,0)</f>
        <v>0</v>
      </c>
      <c r="K17" s="24">
        <f t="shared" si="12"/>
        <v>0</v>
      </c>
      <c r="L17" s="24">
        <f t="shared" si="12"/>
        <v>0</v>
      </c>
      <c r="M17" s="24">
        <f t="shared" si="12"/>
        <v>0</v>
      </c>
      <c r="N17" s="24">
        <f t="shared" si="12"/>
        <v>3.4883720930232558E-2</v>
      </c>
      <c r="O17" s="24">
        <f t="shared" si="12"/>
        <v>0</v>
      </c>
      <c r="P17" s="24">
        <f t="shared" si="12"/>
        <v>0</v>
      </c>
      <c r="Q17" s="24">
        <f t="shared" si="12"/>
        <v>2.7906976744186046E-2</v>
      </c>
      <c r="R17" s="24">
        <f t="shared" si="12"/>
        <v>0</v>
      </c>
      <c r="S17" s="24">
        <f t="shared" si="12"/>
        <v>6.9767441860465115E-3</v>
      </c>
      <c r="T17" s="24">
        <f t="shared" si="12"/>
        <v>0</v>
      </c>
      <c r="U17" s="24">
        <f t="shared" si="12"/>
        <v>0</v>
      </c>
    </row>
    <row r="18" spans="3:21" x14ac:dyDescent="0.25">
      <c r="C18" s="8" t="s">
        <v>8</v>
      </c>
      <c r="D18" s="17">
        <v>4000000</v>
      </c>
      <c r="E18" s="23">
        <f t="shared" si="2"/>
        <v>4.6511627906976744E-2</v>
      </c>
      <c r="F18" s="15">
        <f t="shared" si="6"/>
        <v>45117</v>
      </c>
      <c r="G18" s="14">
        <f t="shared" si="3"/>
        <v>45138</v>
      </c>
      <c r="H18" s="14">
        <f t="shared" si="4"/>
        <v>45152</v>
      </c>
      <c r="J18" s="24">
        <f t="shared" ref="J18:U18" si="13">IF(AND($F18&gt;I$7,$F18&lt;=J$7),$E18*$F$8,0)+IF(AND($G18&gt;I$7,$G18&lt;=J$7),$E18*$G$8,0)+IF(AND($H18&gt;I$7,$H18&lt;=J$7),$E18*$H$8,0)</f>
        <v>0</v>
      </c>
      <c r="K18" s="24">
        <f t="shared" si="13"/>
        <v>0</v>
      </c>
      <c r="L18" s="24">
        <f t="shared" si="13"/>
        <v>0</v>
      </c>
      <c r="M18" s="24">
        <f t="shared" si="13"/>
        <v>0</v>
      </c>
      <c r="N18" s="24">
        <f t="shared" si="13"/>
        <v>2.3255813953488372E-2</v>
      </c>
      <c r="O18" s="24">
        <f t="shared" si="13"/>
        <v>0</v>
      </c>
      <c r="P18" s="24">
        <f t="shared" si="13"/>
        <v>0</v>
      </c>
      <c r="Q18" s="24">
        <f t="shared" si="13"/>
        <v>1.8604651162790697E-2</v>
      </c>
      <c r="R18" s="24">
        <f t="shared" si="13"/>
        <v>0</v>
      </c>
      <c r="S18" s="24">
        <f t="shared" si="13"/>
        <v>4.6511627906976744E-3</v>
      </c>
      <c r="T18" s="24">
        <f t="shared" si="13"/>
        <v>0</v>
      </c>
      <c r="U18" s="24">
        <f t="shared" si="13"/>
        <v>0</v>
      </c>
    </row>
    <row r="19" spans="3:21" x14ac:dyDescent="0.25">
      <c r="C19" s="9" t="s">
        <v>9</v>
      </c>
      <c r="D19" s="18">
        <v>10000000</v>
      </c>
      <c r="E19" s="23">
        <f t="shared" si="2"/>
        <v>0.11627906976744186</v>
      </c>
      <c r="F19" s="15">
        <f>F18+5</f>
        <v>45122</v>
      </c>
      <c r="G19" s="14">
        <f>F19+14+10</f>
        <v>45146</v>
      </c>
      <c r="H19" s="14">
        <f t="shared" si="4"/>
        <v>45160</v>
      </c>
      <c r="J19" s="24">
        <f t="shared" ref="J19:U19" si="14">IF(AND($F19&gt;I$7,$F19&lt;=J$7),$E19*$F$8,0)+IF(AND($G19&gt;I$7,$G19&lt;=J$7),$E19*$G$8,0)+IF(AND($H19&gt;I$7,$H19&lt;=J$7),$E19*$H$8,0)</f>
        <v>0</v>
      </c>
      <c r="K19" s="24">
        <f t="shared" si="14"/>
        <v>0</v>
      </c>
      <c r="L19" s="24">
        <f t="shared" si="14"/>
        <v>0</v>
      </c>
      <c r="M19" s="24">
        <f t="shared" si="14"/>
        <v>0</v>
      </c>
      <c r="N19" s="24">
        <f t="shared" si="14"/>
        <v>0</v>
      </c>
      <c r="O19" s="24">
        <f t="shared" si="14"/>
        <v>5.8139534883720929E-2</v>
      </c>
      <c r="P19" s="24">
        <f t="shared" si="14"/>
        <v>0</v>
      </c>
      <c r="Q19" s="24">
        <f t="shared" si="14"/>
        <v>0</v>
      </c>
      <c r="R19" s="24">
        <f t="shared" si="14"/>
        <v>4.6511627906976744E-2</v>
      </c>
      <c r="S19" s="24">
        <f t="shared" si="14"/>
        <v>0</v>
      </c>
      <c r="T19" s="24">
        <f t="shared" si="14"/>
        <v>1.1627906976744186E-2</v>
      </c>
      <c r="U19" s="24">
        <f t="shared" si="14"/>
        <v>0</v>
      </c>
    </row>
    <row r="20" spans="3:21" x14ac:dyDescent="0.25">
      <c r="C20" s="8" t="s">
        <v>10</v>
      </c>
      <c r="D20" s="17">
        <v>6000000</v>
      </c>
      <c r="E20" s="23">
        <f t="shared" si="2"/>
        <v>6.9767441860465115E-2</v>
      </c>
      <c r="F20" s="15">
        <f t="shared" si="6"/>
        <v>45124</v>
      </c>
      <c r="G20" s="14">
        <f t="shared" si="3"/>
        <v>45145</v>
      </c>
      <c r="H20" s="14">
        <f t="shared" si="4"/>
        <v>45159</v>
      </c>
      <c r="J20" s="24">
        <f t="shared" ref="J20:U20" si="15">IF(AND($F20&gt;I$7,$F20&lt;=J$7),$E20*$F$8,0)+IF(AND($G20&gt;I$7,$G20&lt;=J$7),$E20*$G$8,0)+IF(AND($H20&gt;I$7,$H20&lt;=J$7),$E20*$H$8,0)</f>
        <v>0</v>
      </c>
      <c r="K20" s="24">
        <f t="shared" si="15"/>
        <v>0</v>
      </c>
      <c r="L20" s="24">
        <f t="shared" si="15"/>
        <v>0</v>
      </c>
      <c r="M20" s="24">
        <f t="shared" si="15"/>
        <v>0</v>
      </c>
      <c r="N20" s="24">
        <f t="shared" si="15"/>
        <v>0</v>
      </c>
      <c r="O20" s="24">
        <f t="shared" si="15"/>
        <v>3.4883720930232558E-2</v>
      </c>
      <c r="P20" s="24">
        <f t="shared" si="15"/>
        <v>0</v>
      </c>
      <c r="Q20" s="24">
        <f t="shared" si="15"/>
        <v>0</v>
      </c>
      <c r="R20" s="24">
        <f t="shared" si="15"/>
        <v>2.7906976744186046E-2</v>
      </c>
      <c r="S20" s="24">
        <f t="shared" si="15"/>
        <v>0</v>
      </c>
      <c r="T20" s="24">
        <f t="shared" si="15"/>
        <v>6.9767441860465115E-3</v>
      </c>
      <c r="U20" s="24">
        <f t="shared" si="15"/>
        <v>0</v>
      </c>
    </row>
    <row r="21" spans="3:21" x14ac:dyDescent="0.25">
      <c r="C21" s="8" t="s">
        <v>11</v>
      </c>
      <c r="D21" s="17">
        <v>10000000</v>
      </c>
      <c r="E21" s="23">
        <f t="shared" si="2"/>
        <v>0.11627906976744186</v>
      </c>
      <c r="F21" s="15">
        <f t="shared" si="6"/>
        <v>45126</v>
      </c>
      <c r="G21" s="14">
        <f>F21+14+10</f>
        <v>45150</v>
      </c>
      <c r="H21" s="14">
        <f t="shared" si="4"/>
        <v>45164</v>
      </c>
      <c r="J21" s="24">
        <f t="shared" ref="J21:U21" si="16">IF(AND($F21&gt;I$7,$F21&lt;=J$7),$E21*$F$8,0)+IF(AND($G21&gt;I$7,$G21&lt;=J$7),$E21*$G$8,0)+IF(AND($H21&gt;I$7,$H21&lt;=J$7),$E21*$H$8,0)</f>
        <v>0</v>
      </c>
      <c r="K21" s="24">
        <f t="shared" si="16"/>
        <v>0</v>
      </c>
      <c r="L21" s="24">
        <f t="shared" si="16"/>
        <v>0</v>
      </c>
      <c r="M21" s="24">
        <f t="shared" si="16"/>
        <v>0</v>
      </c>
      <c r="N21" s="24">
        <f t="shared" si="16"/>
        <v>0</v>
      </c>
      <c r="O21" s="24">
        <f t="shared" si="16"/>
        <v>5.8139534883720929E-2</v>
      </c>
      <c r="P21" s="24">
        <f t="shared" si="16"/>
        <v>0</v>
      </c>
      <c r="Q21" s="24">
        <f t="shared" si="16"/>
        <v>0</v>
      </c>
      <c r="R21" s="24">
        <f t="shared" si="16"/>
        <v>0</v>
      </c>
      <c r="S21" s="24">
        <f t="shared" si="16"/>
        <v>4.6511627906976744E-2</v>
      </c>
      <c r="T21" s="24">
        <f t="shared" si="16"/>
        <v>0</v>
      </c>
      <c r="U21" s="24">
        <f t="shared" si="16"/>
        <v>1.1627906976744186E-2</v>
      </c>
    </row>
    <row r="22" spans="3:21" x14ac:dyDescent="0.25">
      <c r="D22" s="19">
        <f>SUM(D10:D21)</f>
        <v>86000000</v>
      </c>
      <c r="E22" s="19"/>
    </row>
    <row r="23" spans="3:21" x14ac:dyDescent="0.25">
      <c r="J23" s="25">
        <f>SUM(J10:J21)</f>
        <v>0</v>
      </c>
      <c r="K23" s="25">
        <f t="shared" ref="K23:U23" si="17">SUM(K10:K21)</f>
        <v>0.12790697674418605</v>
      </c>
      <c r="L23" s="25">
        <f t="shared" si="17"/>
        <v>2.3255813953488372E-2</v>
      </c>
      <c r="M23" s="25">
        <f t="shared" si="17"/>
        <v>0.13953488372093026</v>
      </c>
      <c r="N23" s="25">
        <f t="shared" si="17"/>
        <v>0.16046511627906979</v>
      </c>
      <c r="O23" s="25">
        <f t="shared" si="17"/>
        <v>0.16976744186046511</v>
      </c>
      <c r="P23" s="25">
        <f t="shared" si="17"/>
        <v>0.1372093023255814</v>
      </c>
      <c r="Q23" s="25">
        <f t="shared" si="17"/>
        <v>5.1162790697674418E-2</v>
      </c>
      <c r="R23" s="25">
        <f t="shared" si="17"/>
        <v>0.10232558139534884</v>
      </c>
      <c r="S23" s="25">
        <f t="shared" si="17"/>
        <v>5.8139534883720929E-2</v>
      </c>
      <c r="T23" s="25">
        <f t="shared" si="17"/>
        <v>1.8604651162790697E-2</v>
      </c>
      <c r="U23" s="25">
        <f t="shared" si="17"/>
        <v>1.1627906976744186E-2</v>
      </c>
    </row>
    <row r="24" spans="3:21" x14ac:dyDescent="0.25">
      <c r="J24" s="25">
        <f>J23</f>
        <v>0</v>
      </c>
      <c r="K24" s="25">
        <f>J24+K23</f>
        <v>0.12790697674418605</v>
      </c>
      <c r="L24" s="25">
        <f t="shared" ref="L24:U24" si="18">K24+L23</f>
        <v>0.15116279069767441</v>
      </c>
      <c r="M24" s="25">
        <f t="shared" si="18"/>
        <v>0.29069767441860467</v>
      </c>
      <c r="N24" s="25">
        <f t="shared" si="18"/>
        <v>0.45116279069767445</v>
      </c>
      <c r="O24" s="25">
        <f t="shared" si="18"/>
        <v>0.62093023255813962</v>
      </c>
      <c r="P24" s="25">
        <f t="shared" si="18"/>
        <v>0.75813953488372099</v>
      </c>
      <c r="Q24" s="25">
        <f t="shared" si="18"/>
        <v>0.80930232558139537</v>
      </c>
      <c r="R24" s="25">
        <f t="shared" si="18"/>
        <v>0.91162790697674423</v>
      </c>
      <c r="S24" s="25">
        <f t="shared" si="18"/>
        <v>0.96976744186046515</v>
      </c>
      <c r="T24" s="25">
        <f t="shared" si="18"/>
        <v>0.98837209302325579</v>
      </c>
      <c r="U24" s="25">
        <f t="shared" si="18"/>
        <v>1</v>
      </c>
    </row>
  </sheetData>
  <mergeCells count="7">
    <mergeCell ref="F6:H6"/>
    <mergeCell ref="C6:C8"/>
    <mergeCell ref="J6:L6"/>
    <mergeCell ref="M6:P6"/>
    <mergeCell ref="Q6:U6"/>
    <mergeCell ref="D6:D8"/>
    <mergeCell ref="E6:E8"/>
  </mergeCells>
  <conditionalFormatting sqref="J10:U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arif</cp:lastModifiedBy>
  <dcterms:created xsi:type="dcterms:W3CDTF">2023-07-02T14:40:40Z</dcterms:created>
  <dcterms:modified xsi:type="dcterms:W3CDTF">2023-07-02T14:56:35Z</dcterms:modified>
</cp:coreProperties>
</file>