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 assignment\"/>
    </mc:Choice>
  </mc:AlternateContent>
  <xr:revisionPtr revIDLastSave="0" documentId="13_ncr:1_{2D7A6BA0-9ECE-4CAE-B1B0-8952632EC06D}" xr6:coauthVersionLast="47" xr6:coauthVersionMax="47" xr10:uidLastSave="{00000000-0000-0000-0000-000000000000}"/>
  <bookViews>
    <workbookView xWindow="-120" yWindow="-120" windowWidth="20730" windowHeight="11160" activeTab="3" xr2:uid="{18E74621-BEBE-4C55-9A4A-6D7726ED6B75}"/>
  </bookViews>
  <sheets>
    <sheet name="Compare" sheetId="1" r:id="rId1"/>
    <sheet name="Brainstorm" sheetId="4" r:id="rId2"/>
    <sheet name="Vlookup Advanced" sheetId="2" r:id="rId3"/>
    <sheet name="Rank" sheetId="5" r:id="rId4"/>
  </sheets>
  <definedNames>
    <definedName name="_xlnm._FilterDatabase" localSheetId="1" hidden="1">Brainstorm!$D$31:$E$45</definedName>
    <definedName name="amarilla">'Vlookup Advanced'!$J$15:$K$20</definedName>
    <definedName name="_xlnm.Criteria" localSheetId="1">Brainstorm!$D$31:$E$31</definedName>
    <definedName name="_xlnm.Extract" localSheetId="1">Brainstorm!$H$31:$I$31</definedName>
    <definedName name="Montana">'Vlookup Advanced'!$M$16:$N$20</definedName>
    <definedName name="Paseo">'Vlookup Advanced'!$F$15:$G$20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2" l="1"/>
  <c r="H32" i="2"/>
  <c r="C31" i="2"/>
  <c r="C32" i="2"/>
  <c r="C29" i="2"/>
  <c r="C30" i="2"/>
  <c r="H30" i="2"/>
  <c r="H31" i="2"/>
  <c r="H33" i="2"/>
  <c r="H34" i="2"/>
  <c r="H35" i="2"/>
  <c r="H36" i="2"/>
  <c r="H37" i="2"/>
  <c r="H28" i="2"/>
  <c r="C28" i="2"/>
  <c r="C7" i="2"/>
  <c r="C8" i="2"/>
  <c r="C9" i="2"/>
  <c r="C10" i="2"/>
  <c r="C6" i="2"/>
  <c r="D17" i="2"/>
  <c r="D19" i="2"/>
  <c r="D21" i="2"/>
  <c r="D20" i="2"/>
  <c r="D22" i="2"/>
  <c r="D18" i="2"/>
  <c r="D16" i="2"/>
  <c r="D6" i="5" l="1"/>
  <c r="D7" i="5"/>
  <c r="D8" i="5"/>
  <c r="D9" i="5"/>
  <c r="D10" i="5"/>
  <c r="D11" i="5"/>
  <c r="D12" i="5"/>
  <c r="D13" i="5"/>
  <c r="D14" i="5"/>
  <c r="D15" i="5"/>
  <c r="D16" i="5"/>
  <c r="D17" i="5"/>
  <c r="D18" i="5"/>
  <c r="D5" i="5"/>
  <c r="K8" i="5"/>
  <c r="K9" i="5"/>
  <c r="K10" i="5"/>
  <c r="K11" i="5"/>
  <c r="K12" i="5"/>
  <c r="K13" i="5"/>
  <c r="K14" i="5"/>
  <c r="K15" i="5"/>
  <c r="K16" i="5"/>
  <c r="K7" i="5"/>
  <c r="E11" i="4" l="1"/>
  <c r="E10" i="4"/>
  <c r="D11" i="4"/>
  <c r="D10" i="4"/>
  <c r="F7" i="4"/>
  <c r="D7" i="4"/>
  <c r="E7" i="4"/>
  <c r="H15" i="4" l="1"/>
  <c r="I15" i="4" s="1"/>
  <c r="H16" i="4"/>
  <c r="H17" i="4"/>
  <c r="H18" i="4"/>
  <c r="H19" i="4"/>
  <c r="I19" i="4" s="1"/>
  <c r="H20" i="4"/>
  <c r="H21" i="4"/>
  <c r="H22" i="4"/>
  <c r="H23" i="4"/>
  <c r="I23" i="4" s="1"/>
  <c r="H24" i="4"/>
  <c r="H25" i="4"/>
  <c r="H26" i="4"/>
  <c r="H27" i="4"/>
  <c r="I27" i="4" s="1"/>
  <c r="H14" i="4"/>
  <c r="F15" i="4"/>
  <c r="F16" i="4"/>
  <c r="I16" i="4" s="1"/>
  <c r="F17" i="4"/>
  <c r="I17" i="4" s="1"/>
  <c r="F18" i="4"/>
  <c r="F19" i="4"/>
  <c r="F20" i="4"/>
  <c r="I20" i="4" s="1"/>
  <c r="F21" i="4"/>
  <c r="I21" i="4" s="1"/>
  <c r="F22" i="4"/>
  <c r="F23" i="4"/>
  <c r="F24" i="4"/>
  <c r="I24" i="4" s="1"/>
  <c r="F25" i="4"/>
  <c r="I25" i="4" s="1"/>
  <c r="F26" i="4"/>
  <c r="F27" i="4"/>
  <c r="F14" i="4"/>
  <c r="I14" i="4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6" i="1"/>
  <c r="I26" i="4" l="1"/>
  <c r="I22" i="4"/>
  <c r="I18" i="4"/>
</calcChain>
</file>

<file path=xl/sharedStrings.xml><?xml version="1.0" encoding="utf-8"?>
<sst xmlns="http://schemas.openxmlformats.org/spreadsheetml/2006/main" count="240" uniqueCount="103">
  <si>
    <t>Woodruff</t>
  </si>
  <si>
    <t>Wong Lo Kat</t>
  </si>
  <si>
    <t>Wax gourd </t>
  </si>
  <si>
    <t>Verbena (vervain)</t>
  </si>
  <si>
    <t>Valerian</t>
  </si>
  <si>
    <t>Uncaria tomentosa</t>
  </si>
  <si>
    <t>Turmeric tea</t>
  </si>
  <si>
    <t>Stevia</t>
  </si>
  <si>
    <t>Staghorn sumac</t>
  </si>
  <si>
    <t>St. John's wort</t>
  </si>
  <si>
    <t>Spruce tea</t>
  </si>
  <si>
    <t>Spicebush </t>
  </si>
  <si>
    <t>Wax gourd in East Asia and Southeast Asia.</t>
  </si>
  <si>
    <t>Spearmint</t>
  </si>
  <si>
    <t>Sobacha</t>
  </si>
  <si>
    <t>Valerian is used as a sedative.[12]</t>
  </si>
  <si>
    <t>Skullcap</t>
  </si>
  <si>
    <t>Serendib (tea)</t>
  </si>
  <si>
    <t>Scorched rice</t>
  </si>
  <si>
    <t>Tulsi</t>
  </si>
  <si>
    <t>Chrysanthemum tea</t>
  </si>
  <si>
    <t>Thyme</t>
  </si>
  <si>
    <t>Chinese knotweed tea</t>
  </si>
  <si>
    <t>Che dang</t>
  </si>
  <si>
    <t>Chamomile</t>
  </si>
  <si>
    <t>Catnip</t>
  </si>
  <si>
    <t>Caraway</t>
  </si>
  <si>
    <t>Cannabis tea</t>
  </si>
  <si>
    <t>Burdock; the seeds</t>
  </si>
  <si>
    <t>Boldo</t>
  </si>
  <si>
    <t>Bee balm</t>
  </si>
  <si>
    <t>Bael fruit tea[9]</t>
  </si>
  <si>
    <t>Asiatic penny-wort leaf</t>
  </si>
  <si>
    <t>Artichoke tea</t>
  </si>
  <si>
    <t>Anise tea</t>
  </si>
  <si>
    <t>List 2</t>
  </si>
  <si>
    <t>List 1</t>
  </si>
  <si>
    <t>Tea Order Feb 2022</t>
  </si>
  <si>
    <t>Tea Order Jan 2022</t>
  </si>
  <si>
    <t>Q. Compare which Tea is NOT in the List 2</t>
  </si>
  <si>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</si>
  <si>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</si>
  <si>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</si>
  <si>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</si>
  <si>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</si>
  <si>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</si>
  <si>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</si>
  <si>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</si>
  <si>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</si>
  <si>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</si>
  <si>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</si>
  <si>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</si>
  <si>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</si>
  <si>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</si>
  <si>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</si>
  <si>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</si>
  <si>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</si>
  <si>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</si>
  <si>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</si>
  <si>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</si>
  <si>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</si>
  <si>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</si>
  <si>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</si>
  <si>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</si>
  <si>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</si>
  <si>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</si>
  <si>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</si>
  <si>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</si>
  <si>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</si>
  <si>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</si>
  <si>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</si>
  <si>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</si>
  <si>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</si>
  <si>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</si>
  <si>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</si>
  <si>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</si>
  <si>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</si>
  <si>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</si>
  <si>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</si>
  <si>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</si>
  <si>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</si>
  <si>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</si>
  <si>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</si>
  <si>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</si>
  <si>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</si>
  <si>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Units</t>
  </si>
  <si>
    <t>Rank</t>
  </si>
  <si>
    <t>Give Rank as per Units ordered.</t>
  </si>
  <si>
    <t>Assign ranks to SRMs as their sales performance</t>
  </si>
  <si>
    <t>Rachel  Gomez</t>
  </si>
  <si>
    <t>Shari  Silva</t>
  </si>
  <si>
    <t>Colleen  Warren</t>
  </si>
  <si>
    <t>Cassandra  Franklin</t>
  </si>
  <si>
    <t>Eddie  Green</t>
  </si>
  <si>
    <t>Cecilia  Manning</t>
  </si>
  <si>
    <t>Don  Gonzales</t>
  </si>
  <si>
    <t>Tracy  Reed</t>
  </si>
  <si>
    <t>Bethany  Pena</t>
  </si>
  <si>
    <t>Dan  Peterson</t>
  </si>
  <si>
    <t>SRM</t>
  </si>
  <si>
    <t>Sales'000</t>
  </si>
  <si>
    <t>Total Profits</t>
  </si>
  <si>
    <t>Helper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</si>
</sst>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49" fontId="0" fillId="0" borderId="0" xfId="0" applyNumberFormat="1"/>
    <xf numFmtId="0" fontId="0" fillId="0" borderId="2" xfId="0" applyBorder="1"/>
    <xf numFmtId="0" fontId="0" fillId="4" borderId="3" xfId="0" applyFill="1" applyBorder="1"/>
    <xf numFmtId="0" fontId="0" fillId="0" borderId="4" xfId="0" applyBorder="1"/>
    <xf numFmtId="0" fontId="0" fillId="0" borderId="5" xfId="0" applyBorder="1"/>
    <xf numFmtId="0" fontId="0" fillId="4" borderId="5" xfId="0" applyFill="1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4" borderId="8" xfId="0" applyFill="1" applyBorder="1"/>
    <xf numFmtId="0" fontId="0" fillId="4" borderId="9" xfId="0" applyFill="1" applyBorder="1"/>
    <xf numFmtId="0" fontId="0" fillId="5" borderId="0" xfId="0" applyFill="1"/>
    <xf numFmtId="0" fontId="5" fillId="6" borderId="1" xfId="0" applyFont="1" applyFill="1" applyBorder="1"/>
    <xf numFmtId="0" fontId="0" fillId="7" borderId="1" xfId="0" applyFill="1" applyBorder="1"/>
    <xf numFmtId="0" fontId="0" fillId="5" borderId="1" xfId="0" applyFill="1" applyBorder="1"/>
    <xf numFmtId="0" fontId="1" fillId="5" borderId="1" xfId="0" applyFont="1" applyFill="1" applyBorder="1"/>
    <xf numFmtId="0" fontId="0" fillId="10" borderId="1" xfId="0" applyFill="1" applyBorder="1"/>
    <xf numFmtId="0" fontId="1" fillId="9" borderId="1" xfId="0" applyFont="1" applyFill="1" applyBorder="1"/>
    <xf numFmtId="0" fontId="5" fillId="8" borderId="1" xfId="0" applyFont="1" applyFill="1" applyBorder="1"/>
    <xf numFmtId="10" fontId="0" fillId="4" borderId="1" xfId="0" applyNumberFormat="1" applyFill="1" applyBorder="1"/>
    <xf numFmtId="0" fontId="1" fillId="3" borderId="0" xfId="0" applyFont="1" applyFill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2"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83820</xdr:colOff>
      <xdr:row>4</xdr:row>
      <xdr:rowOff>0</xdr:rowOff>
    </xdr:from>
    <xdr:to>
      <xdr:col>12</xdr:col>
      <xdr:colOff>205909</xdr:colOff>
      <xdr:row>10</xdr:row>
      <xdr:rowOff>83926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0560" y="838200"/>
          <a:ext cx="1950889" cy="122692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3DCD6F-2F28-413F-97D1-6B6A54E4EB0E}" name="Table1" displayName="Table1" ref="B13:I27" totalsRowShown="0" headerRowDxfId="11" headerRowBorderDxfId="10" tableBorderDxfId="9" totalsRowBorderDxfId="8">
  <tableColumns count="8">
    <tableColumn id="1" xr3:uid="{4BD2D6B0-030A-4FCB-8CF1-BD8922168B96}" name="Segment" dataDxfId="7"/>
    <tableColumn id="2" xr3:uid="{4EC1F36B-98F3-439F-9E56-4E11D8127CF8}" name="Country" dataDxfId="6"/>
    <tableColumn id="3" xr3:uid="{2296AE3A-431E-4E0E-AD8C-97350EA30836}" name="Product" dataDxfId="5"/>
    <tableColumn id="4" xr3:uid="{9A81F90A-6180-407E-A25D-DC2B2CD19E75}" name="Units Sold" dataDxfId="4"/>
    <tableColumn id="5" xr3:uid="{D8C6007E-E61B-44E4-8444-79DBE1FE277B}" name="Manufacturing Price" dataDxfId="3">
      <calculatedColumnFormula>IF(D14="Paseo",10,IF(D14="Velo",120,IF(D14="Amarilla",260,IF(D14="Montana",5,IF(D14="VTT",250,0)))))</calculatedColumnFormula>
    </tableColumn>
    <tableColumn id="6" xr3:uid="{C1BFC830-B86E-40A3-BBEE-1C1195BA072B}" name="Sale Price" dataDxfId="2"/>
    <tableColumn id="7" xr3:uid="{508B2BC2-8C47-4692-9671-1F6C85BBB09C}" name="Gross Sales" dataDxfId="1">
      <calculatedColumnFormula>G14*E14</calculatedColumnFormula>
    </tableColumn>
    <tableColumn id="8" xr3:uid="{5B234DC7-BF46-4933-B5F8-B4F2A59C7EB7}" name="Profit" dataDxfId="0">
      <calculatedColumnFormula>H14-(E14*F14)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037-915A-4FDE-B786-4883DF13D743}">
  <dimension ref="B1:D36"/>
  <sheetViews>
    <sheetView workbookViewId="0">
      <selection activeCell="C6" sqref="C6:C36"/>
    </sheetView>
  </sheetViews>
  <sheetFormatPr defaultRowHeight="15" x14ac:dyDescent="0.25"/>
  <cols>
    <col min="2" max="2" width="21.140625" bestFit="1" customWidth="1"/>
    <col min="3" max="3" width="21.140625" customWidth="1"/>
    <col min="4" max="4" width="36.42578125" bestFit="1" customWidth="1"/>
  </cols>
  <sheetData>
    <row r="1" spans="2:4" x14ac:dyDescent="0.25">
      <c r="B1" s="3" t="s">
        <v>39</v>
      </c>
    </row>
    <row r="3" spans="2:4" x14ac:dyDescent="0.25">
      <c r="B3" s="2" t="s">
        <v>38</v>
      </c>
      <c r="D3" s="2" t="s">
        <v>37</v>
      </c>
    </row>
    <row r="5" spans="2:4" x14ac:dyDescent="0.25">
      <c r="B5" s="2" t="s">
        <v>36</v>
      </c>
      <c r="D5" s="2" t="s">
        <v>35</v>
      </c>
    </row>
    <row r="6" spans="2:4" x14ac:dyDescent="0.25">
      <c r="B6" s="1" t="s">
        <v>34</v>
      </c>
      <c r="C6" t="str">
        <f>IF(ISNA(VLOOKUP(B6,$D$6:$D$24,1,0)),"No","Yes")</f>
        <v>Yes</v>
      </c>
      <c r="D6" s="1" t="s">
        <v>34</v>
      </c>
    </row>
    <row r="7" spans="2:4" x14ac:dyDescent="0.25">
      <c r="B7" s="1" t="s">
        <v>33</v>
      </c>
      <c r="C7" t="str">
        <f t="shared" ref="C7:C36" si="0">IF(ISNA(VLOOKUP(B7,$D$6:$D$24,1,0)),"No","Yes")</f>
        <v>Yes</v>
      </c>
      <c r="D7" s="1" t="s">
        <v>33</v>
      </c>
    </row>
    <row r="8" spans="2:4" x14ac:dyDescent="0.25">
      <c r="B8" s="1" t="s">
        <v>32</v>
      </c>
      <c r="C8" t="str">
        <f t="shared" si="0"/>
        <v>Yes</v>
      </c>
      <c r="D8" s="1" t="s">
        <v>32</v>
      </c>
    </row>
    <row r="9" spans="2:4" x14ac:dyDescent="0.25">
      <c r="B9" s="1" t="s">
        <v>31</v>
      </c>
      <c r="C9" t="str">
        <f t="shared" si="0"/>
        <v>Yes</v>
      </c>
      <c r="D9" s="1" t="s">
        <v>31</v>
      </c>
    </row>
    <row r="10" spans="2:4" x14ac:dyDescent="0.25">
      <c r="B10" s="1" t="s">
        <v>30</v>
      </c>
      <c r="C10" t="str">
        <f t="shared" si="0"/>
        <v>Yes</v>
      </c>
      <c r="D10" s="1" t="s">
        <v>30</v>
      </c>
    </row>
    <row r="11" spans="2:4" x14ac:dyDescent="0.25">
      <c r="B11" s="1" t="s">
        <v>29</v>
      </c>
      <c r="C11" t="str">
        <f t="shared" si="0"/>
        <v>Yes</v>
      </c>
      <c r="D11" s="1" t="s">
        <v>29</v>
      </c>
    </row>
    <row r="12" spans="2:4" x14ac:dyDescent="0.25">
      <c r="B12" s="1" t="s">
        <v>28</v>
      </c>
      <c r="C12" t="str">
        <f t="shared" si="0"/>
        <v>Yes</v>
      </c>
      <c r="D12" s="1" t="s">
        <v>28</v>
      </c>
    </row>
    <row r="13" spans="2:4" x14ac:dyDescent="0.25">
      <c r="B13" s="1" t="s">
        <v>27</v>
      </c>
      <c r="C13" t="str">
        <f t="shared" si="0"/>
        <v>Yes</v>
      </c>
      <c r="D13" s="1" t="s">
        <v>27</v>
      </c>
    </row>
    <row r="14" spans="2:4" x14ac:dyDescent="0.25">
      <c r="B14" s="1" t="s">
        <v>26</v>
      </c>
      <c r="C14" t="str">
        <f t="shared" si="0"/>
        <v>Yes</v>
      </c>
      <c r="D14" s="1" t="s">
        <v>26</v>
      </c>
    </row>
    <row r="15" spans="2:4" x14ac:dyDescent="0.25">
      <c r="B15" s="1" t="s">
        <v>25</v>
      </c>
      <c r="C15" t="str">
        <f t="shared" si="0"/>
        <v>No</v>
      </c>
      <c r="D15" s="1" t="s">
        <v>9</v>
      </c>
    </row>
    <row r="16" spans="2:4" x14ac:dyDescent="0.25">
      <c r="B16" s="1" t="s">
        <v>24</v>
      </c>
      <c r="C16" t="str">
        <f t="shared" si="0"/>
        <v>No</v>
      </c>
      <c r="D16" s="1" t="s">
        <v>8</v>
      </c>
    </row>
    <row r="17" spans="2:4" x14ac:dyDescent="0.25">
      <c r="B17" s="1" t="s">
        <v>23</v>
      </c>
      <c r="C17" t="str">
        <f t="shared" si="0"/>
        <v>No</v>
      </c>
      <c r="D17" s="1" t="s">
        <v>7</v>
      </c>
    </row>
    <row r="18" spans="2:4" x14ac:dyDescent="0.25">
      <c r="B18" s="1" t="s">
        <v>22</v>
      </c>
      <c r="C18" t="str">
        <f t="shared" si="0"/>
        <v>No</v>
      </c>
      <c r="D18" s="1" t="s">
        <v>21</v>
      </c>
    </row>
    <row r="19" spans="2:4" x14ac:dyDescent="0.25">
      <c r="B19" s="1" t="s">
        <v>20</v>
      </c>
      <c r="C19" t="str">
        <f t="shared" si="0"/>
        <v>No</v>
      </c>
      <c r="D19" s="1" t="s">
        <v>19</v>
      </c>
    </row>
    <row r="20" spans="2:4" x14ac:dyDescent="0.25">
      <c r="B20" s="1" t="s">
        <v>18</v>
      </c>
      <c r="C20" t="str">
        <f t="shared" si="0"/>
        <v>No</v>
      </c>
      <c r="D20" s="1" t="s">
        <v>6</v>
      </c>
    </row>
    <row r="21" spans="2:4" x14ac:dyDescent="0.25">
      <c r="B21" s="1" t="s">
        <v>17</v>
      </c>
      <c r="C21" t="str">
        <f t="shared" si="0"/>
        <v>No</v>
      </c>
      <c r="D21" s="1" t="s">
        <v>5</v>
      </c>
    </row>
    <row r="22" spans="2:4" x14ac:dyDescent="0.25">
      <c r="B22" s="1" t="s">
        <v>16</v>
      </c>
      <c r="C22" t="str">
        <f t="shared" si="0"/>
        <v>No</v>
      </c>
      <c r="D22" s="1" t="s">
        <v>15</v>
      </c>
    </row>
    <row r="23" spans="2:4" x14ac:dyDescent="0.25">
      <c r="B23" s="1" t="s">
        <v>14</v>
      </c>
      <c r="C23" t="str">
        <f t="shared" si="0"/>
        <v>No</v>
      </c>
      <c r="D23" s="1" t="s">
        <v>3</v>
      </c>
    </row>
    <row r="24" spans="2:4" x14ac:dyDescent="0.25">
      <c r="B24" s="1" t="s">
        <v>13</v>
      </c>
      <c r="C24" t="str">
        <f t="shared" si="0"/>
        <v>No</v>
      </c>
      <c r="D24" s="1" t="s">
        <v>12</v>
      </c>
    </row>
    <row r="25" spans="2:4" x14ac:dyDescent="0.25">
      <c r="B25" s="1" t="s">
        <v>11</v>
      </c>
      <c r="C25" t="str">
        <f t="shared" si="0"/>
        <v>No</v>
      </c>
    </row>
    <row r="26" spans="2:4" x14ac:dyDescent="0.25">
      <c r="B26" s="1" t="s">
        <v>10</v>
      </c>
      <c r="C26" t="str">
        <f t="shared" si="0"/>
        <v>No</v>
      </c>
    </row>
    <row r="27" spans="2:4" x14ac:dyDescent="0.25">
      <c r="B27" s="1" t="s">
        <v>9</v>
      </c>
      <c r="C27" t="str">
        <f t="shared" si="0"/>
        <v>Yes</v>
      </c>
    </row>
    <row r="28" spans="2:4" x14ac:dyDescent="0.25">
      <c r="B28" s="1" t="s">
        <v>8</v>
      </c>
      <c r="C28" t="str">
        <f t="shared" si="0"/>
        <v>Yes</v>
      </c>
    </row>
    <row r="29" spans="2:4" x14ac:dyDescent="0.25">
      <c r="B29" s="1" t="s">
        <v>7</v>
      </c>
      <c r="C29" t="str">
        <f t="shared" si="0"/>
        <v>Yes</v>
      </c>
    </row>
    <row r="30" spans="2:4" x14ac:dyDescent="0.25">
      <c r="B30" s="1" t="s">
        <v>6</v>
      </c>
      <c r="C30" t="str">
        <f t="shared" si="0"/>
        <v>Yes</v>
      </c>
    </row>
    <row r="31" spans="2:4" x14ac:dyDescent="0.25">
      <c r="B31" s="1" t="s">
        <v>5</v>
      </c>
      <c r="C31" t="str">
        <f t="shared" si="0"/>
        <v>Yes</v>
      </c>
    </row>
    <row r="32" spans="2:4" x14ac:dyDescent="0.25">
      <c r="B32" s="1" t="s">
        <v>4</v>
      </c>
      <c r="C32" t="str">
        <f t="shared" si="0"/>
        <v>No</v>
      </c>
    </row>
    <row r="33" spans="2:3" x14ac:dyDescent="0.25">
      <c r="B33" s="1" t="s">
        <v>3</v>
      </c>
      <c r="C33" t="str">
        <f t="shared" si="0"/>
        <v>Yes</v>
      </c>
    </row>
    <row r="34" spans="2:3" x14ac:dyDescent="0.25">
      <c r="B34" s="1" t="s">
        <v>2</v>
      </c>
      <c r="C34" t="str">
        <f t="shared" si="0"/>
        <v>No</v>
      </c>
    </row>
    <row r="35" spans="2:3" x14ac:dyDescent="0.25">
      <c r="B35" s="1" t="s">
        <v>1</v>
      </c>
      <c r="C35" t="str">
        <f t="shared" si="0"/>
        <v>No</v>
      </c>
    </row>
    <row r="36" spans="2:3" x14ac:dyDescent="0.25">
      <c r="B36" s="1" t="s">
        <v>0</v>
      </c>
      <c r="C36" t="str">
        <f t="shared" si="0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9C10-5342-4F6A-B203-403FC1C64F9D}">
  <dimension ref="B2:L45"/>
  <sheetViews>
    <sheetView topLeftCell="A7" workbookViewId="0">
      <selection activeCell="K33" sqref="K33"/>
    </sheetView>
  </sheetViews>
  <sheetFormatPr defaultRowHeight="15" x14ac:dyDescent="0.25"/>
  <cols>
    <col min="2" max="2" width="14.85546875" bestFit="1" customWidth="1"/>
    <col min="3" max="3" width="23.28515625" bestFit="1" customWidth="1"/>
    <col min="4" max="4" width="10" customWidth="1"/>
    <col min="5" max="5" width="19.28515625" bestFit="1" customWidth="1"/>
    <col min="6" max="6" width="21" customWidth="1"/>
    <col min="7" max="7" width="19" bestFit="1" customWidth="1"/>
    <col min="8" max="8" width="13.140625" customWidth="1"/>
    <col min="9" max="9" width="19.140625" bestFit="1" customWidth="1"/>
  </cols>
  <sheetData>
    <row r="2" spans="2:12" ht="15.75" x14ac:dyDescent="0.25">
      <c r="B2" s="11" t="s">
        <v>59</v>
      </c>
    </row>
    <row r="3" spans="2:12" ht="18.75" x14ac:dyDescent="0.3">
      <c r="B3" s="11" t="s">
        <v>60</v>
      </c>
      <c r="G3" s="12"/>
    </row>
    <row r="4" spans="2:12" ht="18.75" x14ac:dyDescent="0.3">
      <c r="B4" s="11" t="s">
        <v>61</v>
      </c>
      <c r="G4" s="12"/>
    </row>
    <row r="5" spans="2:12" ht="18.75" x14ac:dyDescent="0.3">
      <c r="G5" s="12"/>
    </row>
    <row r="6" spans="2:12" x14ac:dyDescent="0.25">
      <c r="B6" s="13" t="s">
        <v>62</v>
      </c>
      <c r="C6" s="13" t="s">
        <v>63</v>
      </c>
      <c r="D6" s="13" t="s">
        <v>64</v>
      </c>
      <c r="E6" s="13" t="s">
        <v>65</v>
      </c>
      <c r="F6" s="13" t="s">
        <v>101</v>
      </c>
    </row>
    <row r="7" spans="2:12" x14ac:dyDescent="0.25">
      <c r="B7" s="1" t="s">
        <v>80</v>
      </c>
      <c r="C7" s="1" t="s">
        <v>76</v>
      </c>
      <c r="D7" s="7" t="str">
        <f>IF(SUMIFS($H$14:$H$27,$B$14:$B$27,$B$7,$C$14:$C$27,$C$7)=0,"NA",SUMIFS($H$14:$H$27,$B$14:$B$27,$B$7,$C$14:$C$27,$C$7))</f>
        <v>NA</v>
      </c>
      <c r="E7" s="7" t="str">
        <f>IF(COUNTIFS($B$14:$B$27,$B$7,$C$14:$C$27,$C$7)=0,"NA",COUNTIFS($B$14:$B$27,$B$7,$C$14:$C$27,$C$7))</f>
        <v>NA</v>
      </c>
      <c r="F7" s="7" t="str">
        <f>IF(SUMIFS($I$14:$I$27,$B$14:$B$27,$B$7,$C$14:$C$27,$C$7)=0,"NA",SUMIFS($I$14:$I$27,$B$14:$B$27,$B$7,$C$14:$C$27,$C$7))</f>
        <v>NA</v>
      </c>
    </row>
    <row r="9" spans="2:12" x14ac:dyDescent="0.25">
      <c r="C9" s="1"/>
      <c r="D9" s="1"/>
      <c r="E9" s="13" t="s">
        <v>66</v>
      </c>
    </row>
    <row r="10" spans="2:12" x14ac:dyDescent="0.25">
      <c r="C10" s="13" t="s">
        <v>67</v>
      </c>
      <c r="D10" s="7">
        <f>MAX(F14:F27)</f>
        <v>260</v>
      </c>
      <c r="E10" s="7" t="str">
        <f>INDEX(D14:D27,MATCH(D10,F14:F27,0))</f>
        <v>Amarilla</v>
      </c>
    </row>
    <row r="11" spans="2:12" x14ac:dyDescent="0.25">
      <c r="C11" s="13" t="s">
        <v>68</v>
      </c>
      <c r="D11" s="7">
        <f>MIN(F14:F27)</f>
        <v>5</v>
      </c>
      <c r="E11" s="7" t="str">
        <f>INDEX(D14:D27,MATCH(D11,F14:F27,0))</f>
        <v>Montana</v>
      </c>
    </row>
    <row r="13" spans="2:12" x14ac:dyDescent="0.25">
      <c r="B13" s="17" t="s">
        <v>62</v>
      </c>
      <c r="C13" s="18" t="s">
        <v>69</v>
      </c>
      <c r="D13" s="18" t="s">
        <v>41</v>
      </c>
      <c r="E13" s="18" t="s">
        <v>42</v>
      </c>
      <c r="F13" s="19" t="s">
        <v>70</v>
      </c>
      <c r="G13" s="18" t="s">
        <v>71</v>
      </c>
      <c r="H13" s="19" t="s">
        <v>72</v>
      </c>
      <c r="I13" s="20" t="s">
        <v>73</v>
      </c>
    </row>
    <row r="14" spans="2:12" x14ac:dyDescent="0.25">
      <c r="B14" s="15" t="s">
        <v>74</v>
      </c>
      <c r="C14" s="1" t="s">
        <v>75</v>
      </c>
      <c r="D14" s="1" t="s">
        <v>48</v>
      </c>
      <c r="E14" s="1">
        <v>2851</v>
      </c>
      <c r="F14" s="7">
        <f>IF(D14="Paseo",10,IF(D14="Velo",120,IF(D14="Amarilla",260,IF(D14="Montana",5,IF(D14="VTT",250,0)))))</f>
        <v>10</v>
      </c>
      <c r="G14" s="1">
        <v>350</v>
      </c>
      <c r="H14" s="7">
        <f>G14*E14</f>
        <v>997850</v>
      </c>
      <c r="I14" s="16">
        <f>H14-(E14*F14)</f>
        <v>969340</v>
      </c>
      <c r="L14" t="s">
        <v>74</v>
      </c>
    </row>
    <row r="15" spans="2:12" x14ac:dyDescent="0.25">
      <c r="B15" s="15" t="s">
        <v>74</v>
      </c>
      <c r="C15" s="1" t="s">
        <v>76</v>
      </c>
      <c r="D15" s="1" t="s">
        <v>48</v>
      </c>
      <c r="E15" s="1">
        <v>3495</v>
      </c>
      <c r="F15" s="7">
        <f t="shared" ref="F15:F27" si="0">IF(D15="Paseo",10,IF(D15="Velo",120,IF(D15="Amarilla",260,IF(D15="Montana",5,IF(D15="VTT",250,0)))))</f>
        <v>10</v>
      </c>
      <c r="G15" s="1">
        <v>300</v>
      </c>
      <c r="H15" s="7">
        <f t="shared" ref="H15:H27" si="1">G15*E15</f>
        <v>1048500</v>
      </c>
      <c r="I15" s="16">
        <f t="shared" ref="I15:I27" si="2">H15-(E15*F15)</f>
        <v>1013550</v>
      </c>
      <c r="L15" t="s">
        <v>77</v>
      </c>
    </row>
    <row r="16" spans="2:12" x14ac:dyDescent="0.25">
      <c r="B16" s="15" t="s">
        <v>77</v>
      </c>
      <c r="C16" s="1" t="s">
        <v>78</v>
      </c>
      <c r="D16" s="1" t="s">
        <v>48</v>
      </c>
      <c r="E16" s="1">
        <v>2632</v>
      </c>
      <c r="F16" s="7">
        <f t="shared" si="0"/>
        <v>10</v>
      </c>
      <c r="G16" s="1">
        <v>350</v>
      </c>
      <c r="H16" s="7">
        <f t="shared" si="1"/>
        <v>921200</v>
      </c>
      <c r="I16" s="16">
        <f t="shared" si="2"/>
        <v>894880</v>
      </c>
      <c r="L16" t="s">
        <v>80</v>
      </c>
    </row>
    <row r="17" spans="2:12" x14ac:dyDescent="0.25">
      <c r="B17" s="15" t="s">
        <v>77</v>
      </c>
      <c r="C17" s="1" t="s">
        <v>78</v>
      </c>
      <c r="D17" s="1" t="s">
        <v>50</v>
      </c>
      <c r="E17" s="1">
        <v>2632</v>
      </c>
      <c r="F17" s="7">
        <f t="shared" si="0"/>
        <v>120</v>
      </c>
      <c r="G17" s="1">
        <v>350</v>
      </c>
      <c r="H17" s="7">
        <f t="shared" si="1"/>
        <v>921200</v>
      </c>
      <c r="I17" s="16">
        <f t="shared" si="2"/>
        <v>605360</v>
      </c>
      <c r="L17" t="s">
        <v>83</v>
      </c>
    </row>
    <row r="18" spans="2:12" x14ac:dyDescent="0.25">
      <c r="B18" s="15" t="s">
        <v>77</v>
      </c>
      <c r="C18" s="1" t="s">
        <v>76</v>
      </c>
      <c r="D18" s="1" t="s">
        <v>50</v>
      </c>
      <c r="E18" s="1">
        <v>2574</v>
      </c>
      <c r="F18" s="7">
        <f t="shared" si="0"/>
        <v>120</v>
      </c>
      <c r="G18" s="1">
        <v>300</v>
      </c>
      <c r="H18" s="7">
        <f t="shared" si="1"/>
        <v>772200</v>
      </c>
      <c r="I18" s="16">
        <f t="shared" si="2"/>
        <v>463320</v>
      </c>
      <c r="L18" t="s">
        <v>84</v>
      </c>
    </row>
    <row r="19" spans="2:12" x14ac:dyDescent="0.25">
      <c r="B19" s="15" t="s">
        <v>74</v>
      </c>
      <c r="C19" s="1" t="s">
        <v>75</v>
      </c>
      <c r="D19" s="1" t="s">
        <v>48</v>
      </c>
      <c r="E19" s="1">
        <v>2151</v>
      </c>
      <c r="F19" s="7">
        <f t="shared" si="0"/>
        <v>10</v>
      </c>
      <c r="G19" s="1">
        <v>350</v>
      </c>
      <c r="H19" s="7">
        <f t="shared" si="1"/>
        <v>752850</v>
      </c>
      <c r="I19" s="16">
        <f t="shared" si="2"/>
        <v>731340</v>
      </c>
    </row>
    <row r="20" spans="2:12" x14ac:dyDescent="0.25">
      <c r="B20" s="15" t="s">
        <v>77</v>
      </c>
      <c r="C20" s="1" t="s">
        <v>79</v>
      </c>
      <c r="D20" s="1" t="s">
        <v>44</v>
      </c>
      <c r="E20" s="1">
        <v>2475</v>
      </c>
      <c r="F20" s="7">
        <f t="shared" si="0"/>
        <v>260</v>
      </c>
      <c r="G20" s="1">
        <v>300</v>
      </c>
      <c r="H20" s="7">
        <f t="shared" si="1"/>
        <v>742500</v>
      </c>
      <c r="I20" s="16">
        <f t="shared" si="2"/>
        <v>99000</v>
      </c>
      <c r="L20" t="s">
        <v>75</v>
      </c>
    </row>
    <row r="21" spans="2:12" x14ac:dyDescent="0.25">
      <c r="B21" s="15" t="s">
        <v>80</v>
      </c>
      <c r="C21" s="1" t="s">
        <v>78</v>
      </c>
      <c r="D21" s="1" t="s">
        <v>56</v>
      </c>
      <c r="E21" s="1">
        <v>2227.5</v>
      </c>
      <c r="F21" s="7">
        <f t="shared" si="0"/>
        <v>5</v>
      </c>
      <c r="G21" s="1">
        <v>350</v>
      </c>
      <c r="H21" s="7">
        <f t="shared" si="1"/>
        <v>779625</v>
      </c>
      <c r="I21" s="16">
        <f t="shared" si="2"/>
        <v>768487.5</v>
      </c>
      <c r="L21" t="s">
        <v>78</v>
      </c>
    </row>
    <row r="22" spans="2:12" x14ac:dyDescent="0.25">
      <c r="B22" s="15" t="s">
        <v>74</v>
      </c>
      <c r="C22" s="1" t="s">
        <v>76</v>
      </c>
      <c r="D22" s="1" t="s">
        <v>81</v>
      </c>
      <c r="E22" s="1">
        <v>2541</v>
      </c>
      <c r="F22" s="7">
        <f t="shared" si="0"/>
        <v>250</v>
      </c>
      <c r="G22" s="1">
        <v>300</v>
      </c>
      <c r="H22" s="7">
        <f t="shared" si="1"/>
        <v>762300</v>
      </c>
      <c r="I22" s="16">
        <f t="shared" si="2"/>
        <v>127050</v>
      </c>
      <c r="L22" t="s">
        <v>82</v>
      </c>
    </row>
    <row r="23" spans="2:12" x14ac:dyDescent="0.25">
      <c r="B23" s="15" t="s">
        <v>80</v>
      </c>
      <c r="C23" s="1" t="s">
        <v>82</v>
      </c>
      <c r="D23" s="1" t="s">
        <v>50</v>
      </c>
      <c r="E23" s="1">
        <v>2536</v>
      </c>
      <c r="F23" s="7">
        <f t="shared" si="0"/>
        <v>120</v>
      </c>
      <c r="G23" s="1">
        <v>300</v>
      </c>
      <c r="H23" s="7">
        <f t="shared" si="1"/>
        <v>760800</v>
      </c>
      <c r="I23" s="16">
        <f t="shared" si="2"/>
        <v>456480</v>
      </c>
      <c r="L23" t="s">
        <v>79</v>
      </c>
    </row>
    <row r="24" spans="2:12" x14ac:dyDescent="0.25">
      <c r="B24" s="15" t="s">
        <v>77</v>
      </c>
      <c r="C24" s="1" t="s">
        <v>76</v>
      </c>
      <c r="D24" s="1" t="s">
        <v>48</v>
      </c>
      <c r="E24" s="1">
        <v>2007</v>
      </c>
      <c r="F24" s="7">
        <f t="shared" si="0"/>
        <v>10</v>
      </c>
      <c r="G24" s="1">
        <v>350</v>
      </c>
      <c r="H24" s="7">
        <f t="shared" si="1"/>
        <v>702450</v>
      </c>
      <c r="I24" s="16">
        <f t="shared" si="2"/>
        <v>682380</v>
      </c>
      <c r="L24" t="s">
        <v>76</v>
      </c>
    </row>
    <row r="25" spans="2:12" x14ac:dyDescent="0.25">
      <c r="B25" s="15" t="s">
        <v>83</v>
      </c>
      <c r="C25" s="1" t="s">
        <v>76</v>
      </c>
      <c r="D25" s="1" t="s">
        <v>50</v>
      </c>
      <c r="E25" s="1">
        <v>2460</v>
      </c>
      <c r="F25" s="7">
        <f t="shared" si="0"/>
        <v>120</v>
      </c>
      <c r="G25" s="1">
        <v>300</v>
      </c>
      <c r="H25" s="7">
        <f t="shared" si="1"/>
        <v>738000</v>
      </c>
      <c r="I25" s="16">
        <f t="shared" si="2"/>
        <v>442800</v>
      </c>
    </row>
    <row r="26" spans="2:12" x14ac:dyDescent="0.25">
      <c r="B26" s="15" t="s">
        <v>84</v>
      </c>
      <c r="C26" s="1" t="s">
        <v>78</v>
      </c>
      <c r="D26" s="1" t="s">
        <v>56</v>
      </c>
      <c r="E26" s="1">
        <v>3802.5</v>
      </c>
      <c r="F26" s="7">
        <f t="shared" si="0"/>
        <v>5</v>
      </c>
      <c r="G26" s="1">
        <v>300</v>
      </c>
      <c r="H26" s="7">
        <f t="shared" si="1"/>
        <v>1140750</v>
      </c>
      <c r="I26" s="16">
        <f t="shared" si="2"/>
        <v>1121737.5</v>
      </c>
    </row>
    <row r="27" spans="2:12" x14ac:dyDescent="0.25">
      <c r="B27" s="21" t="s">
        <v>74</v>
      </c>
      <c r="C27" s="22" t="s">
        <v>78</v>
      </c>
      <c r="D27" s="22" t="s">
        <v>50</v>
      </c>
      <c r="E27" s="22">
        <v>3793.5</v>
      </c>
      <c r="F27" s="23">
        <f t="shared" si="0"/>
        <v>120</v>
      </c>
      <c r="G27" s="22">
        <v>300</v>
      </c>
      <c r="H27" s="23">
        <f t="shared" si="1"/>
        <v>1138050</v>
      </c>
      <c r="I27" s="24">
        <f t="shared" si="2"/>
        <v>682830</v>
      </c>
    </row>
    <row r="30" spans="2:12" x14ac:dyDescent="0.25">
      <c r="I30" s="14"/>
    </row>
    <row r="31" spans="2:12" x14ac:dyDescent="0.25">
      <c r="D31" s="26" t="s">
        <v>41</v>
      </c>
      <c r="E31" s="32" t="s">
        <v>70</v>
      </c>
      <c r="G31" s="25"/>
      <c r="H31" s="31" t="s">
        <v>41</v>
      </c>
      <c r="I31" s="29" t="s">
        <v>70</v>
      </c>
    </row>
    <row r="32" spans="2:12" x14ac:dyDescent="0.25">
      <c r="D32" s="27" t="s">
        <v>48</v>
      </c>
      <c r="E32" s="28">
        <v>10</v>
      </c>
      <c r="G32" s="25"/>
      <c r="H32" s="30" t="s">
        <v>48</v>
      </c>
      <c r="I32" s="28">
        <v>10</v>
      </c>
    </row>
    <row r="33" spans="4:9" x14ac:dyDescent="0.25">
      <c r="D33" s="1" t="s">
        <v>48</v>
      </c>
      <c r="E33" s="28">
        <v>10</v>
      </c>
      <c r="G33" s="25"/>
      <c r="H33" s="28" t="s">
        <v>50</v>
      </c>
      <c r="I33" s="28">
        <v>120</v>
      </c>
    </row>
    <row r="34" spans="4:9" x14ac:dyDescent="0.25">
      <c r="D34" s="27" t="s">
        <v>48</v>
      </c>
      <c r="E34" s="28">
        <v>10</v>
      </c>
      <c r="G34" s="25"/>
      <c r="H34" s="30" t="s">
        <v>44</v>
      </c>
      <c r="I34" s="28">
        <v>260</v>
      </c>
    </row>
    <row r="35" spans="4:9" x14ac:dyDescent="0.25">
      <c r="D35" s="1" t="s">
        <v>50</v>
      </c>
      <c r="E35" s="28">
        <v>120</v>
      </c>
      <c r="G35" s="25"/>
      <c r="H35" s="28" t="s">
        <v>56</v>
      </c>
      <c r="I35" s="28">
        <v>5</v>
      </c>
    </row>
    <row r="36" spans="4:9" x14ac:dyDescent="0.25">
      <c r="D36" s="27" t="s">
        <v>50</v>
      </c>
      <c r="E36" s="28">
        <v>120</v>
      </c>
      <c r="G36" s="25"/>
      <c r="H36" s="30" t="s">
        <v>81</v>
      </c>
      <c r="I36" s="28">
        <v>250</v>
      </c>
    </row>
    <row r="37" spans="4:9" x14ac:dyDescent="0.25">
      <c r="D37" s="1" t="s">
        <v>48</v>
      </c>
      <c r="E37" s="28">
        <v>10</v>
      </c>
    </row>
    <row r="38" spans="4:9" x14ac:dyDescent="0.25">
      <c r="D38" s="27" t="s">
        <v>44</v>
      </c>
      <c r="E38" s="28">
        <v>260</v>
      </c>
    </row>
    <row r="39" spans="4:9" x14ac:dyDescent="0.25">
      <c r="D39" s="1" t="s">
        <v>56</v>
      </c>
      <c r="E39" s="28">
        <v>5</v>
      </c>
    </row>
    <row r="40" spans="4:9" x14ac:dyDescent="0.25">
      <c r="D40" s="27" t="s">
        <v>81</v>
      </c>
      <c r="E40" s="28">
        <v>250</v>
      </c>
    </row>
    <row r="41" spans="4:9" x14ac:dyDescent="0.25">
      <c r="D41" s="1" t="s">
        <v>50</v>
      </c>
      <c r="E41" s="28">
        <v>120</v>
      </c>
    </row>
    <row r="42" spans="4:9" x14ac:dyDescent="0.25">
      <c r="D42" s="27" t="s">
        <v>48</v>
      </c>
      <c r="E42" s="28">
        <v>10</v>
      </c>
    </row>
    <row r="43" spans="4:9" x14ac:dyDescent="0.25">
      <c r="D43" s="1" t="s">
        <v>50</v>
      </c>
      <c r="E43" s="28">
        <v>120</v>
      </c>
    </row>
    <row r="44" spans="4:9" x14ac:dyDescent="0.25">
      <c r="D44" s="27" t="s">
        <v>56</v>
      </c>
      <c r="E44" s="28">
        <v>5</v>
      </c>
    </row>
    <row r="45" spans="4:9" x14ac:dyDescent="0.25">
      <c r="D45" s="1" t="s">
        <v>50</v>
      </c>
      <c r="E45" s="28">
        <v>120</v>
      </c>
    </row>
  </sheetData>
  <dataValidations count="2">
    <dataValidation type="list" allowBlank="1" showInputMessage="1" showErrorMessage="1" sqref="B7" xr:uid="{42DF23B5-9177-4101-8C12-E26458F1DFE7}">
      <formula1>$L$14:$L$18</formula1>
    </dataValidation>
    <dataValidation type="list" allowBlank="1" showInputMessage="1" showErrorMessage="1" sqref="C7" xr:uid="{2B2ED4C6-226E-45D2-A947-30015923AD36}">
      <formula1>$L$20:$L$24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0AF-BCAD-42A4-AD59-88E86072988A}">
  <dimension ref="B3:N37"/>
  <sheetViews>
    <sheetView topLeftCell="A34" workbookViewId="0">
      <selection activeCell="H30" sqref="H30"/>
    </sheetView>
  </sheetViews>
  <sheetFormatPr defaultRowHeight="15" x14ac:dyDescent="0.25"/>
  <cols>
    <col min="2" max="2" width="33.28515625" bestFit="1" customWidth="1"/>
    <col min="3" max="3" width="9.140625" bestFit="1" customWidth="1"/>
    <col min="6" max="6" width="9.7109375" bestFit="1" customWidth="1"/>
    <col min="7" max="7" width="9.42578125" bestFit="1" customWidth="1"/>
    <col min="8" max="8" width="14.140625" bestFit="1" customWidth="1"/>
  </cols>
  <sheetData>
    <row r="3" spans="2:14" x14ac:dyDescent="0.25">
      <c r="B3" s="4" t="s">
        <v>40</v>
      </c>
    </row>
    <row r="4" spans="2:14" x14ac:dyDescent="0.25">
      <c r="B4" s="4"/>
    </row>
    <row r="5" spans="2:14" x14ac:dyDescent="0.25">
      <c r="B5" s="5" t="s">
        <v>41</v>
      </c>
      <c r="C5" s="5" t="s">
        <v>42</v>
      </c>
      <c r="F5" s="5" t="s">
        <v>41</v>
      </c>
      <c r="G5" s="5" t="s">
        <v>42</v>
      </c>
      <c r="H5" s="34"/>
    </row>
    <row r="6" spans="2:14" x14ac:dyDescent="0.25">
      <c r="B6" s="1" t="s">
        <v>43</v>
      </c>
      <c r="C6" s="1">
        <f>LOOKUP(B6,$F$6:$F$10,$G$6:$G$10)</f>
        <v>2574</v>
      </c>
      <c r="F6" s="1" t="s">
        <v>44</v>
      </c>
      <c r="G6" s="1">
        <v>2475</v>
      </c>
    </row>
    <row r="7" spans="2:14" x14ac:dyDescent="0.25">
      <c r="B7" s="1" t="s">
        <v>45</v>
      </c>
      <c r="C7" s="1">
        <f t="shared" ref="C7:C10" si="0">LOOKUP(B7,$F$6:$F$10,$G$6:$G$10)</f>
        <v>2151</v>
      </c>
      <c r="F7" s="1" t="s">
        <v>46</v>
      </c>
      <c r="G7" s="1">
        <v>2227.5</v>
      </c>
    </row>
    <row r="8" spans="2:14" x14ac:dyDescent="0.25">
      <c r="B8" s="1" t="s">
        <v>47</v>
      </c>
      <c r="C8" s="1">
        <f t="shared" si="0"/>
        <v>2475</v>
      </c>
      <c r="F8" s="1" t="s">
        <v>48</v>
      </c>
      <c r="G8" s="1">
        <v>2151</v>
      </c>
    </row>
    <row r="9" spans="2:14" x14ac:dyDescent="0.25">
      <c r="B9" s="1" t="s">
        <v>49</v>
      </c>
      <c r="C9" s="1">
        <f t="shared" si="0"/>
        <v>2227.5</v>
      </c>
      <c r="F9" s="1" t="s">
        <v>50</v>
      </c>
      <c r="G9" s="1">
        <v>2574</v>
      </c>
    </row>
    <row r="10" spans="2:14" x14ac:dyDescent="0.25">
      <c r="B10" s="1" t="s">
        <v>51</v>
      </c>
      <c r="C10" s="1">
        <f t="shared" si="0"/>
        <v>2541</v>
      </c>
      <c r="F10" s="1" t="s">
        <v>52</v>
      </c>
      <c r="G10" s="1">
        <v>2541</v>
      </c>
    </row>
    <row r="12" spans="2:14" s="6" customFormat="1" x14ac:dyDescent="0.25"/>
    <row r="13" spans="2:14" x14ac:dyDescent="0.25">
      <c r="B13" s="4" t="s">
        <v>53</v>
      </c>
    </row>
    <row r="14" spans="2:14" x14ac:dyDescent="0.25">
      <c r="F14" s="5" t="s">
        <v>48</v>
      </c>
      <c r="G14" s="5"/>
      <c r="H14" s="34"/>
      <c r="J14" s="5" t="s">
        <v>44</v>
      </c>
      <c r="K14" s="5"/>
      <c r="M14" s="5" t="s">
        <v>46</v>
      </c>
      <c r="N14" s="5"/>
    </row>
    <row r="15" spans="2:14" x14ac:dyDescent="0.25">
      <c r="B15" s="5" t="s">
        <v>41</v>
      </c>
      <c r="C15" s="5" t="s">
        <v>54</v>
      </c>
      <c r="D15" s="5" t="s">
        <v>55</v>
      </c>
      <c r="F15" s="5" t="s">
        <v>54</v>
      </c>
      <c r="G15" s="5" t="s">
        <v>55</v>
      </c>
      <c r="H15" s="34"/>
      <c r="J15" s="5" t="s">
        <v>54</v>
      </c>
      <c r="K15" s="5" t="s">
        <v>55</v>
      </c>
      <c r="M15" s="5" t="s">
        <v>54</v>
      </c>
      <c r="N15" s="5" t="s">
        <v>55</v>
      </c>
    </row>
    <row r="16" spans="2:14" x14ac:dyDescent="0.25">
      <c r="B16" s="1" t="s">
        <v>48</v>
      </c>
      <c r="C16" s="1">
        <v>1655.08</v>
      </c>
      <c r="D16" s="33">
        <f ca="1">VLOOKUP(C16,INDIRECT(B16),2,TRUE)</f>
        <v>0.125</v>
      </c>
      <c r="F16" s="1">
        <v>0</v>
      </c>
      <c r="G16" s="8">
        <v>0.05</v>
      </c>
      <c r="H16" s="35"/>
      <c r="J16" s="1">
        <v>0</v>
      </c>
      <c r="K16" s="9">
        <v>2.5000000000000001E-2</v>
      </c>
      <c r="M16" s="1">
        <v>0</v>
      </c>
      <c r="N16" s="9">
        <v>1.4999999999999999E-2</v>
      </c>
    </row>
    <row r="17" spans="2:14" x14ac:dyDescent="0.25">
      <c r="B17" s="1" t="s">
        <v>44</v>
      </c>
      <c r="C17" s="1">
        <v>1822.59</v>
      </c>
      <c r="D17" s="33">
        <f t="shared" ref="D17:D22" ca="1" si="1">VLOOKUP(C17,INDIRECT(B17),2,TRUE)</f>
        <v>7.0000000000000007E-2</v>
      </c>
      <c r="F17" s="1">
        <v>500</v>
      </c>
      <c r="G17" s="9">
        <v>7.4999999999999997E-2</v>
      </c>
      <c r="H17" s="36"/>
      <c r="J17" s="1">
        <v>500</v>
      </c>
      <c r="K17" s="8">
        <v>0.04</v>
      </c>
      <c r="M17" s="1">
        <v>500</v>
      </c>
      <c r="N17" s="8">
        <v>0.03</v>
      </c>
    </row>
    <row r="18" spans="2:14" x14ac:dyDescent="0.25">
      <c r="B18" s="1" t="s">
        <v>44</v>
      </c>
      <c r="C18" s="1">
        <v>1730.54</v>
      </c>
      <c r="D18" s="33">
        <f t="shared" ca="1" si="1"/>
        <v>7.0000000000000007E-2</v>
      </c>
      <c r="F18" s="1">
        <v>1000</v>
      </c>
      <c r="G18" s="8">
        <v>0.1</v>
      </c>
      <c r="H18" s="35"/>
      <c r="J18" s="1">
        <v>1000</v>
      </c>
      <c r="K18" s="9">
        <v>5.5E-2</v>
      </c>
      <c r="M18" s="1">
        <v>1000</v>
      </c>
      <c r="N18" s="9">
        <v>5.5E-2</v>
      </c>
    </row>
    <row r="19" spans="2:14" x14ac:dyDescent="0.25">
      <c r="B19" s="1" t="s">
        <v>46</v>
      </c>
      <c r="C19" s="1">
        <v>1685.6</v>
      </c>
      <c r="D19" s="33">
        <f t="shared" ca="1" si="1"/>
        <v>7.0000000000000007E-2</v>
      </c>
      <c r="F19" s="1">
        <v>1500</v>
      </c>
      <c r="G19" s="9">
        <v>0.125</v>
      </c>
      <c r="H19" s="36"/>
      <c r="J19" s="1">
        <v>1500</v>
      </c>
      <c r="K19" s="8">
        <v>7.0000000000000007E-2</v>
      </c>
      <c r="M19" s="1">
        <v>1500</v>
      </c>
      <c r="N19" s="9">
        <v>7.0000000000000007E-2</v>
      </c>
    </row>
    <row r="20" spans="2:14" x14ac:dyDescent="0.25">
      <c r="B20" s="1" t="s">
        <v>48</v>
      </c>
      <c r="C20" s="1">
        <v>1685.6</v>
      </c>
      <c r="D20" s="33">
        <f t="shared" ca="1" si="1"/>
        <v>0.125</v>
      </c>
      <c r="F20" s="1">
        <v>2000</v>
      </c>
      <c r="G20" s="8">
        <v>0.15</v>
      </c>
      <c r="H20" s="35"/>
      <c r="J20" s="1">
        <v>2000</v>
      </c>
      <c r="K20" s="9">
        <v>8.5000000000000006E-2</v>
      </c>
      <c r="M20" s="1">
        <v>2000</v>
      </c>
      <c r="N20" s="8">
        <v>9.3333333333333296E-2</v>
      </c>
    </row>
    <row r="21" spans="2:14" x14ac:dyDescent="0.25">
      <c r="B21" s="1" t="s">
        <v>56</v>
      </c>
      <c r="C21" s="1">
        <v>1763.8600000000001</v>
      </c>
      <c r="D21" s="33">
        <f t="shared" ca="1" si="1"/>
        <v>7.0000000000000007E-2</v>
      </c>
    </row>
    <row r="22" spans="2:14" x14ac:dyDescent="0.25">
      <c r="B22" s="1" t="s">
        <v>48</v>
      </c>
      <c r="C22" s="1">
        <v>2293.1999999999998</v>
      </c>
      <c r="D22" s="33">
        <f t="shared" ca="1" si="1"/>
        <v>0.15</v>
      </c>
    </row>
    <row r="24" spans="2:14" s="6" customFormat="1" x14ac:dyDescent="0.25"/>
    <row r="25" spans="2:14" x14ac:dyDescent="0.25">
      <c r="B25" s="4" t="s">
        <v>57</v>
      </c>
    </row>
    <row r="27" spans="2:14" x14ac:dyDescent="0.25">
      <c r="B27" s="5" t="s">
        <v>41</v>
      </c>
      <c r="C27" s="5" t="s">
        <v>42</v>
      </c>
      <c r="F27" s="5" t="s">
        <v>41</v>
      </c>
      <c r="G27" s="5" t="s">
        <v>58</v>
      </c>
      <c r="H27" s="5" t="s">
        <v>102</v>
      </c>
      <c r="I27" s="5" t="s">
        <v>42</v>
      </c>
    </row>
    <row r="28" spans="2:14" x14ac:dyDescent="0.25">
      <c r="B28" s="1" t="s">
        <v>43</v>
      </c>
      <c r="C28" s="1">
        <f>VLOOKUP(B28,$H$28:$I$37,2,0)</f>
        <v>2574</v>
      </c>
      <c r="F28" s="1" t="s">
        <v>48</v>
      </c>
      <c r="G28" s="10">
        <v>895</v>
      </c>
      <c r="H28" s="10" t="str">
        <f>F28&amp;" - "&amp;G28</f>
        <v>Paseo - 895</v>
      </c>
      <c r="I28" s="1">
        <v>2151</v>
      </c>
    </row>
    <row r="29" spans="2:14" x14ac:dyDescent="0.25">
      <c r="B29" s="1" t="s">
        <v>45</v>
      </c>
      <c r="C29" s="1">
        <f t="shared" ref="C29:C32" si="2">VLOOKUP(B29,$H$28:$I$37,2,0)</f>
        <v>2151</v>
      </c>
      <c r="F29" s="1" t="s">
        <v>46</v>
      </c>
      <c r="G29" s="10">
        <v>125</v>
      </c>
      <c r="H29" s="10" t="str">
        <f>F29&amp;"- "&amp;G29</f>
        <v>Montana - 125</v>
      </c>
      <c r="I29" s="1">
        <v>2227.5</v>
      </c>
    </row>
    <row r="30" spans="2:14" x14ac:dyDescent="0.25">
      <c r="B30" s="1" t="s">
        <v>47</v>
      </c>
      <c r="C30" s="1">
        <f t="shared" si="2"/>
        <v>2475</v>
      </c>
      <c r="F30" s="1" t="s">
        <v>44</v>
      </c>
      <c r="G30" s="10">
        <v>145</v>
      </c>
      <c r="H30" s="10" t="str">
        <f t="shared" ref="H30:H37" si="3">F30&amp;" - "&amp;G30</f>
        <v>Amarilla - 145</v>
      </c>
      <c r="I30" s="1">
        <v>2475</v>
      </c>
    </row>
    <row r="31" spans="2:14" x14ac:dyDescent="0.25">
      <c r="B31" s="1" t="s">
        <v>49</v>
      </c>
      <c r="C31" s="1">
        <f t="shared" si="2"/>
        <v>2227.5</v>
      </c>
      <c r="F31" s="1" t="s">
        <v>46</v>
      </c>
      <c r="G31" s="10">
        <v>848</v>
      </c>
      <c r="H31" s="10" t="str">
        <f t="shared" si="3"/>
        <v>Montana  - 848</v>
      </c>
      <c r="I31" s="10">
        <v>2537.25</v>
      </c>
    </row>
    <row r="32" spans="2:14" x14ac:dyDescent="0.25">
      <c r="B32" s="1" t="s">
        <v>51</v>
      </c>
      <c r="C32" s="1">
        <f t="shared" si="2"/>
        <v>2541</v>
      </c>
      <c r="F32" s="1" t="s">
        <v>52</v>
      </c>
      <c r="G32" s="10">
        <v>777</v>
      </c>
      <c r="H32" s="10" t="str">
        <f>F32&amp;"- "&amp;G32</f>
        <v>VTT - 777</v>
      </c>
      <c r="I32" s="1">
        <v>2541</v>
      </c>
    </row>
    <row r="33" spans="6:9" x14ac:dyDescent="0.25">
      <c r="F33" s="1" t="s">
        <v>50</v>
      </c>
      <c r="G33" s="10">
        <v>235</v>
      </c>
      <c r="H33" s="10" t="str">
        <f t="shared" si="3"/>
        <v>Velo - 235</v>
      </c>
      <c r="I33" s="1">
        <v>2574</v>
      </c>
    </row>
    <row r="34" spans="6:9" x14ac:dyDescent="0.25">
      <c r="F34" s="1" t="s">
        <v>48</v>
      </c>
      <c r="G34" s="10">
        <v>985</v>
      </c>
      <c r="H34" s="10" t="str">
        <f t="shared" si="3"/>
        <v>Paseo - 985</v>
      </c>
      <c r="I34" s="10">
        <v>2585.1</v>
      </c>
    </row>
    <row r="35" spans="6:9" x14ac:dyDescent="0.25">
      <c r="F35" s="1" t="s">
        <v>50</v>
      </c>
      <c r="G35" s="10">
        <v>1122</v>
      </c>
      <c r="H35" s="10" t="str">
        <f t="shared" si="3"/>
        <v>Velo - 1122</v>
      </c>
      <c r="I35" s="10">
        <v>2632.95</v>
      </c>
    </row>
    <row r="36" spans="6:9" x14ac:dyDescent="0.25">
      <c r="F36" s="1" t="s">
        <v>52</v>
      </c>
      <c r="G36" s="10">
        <v>1260</v>
      </c>
      <c r="H36" s="10" t="str">
        <f t="shared" si="3"/>
        <v>VTT  - 1260</v>
      </c>
      <c r="I36" s="10">
        <v>2680.8</v>
      </c>
    </row>
    <row r="37" spans="6:9" x14ac:dyDescent="0.25">
      <c r="F37" s="1" t="s">
        <v>44</v>
      </c>
      <c r="G37" s="10">
        <v>1397</v>
      </c>
      <c r="H37" s="10" t="str">
        <f t="shared" si="3"/>
        <v>Amarilla - 1397</v>
      </c>
      <c r="I37" s="10">
        <v>2728.65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D2CA-8246-41F4-A7FB-5170DA3E88CA}">
  <dimension ref="B2:K18"/>
  <sheetViews>
    <sheetView tabSelected="1" workbookViewId="0">
      <selection activeCell="D5" sqref="D5:D18"/>
    </sheetView>
  </sheetViews>
  <sheetFormatPr defaultRowHeight="15" x14ac:dyDescent="0.25"/>
  <cols>
    <col min="2" max="2" width="17.5703125" bestFit="1" customWidth="1"/>
    <col min="9" max="9" width="16.7109375" customWidth="1"/>
  </cols>
  <sheetData>
    <row r="2" spans="2:11" x14ac:dyDescent="0.25">
      <c r="B2" t="s">
        <v>87</v>
      </c>
      <c r="I2" t="s">
        <v>88</v>
      </c>
    </row>
    <row r="4" spans="2:11" x14ac:dyDescent="0.25">
      <c r="B4" s="13" t="s">
        <v>41</v>
      </c>
      <c r="C4" s="13" t="s">
        <v>85</v>
      </c>
      <c r="D4" s="13" t="s">
        <v>86</v>
      </c>
    </row>
    <row r="5" spans="2:11" x14ac:dyDescent="0.25">
      <c r="B5" s="1" t="s">
        <v>34</v>
      </c>
      <c r="C5" s="1">
        <v>2851</v>
      </c>
      <c r="D5" s="1">
        <f>RANK(C5,$C$5:$C$18,0)</f>
        <v>4</v>
      </c>
    </row>
    <row r="6" spans="2:11" x14ac:dyDescent="0.25">
      <c r="B6" s="1" t="s">
        <v>33</v>
      </c>
      <c r="C6" s="1">
        <v>3495</v>
      </c>
      <c r="D6" s="1">
        <f t="shared" ref="D6:D18" si="0">RANK(C6,$C$5:$C$18,0)</f>
        <v>3</v>
      </c>
      <c r="I6" s="13" t="s">
        <v>99</v>
      </c>
      <c r="J6" s="13" t="s">
        <v>100</v>
      </c>
      <c r="K6" s="13" t="s">
        <v>86</v>
      </c>
    </row>
    <row r="7" spans="2:11" x14ac:dyDescent="0.25">
      <c r="B7" s="1" t="s">
        <v>48</v>
      </c>
      <c r="C7" s="1">
        <v>2632</v>
      </c>
      <c r="D7" s="1">
        <f t="shared" si="0"/>
        <v>6</v>
      </c>
      <c r="I7" s="1" t="s">
        <v>89</v>
      </c>
      <c r="J7" s="1">
        <v>1538</v>
      </c>
      <c r="K7" s="1">
        <f>RANK(J7,$J$7:$J$16,0)</f>
        <v>10</v>
      </c>
    </row>
    <row r="8" spans="2:11" x14ac:dyDescent="0.25">
      <c r="B8" s="1" t="s">
        <v>50</v>
      </c>
      <c r="C8" s="1">
        <v>2633</v>
      </c>
      <c r="D8" s="1">
        <f t="shared" si="0"/>
        <v>5</v>
      </c>
      <c r="I8" s="1" t="s">
        <v>90</v>
      </c>
      <c r="J8" s="1">
        <v>6602</v>
      </c>
      <c r="K8" s="1">
        <f t="shared" ref="K8:K16" si="1">RANK(J8,$J$7:$J$16,0)</f>
        <v>1</v>
      </c>
    </row>
    <row r="9" spans="2:11" x14ac:dyDescent="0.25">
      <c r="B9" s="1" t="s">
        <v>20</v>
      </c>
      <c r="C9" s="1">
        <v>2574</v>
      </c>
      <c r="D9" s="1">
        <f t="shared" si="0"/>
        <v>7</v>
      </c>
      <c r="I9" s="1" t="s">
        <v>91</v>
      </c>
      <c r="J9" s="1">
        <v>4831</v>
      </c>
      <c r="K9" s="1">
        <f t="shared" si="1"/>
        <v>6</v>
      </c>
    </row>
    <row r="10" spans="2:11" x14ac:dyDescent="0.25">
      <c r="B10" s="1" t="s">
        <v>18</v>
      </c>
      <c r="C10" s="1">
        <v>2151</v>
      </c>
      <c r="D10" s="1">
        <f t="shared" si="0"/>
        <v>13</v>
      </c>
      <c r="I10" s="1" t="s">
        <v>92</v>
      </c>
      <c r="J10" s="1">
        <v>5985</v>
      </c>
      <c r="K10" s="1">
        <f t="shared" si="1"/>
        <v>2</v>
      </c>
    </row>
    <row r="11" spans="2:11" x14ac:dyDescent="0.25">
      <c r="B11" s="1" t="s">
        <v>44</v>
      </c>
      <c r="C11" s="1">
        <v>2475</v>
      </c>
      <c r="D11" s="1">
        <f t="shared" si="0"/>
        <v>10</v>
      </c>
      <c r="I11" s="1" t="s">
        <v>93</v>
      </c>
      <c r="J11" s="1">
        <v>5444</v>
      </c>
      <c r="K11" s="1">
        <f t="shared" si="1"/>
        <v>4</v>
      </c>
    </row>
    <row r="12" spans="2:11" x14ac:dyDescent="0.25">
      <c r="B12" s="1" t="s">
        <v>56</v>
      </c>
      <c r="C12" s="1">
        <v>2227.5</v>
      </c>
      <c r="D12" s="1">
        <f t="shared" si="0"/>
        <v>12</v>
      </c>
      <c r="I12" s="1" t="s">
        <v>94</v>
      </c>
      <c r="J12" s="1">
        <v>5444</v>
      </c>
      <c r="K12" s="1">
        <f t="shared" si="1"/>
        <v>4</v>
      </c>
    </row>
    <row r="13" spans="2:11" x14ac:dyDescent="0.25">
      <c r="B13" s="1" t="s">
        <v>81</v>
      </c>
      <c r="C13" s="1">
        <v>2541</v>
      </c>
      <c r="D13" s="1">
        <f t="shared" si="0"/>
        <v>8</v>
      </c>
      <c r="I13" s="1" t="s">
        <v>95</v>
      </c>
      <c r="J13" s="1">
        <v>3412</v>
      </c>
      <c r="K13" s="1">
        <f t="shared" si="1"/>
        <v>7</v>
      </c>
    </row>
    <row r="14" spans="2:11" x14ac:dyDescent="0.25">
      <c r="B14" s="1" t="s">
        <v>16</v>
      </c>
      <c r="C14" s="1">
        <v>2536</v>
      </c>
      <c r="D14" s="1">
        <f t="shared" si="0"/>
        <v>9</v>
      </c>
      <c r="I14" s="1" t="s">
        <v>96</v>
      </c>
      <c r="J14" s="1">
        <v>5809</v>
      </c>
      <c r="K14" s="1">
        <f t="shared" si="1"/>
        <v>3</v>
      </c>
    </row>
    <row r="15" spans="2:11" x14ac:dyDescent="0.25">
      <c r="B15" s="1" t="s">
        <v>14</v>
      </c>
      <c r="C15" s="1">
        <v>2007</v>
      </c>
      <c r="D15" s="1">
        <f t="shared" si="0"/>
        <v>14</v>
      </c>
      <c r="I15" s="1" t="s">
        <v>97</v>
      </c>
      <c r="J15" s="1">
        <v>1711</v>
      </c>
      <c r="K15" s="1">
        <f t="shared" si="1"/>
        <v>8</v>
      </c>
    </row>
    <row r="16" spans="2:11" x14ac:dyDescent="0.25">
      <c r="B16" s="1" t="s">
        <v>21</v>
      </c>
      <c r="C16" s="1">
        <v>2460</v>
      </c>
      <c r="D16" s="1">
        <f t="shared" si="0"/>
        <v>11</v>
      </c>
      <c r="I16" s="1" t="s">
        <v>98</v>
      </c>
      <c r="J16" s="1">
        <v>1711</v>
      </c>
      <c r="K16" s="1">
        <f t="shared" si="1"/>
        <v>8</v>
      </c>
    </row>
    <row r="17" spans="2:4" x14ac:dyDescent="0.25">
      <c r="B17" s="1" t="s">
        <v>19</v>
      </c>
      <c r="C17" s="1">
        <v>3802.5</v>
      </c>
      <c r="D17" s="1">
        <f t="shared" si="0"/>
        <v>1</v>
      </c>
    </row>
    <row r="18" spans="2:4" x14ac:dyDescent="0.25">
      <c r="B18" s="1" t="s">
        <v>6</v>
      </c>
      <c r="C18" s="1">
        <v>3793.5</v>
      </c>
      <c r="D18" s="1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Compare</vt:lpstr>
      <vt:lpstr>Brainstorm</vt:lpstr>
      <vt:lpstr>Vlookup Advanced</vt:lpstr>
      <vt:lpstr>Rank</vt:lpstr>
      <vt:lpstr>amarilla</vt:lpstr>
      <vt:lpstr>Brainstorm!Criteria</vt:lpstr>
      <vt:lpstr>Brainstorm!Extract</vt:lpstr>
      <vt:lpstr>Montana</vt:lpstr>
      <vt:lpstr>Paseo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2022-07-27T07:17:57Z</dcterms:created>
  <dcterms:modified xsi:type="dcterms:W3CDTF">2022-11-29T11:42:24Z</dcterms:modified>
</cp:coreProperties>
</file>