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firstSheet="1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</sheets>
  <calcPr calcId="144525"/>
</workbook>
</file>

<file path=xl/sharedStrings.xml><?xml version="1.0" encoding="utf-8"?>
<sst xmlns="http://schemas.openxmlformats.org/spreadsheetml/2006/main" count="1322" uniqueCount="100">
  <si>
    <t>Omega Fishmeal and Oil Private Limited</t>
  </si>
  <si>
    <t>Doc. No. : OFMO/PRD/R01</t>
  </si>
  <si>
    <t>Quality and Food (Feed) Safety Management System</t>
  </si>
  <si>
    <t>Rev. No. : 1.0</t>
  </si>
  <si>
    <t xml:space="preserve"> </t>
  </si>
  <si>
    <t>Production Report</t>
  </si>
  <si>
    <t>01.09.2022</t>
  </si>
  <si>
    <t>Prod. Date</t>
  </si>
  <si>
    <t>Report Date</t>
  </si>
  <si>
    <t xml:space="preserve">date </t>
  </si>
  <si>
    <t>fish</t>
  </si>
  <si>
    <t>net wt</t>
  </si>
  <si>
    <t>FM Code</t>
  </si>
  <si>
    <t>Bag Qty.</t>
  </si>
  <si>
    <t>FM QTY IN KGS</t>
  </si>
  <si>
    <t>Total RM Qty (Kg)</t>
  </si>
  <si>
    <t>OIL QTY (Kg)</t>
  </si>
  <si>
    <t>FM Yield (%)</t>
  </si>
  <si>
    <t>FO CODE</t>
  </si>
  <si>
    <t>FO Yield (%)</t>
  </si>
  <si>
    <t>LS</t>
  </si>
  <si>
    <t>FM22J01</t>
  </si>
  <si>
    <t>FO22J01</t>
  </si>
  <si>
    <t>Sr. No.</t>
  </si>
  <si>
    <t>RM Species</t>
  </si>
  <si>
    <t>UOM</t>
  </si>
  <si>
    <t>QTY</t>
  </si>
  <si>
    <t>Indian oil Sardine</t>
  </si>
  <si>
    <t>KG</t>
  </si>
  <si>
    <t>Lesser Sardine</t>
  </si>
  <si>
    <t>Mackerel</t>
  </si>
  <si>
    <t>Other Fish</t>
  </si>
  <si>
    <t>Total Raw material processed</t>
  </si>
  <si>
    <t>Batch No</t>
  </si>
  <si>
    <t>Nos</t>
  </si>
  <si>
    <t>Ton</t>
  </si>
  <si>
    <t>Yield</t>
  </si>
  <si>
    <t>`</t>
  </si>
  <si>
    <t>Bags packed</t>
  </si>
  <si>
    <t>Oil Produced</t>
  </si>
  <si>
    <t>Prepared By :</t>
  </si>
  <si>
    <t>Verified By :</t>
  </si>
  <si>
    <t>FM22J02</t>
  </si>
  <si>
    <t>FO22J02</t>
  </si>
  <si>
    <t>FM22J03</t>
  </si>
  <si>
    <t>FO22J03</t>
  </si>
  <si>
    <t>FM22J04</t>
  </si>
  <si>
    <t>FO22J04</t>
  </si>
  <si>
    <t>FM22J05</t>
  </si>
  <si>
    <t>FO22J05</t>
  </si>
  <si>
    <t>FM22J06</t>
  </si>
  <si>
    <t>FO22J06</t>
  </si>
  <si>
    <t>FM22J07</t>
  </si>
  <si>
    <t>FO22J07</t>
  </si>
  <si>
    <t>FM22J08</t>
  </si>
  <si>
    <t>FO22J08</t>
  </si>
  <si>
    <t>FM22J09</t>
  </si>
  <si>
    <t>FO22J09</t>
  </si>
  <si>
    <t>FM22J10</t>
  </si>
  <si>
    <t>FO22J10</t>
  </si>
  <si>
    <t>FM22J11</t>
  </si>
  <si>
    <t>FO22J11</t>
  </si>
  <si>
    <t>FM22J12</t>
  </si>
  <si>
    <t>FO22J12</t>
  </si>
  <si>
    <t>FM22J13</t>
  </si>
  <si>
    <t>FO22J13</t>
  </si>
  <si>
    <t>FM22J014</t>
  </si>
  <si>
    <t>FO22J014</t>
  </si>
  <si>
    <t>FM22J015</t>
  </si>
  <si>
    <t>FO22J015</t>
  </si>
  <si>
    <t>FM22J016</t>
  </si>
  <si>
    <t>FO22J016</t>
  </si>
  <si>
    <t>FM22J017</t>
  </si>
  <si>
    <t>FO22J017</t>
  </si>
  <si>
    <t>FM22J018</t>
  </si>
  <si>
    <t>FO22J018</t>
  </si>
  <si>
    <t>FM22J019</t>
  </si>
  <si>
    <t>FO22J019</t>
  </si>
  <si>
    <t>FM22J0120</t>
  </si>
  <si>
    <t>FO22J020</t>
  </si>
  <si>
    <t>FM22J0121</t>
  </si>
  <si>
    <t>FO22J021</t>
  </si>
  <si>
    <t>FM22J022</t>
  </si>
  <si>
    <t>FO22J022</t>
  </si>
  <si>
    <t>FM22J023</t>
  </si>
  <si>
    <t>FO22J023</t>
  </si>
  <si>
    <t>FM22J024</t>
  </si>
  <si>
    <t>FO22J024</t>
  </si>
  <si>
    <t>FM22J025</t>
  </si>
  <si>
    <t>FO22J025</t>
  </si>
  <si>
    <t>FM22J026</t>
  </si>
  <si>
    <t>FO22J026</t>
  </si>
  <si>
    <t>FM22J027</t>
  </si>
  <si>
    <t>FO22J027</t>
  </si>
  <si>
    <t>FM22J028</t>
  </si>
  <si>
    <t>FO22J028</t>
  </si>
  <si>
    <t>FM22J029</t>
  </si>
  <si>
    <t>FO22J029</t>
  </si>
  <si>
    <t>FM22J030</t>
  </si>
  <si>
    <t>FO22J030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</si>
</sst>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0.00_ ;[Red]\-0.00\ "/>
    <numFmt numFmtId="179" formatCode="_ &quot;₹&quot;* #,##0_ ;_ &quot;₹&quot;* \-#,##0_ ;_ &quot;₹&quot;* &quot;-&quot;_ ;_ @_ "/>
    <numFmt numFmtId="180" formatCode="_ * #,##0.00_ ;_ * \-#,##0.00_ ;_ * &quot;-&quot;??_ ;_ @_ "/>
    <numFmt numFmtId="181" formatCode="dd/mm/yyyy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0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2"/>
      <color theme="1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name val="Calibri"/>
      <charset val="0"/>
      <scheme val="minor"/>
    </font>
    <font>
      <sz val="10"/>
      <color theme="0"/>
      <name val="Times New Roman"/>
      <charset val="134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5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2" borderId="9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181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/>
    <xf numFmtId="181" fontId="5" fillId="0" borderId="1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181" fontId="2" fillId="0" borderId="1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181" fontId="6" fillId="2" borderId="0" xfId="0" applyNumberFormat="1" applyFont="1" applyFill="1" applyBorder="1" applyAlignment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0" fontId="7" fillId="2" borderId="2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/>
    <xf numFmtId="0" fontId="1" fillId="0" borderId="2" xfId="0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78" fontId="8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97790</xdr:colOff>
      <xdr:row>1</xdr:row>
      <xdr:rowOff>238125</xdr:rowOff>
    </xdr:from>
    <xdr:to>
      <xdr:col>0</xdr:col>
      <xdr:colOff>871855</xdr:colOff>
      <xdr:row>3</xdr:row>
      <xdr:rowOff>27940</xdr:rowOff>
    </xdr:to>
    <xdr:pic>
      <xdr:nvPicPr>
        <xdr:cNvPr id="2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7790" y="421005"/>
          <a:ext cx="774065" cy="256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 t="s">
        <v>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44805</v>
      </c>
      <c r="C5" s="8" t="s">
        <v>8</v>
      </c>
      <c r="D5" s="9">
        <f>H7</f>
        <v>44806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44805</v>
      </c>
      <c r="I6" s="16" t="s">
        <v>20</v>
      </c>
      <c r="J6" s="16">
        <v>7999</v>
      </c>
      <c r="K6" s="29" t="s">
        <v>21</v>
      </c>
      <c r="L6" s="29">
        <v>1150</v>
      </c>
      <c r="M6" s="30">
        <f>L6*50</f>
        <v>57500</v>
      </c>
      <c r="N6" s="30">
        <f>L6*50*100/24.94</f>
        <v>230553.327987169</v>
      </c>
      <c r="O6" s="30">
        <f>N6*R6/100</f>
        <v>11435.4450681636</v>
      </c>
      <c r="P6" s="31">
        <v>24.94</v>
      </c>
      <c r="Q6" s="29" t="s">
        <v>22</v>
      </c>
      <c r="R6" s="29">
        <v>4.96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44806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230553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230553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3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  <c r="M14" s="1" t="s">
        <v>37</v>
      </c>
    </row>
    <row r="15" s="1" customFormat="1" ht="22.5" customHeight="1" spans="1:10">
      <c r="A15" s="15" t="s">
        <v>38</v>
      </c>
      <c r="B15" s="15" t="str">
        <f>K6</f>
        <v>FM22J01</v>
      </c>
      <c r="C15" s="15">
        <f>L6</f>
        <v>1150</v>
      </c>
      <c r="D15" s="15">
        <f>M6</f>
        <v>57500</v>
      </c>
      <c r="E15" s="15">
        <f>P6</f>
        <v>24.94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FO22J01</v>
      </c>
      <c r="C16" s="26"/>
      <c r="D16" s="27">
        <f>O6</f>
        <v>11435.4450681636</v>
      </c>
      <c r="E16" s="15">
        <f>R6</f>
        <v>4.96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44814</v>
      </c>
      <c r="C5" s="8" t="s">
        <v>8</v>
      </c>
      <c r="D5" s="9">
        <f>H7</f>
        <v>44815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44814</v>
      </c>
      <c r="I6" s="16" t="s">
        <v>20</v>
      </c>
      <c r="J6" s="16">
        <v>7999</v>
      </c>
      <c r="K6" s="29" t="s">
        <v>58</v>
      </c>
      <c r="L6" s="29">
        <v>1025</v>
      </c>
      <c r="M6" s="30">
        <f>L6*50</f>
        <v>51250</v>
      </c>
      <c r="N6" s="30">
        <f>L6*50*100/24.99</f>
        <v>205082.032813125</v>
      </c>
      <c r="O6" s="30">
        <f>N6*R6/100</f>
        <v>10213.0852340936</v>
      </c>
      <c r="P6" s="31">
        <v>24.99</v>
      </c>
      <c r="Q6" s="29" t="s">
        <v>59</v>
      </c>
      <c r="R6" s="29">
        <v>4.98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44815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205082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205082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FM22J10</v>
      </c>
      <c r="C15" s="15">
        <f>L6</f>
        <v>1025</v>
      </c>
      <c r="D15" s="15">
        <f>M6</f>
        <v>51250</v>
      </c>
      <c r="E15" s="15">
        <f>P6</f>
        <v>24.99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FO22J10</v>
      </c>
      <c r="C16" s="26"/>
      <c r="D16" s="27">
        <f>O6</f>
        <v>10213.0852340936</v>
      </c>
      <c r="E16" s="15">
        <f>R6</f>
        <v>4.98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tabSelected="1" topLeftCell="A3" workbookViewId="0">
      <selection activeCell="J15" sqref="J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44815</v>
      </c>
      <c r="C5" s="8" t="s">
        <v>8</v>
      </c>
      <c r="D5" s="9">
        <f>H7</f>
        <v>44816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44815</v>
      </c>
      <c r="I6" s="16" t="s">
        <v>20</v>
      </c>
      <c r="J6" s="16">
        <v>7999</v>
      </c>
      <c r="K6" s="29" t="s">
        <v>60</v>
      </c>
      <c r="L6" s="29">
        <v>1152</v>
      </c>
      <c r="M6" s="30">
        <f>L6*50</f>
        <v>57600</v>
      </c>
      <c r="N6" s="30">
        <f>L6*50*100/24.91</f>
        <v>231232.436772381</v>
      </c>
      <c r="O6" s="30">
        <f>N6*R6/100</f>
        <v>11538.4985949418</v>
      </c>
      <c r="P6" s="31">
        <v>24.91</v>
      </c>
      <c r="Q6" s="29" t="s">
        <v>61</v>
      </c>
      <c r="R6" s="29">
        <v>4.99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44816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231232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231232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FM22J11</v>
      </c>
      <c r="C15" s="15">
        <f>L6</f>
        <v>1152</v>
      </c>
      <c r="D15" s="15">
        <f>M6</f>
        <v>57600</v>
      </c>
      <c r="E15" s="15">
        <f>P6</f>
        <v>24.91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FO22J11</v>
      </c>
      <c r="C16" s="26"/>
      <c r="D16" s="27">
        <f>O6</f>
        <v>11538.4985949418</v>
      </c>
      <c r="E16" s="15">
        <f>R6</f>
        <v>4.99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44816</v>
      </c>
      <c r="C5" s="8" t="s">
        <v>8</v>
      </c>
      <c r="D5" s="9">
        <f>H7</f>
        <v>44817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44816</v>
      </c>
      <c r="I6" s="16" t="s">
        <v>20</v>
      </c>
      <c r="J6" s="16">
        <v>7999</v>
      </c>
      <c r="K6" s="29" t="s">
        <v>62</v>
      </c>
      <c r="L6" s="29">
        <v>1267</v>
      </c>
      <c r="M6" s="30">
        <f>L6*50</f>
        <v>63350</v>
      </c>
      <c r="N6" s="30">
        <f>L6*50*100/24.94</f>
        <v>254009.623095429</v>
      </c>
      <c r="O6" s="30">
        <f>N6*R6/100</f>
        <v>12573.4763432237</v>
      </c>
      <c r="P6" s="31">
        <v>24.94</v>
      </c>
      <c r="Q6" s="29" t="s">
        <v>63</v>
      </c>
      <c r="R6" s="29">
        <v>4.95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44817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254010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254010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FM22J12</v>
      </c>
      <c r="C15" s="15">
        <f>L6</f>
        <v>1267</v>
      </c>
      <c r="D15" s="15">
        <f>M6</f>
        <v>63350</v>
      </c>
      <c r="E15" s="15">
        <f>P6</f>
        <v>24.94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FO22J12</v>
      </c>
      <c r="C16" s="26"/>
      <c r="D16" s="27">
        <f>O6</f>
        <v>12573.4763432237</v>
      </c>
      <c r="E16" s="15">
        <f>R6</f>
        <v>4.95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44817</v>
      </c>
      <c r="C5" s="8" t="s">
        <v>8</v>
      </c>
      <c r="D5" s="9">
        <f>H7</f>
        <v>44818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44817</v>
      </c>
      <c r="I6" s="16" t="s">
        <v>20</v>
      </c>
      <c r="J6" s="16">
        <v>7999</v>
      </c>
      <c r="K6" s="29" t="s">
        <v>64</v>
      </c>
      <c r="L6" s="29">
        <v>2277</v>
      </c>
      <c r="M6" s="30">
        <f>L6*50</f>
        <v>113850</v>
      </c>
      <c r="N6" s="30">
        <f>L6*50*100/24.12</f>
        <v>472014.925373134</v>
      </c>
      <c r="O6" s="30">
        <f>N6*R6/100</f>
        <v>41159.7014925373</v>
      </c>
      <c r="P6" s="31">
        <v>24.12</v>
      </c>
      <c r="Q6" s="29" t="s">
        <v>65</v>
      </c>
      <c r="R6" s="29">
        <v>8.72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44818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285496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186519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472015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FM22J13</v>
      </c>
      <c r="C15" s="15">
        <f>L6</f>
        <v>2277</v>
      </c>
      <c r="D15" s="15">
        <f>M6</f>
        <v>113850</v>
      </c>
      <c r="E15" s="15">
        <f>P6</f>
        <v>24.12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FO22J13</v>
      </c>
      <c r="C16" s="26"/>
      <c r="D16" s="27">
        <f>O6</f>
        <v>41159.7014925373</v>
      </c>
      <c r="E16" s="15">
        <f>R6</f>
        <v>8.72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44818</v>
      </c>
      <c r="C5" s="8" t="s">
        <v>8</v>
      </c>
      <c r="D5" s="9">
        <f>H7</f>
        <v>44819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44818</v>
      </c>
      <c r="I6" s="16" t="s">
        <v>20</v>
      </c>
      <c r="J6" s="16">
        <v>7999</v>
      </c>
      <c r="K6" s="29" t="s">
        <v>66</v>
      </c>
      <c r="L6" s="29">
        <v>2462</v>
      </c>
      <c r="M6" s="30">
        <f>L6*50</f>
        <v>123100</v>
      </c>
      <c r="N6" s="30">
        <f>M6*100/P6</f>
        <v>515062.761506276</v>
      </c>
      <c r="O6" s="30">
        <f>N6*R6/100</f>
        <v>43934.8535564854</v>
      </c>
      <c r="P6" s="31">
        <v>23.9</v>
      </c>
      <c r="Q6" s="29" t="s">
        <v>67</v>
      </c>
      <c r="R6" s="29">
        <v>8.53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44819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311415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203648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515063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FM22J014</v>
      </c>
      <c r="C15" s="15">
        <f>L6</f>
        <v>2462</v>
      </c>
      <c r="D15" s="15">
        <f>M6</f>
        <v>123100</v>
      </c>
      <c r="E15" s="15">
        <f>P6</f>
        <v>23.9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FO22J014</v>
      </c>
      <c r="C16" s="26"/>
      <c r="D16" s="27">
        <f>O6</f>
        <v>43934.8535564854</v>
      </c>
      <c r="E16" s="15">
        <f>R6</f>
        <v>8.53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44819</v>
      </c>
      <c r="C5" s="8" t="s">
        <v>8</v>
      </c>
      <c r="D5" s="9">
        <f>H7</f>
        <v>44820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44819</v>
      </c>
      <c r="I6" s="16" t="s">
        <v>20</v>
      </c>
      <c r="J6" s="16">
        <v>7999</v>
      </c>
      <c r="K6" s="29" t="s">
        <v>68</v>
      </c>
      <c r="L6" s="29">
        <v>2235</v>
      </c>
      <c r="M6" s="30">
        <f>L6*50</f>
        <v>111750</v>
      </c>
      <c r="N6" s="30">
        <f>L6*50*100/23.48</f>
        <v>475936.967632027</v>
      </c>
      <c r="O6" s="30">
        <f>N6*R6/100</f>
        <v>41977.6405451448</v>
      </c>
      <c r="P6" s="31">
        <v>23.48</v>
      </c>
      <c r="Q6" s="29" t="s">
        <v>69</v>
      </c>
      <c r="R6" s="29">
        <v>8.82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44820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286937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189000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475937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FM22J015</v>
      </c>
      <c r="C15" s="15">
        <f>L6</f>
        <v>2235</v>
      </c>
      <c r="D15" s="15">
        <f>M6</f>
        <v>111750</v>
      </c>
      <c r="E15" s="15">
        <f>P6</f>
        <v>23.48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FO22J015</v>
      </c>
      <c r="C16" s="26"/>
      <c r="D16" s="27">
        <f>O6</f>
        <v>41977.6405451448</v>
      </c>
      <c r="E16" s="15">
        <f>R6</f>
        <v>8.82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44820</v>
      </c>
      <c r="C5" s="8" t="s">
        <v>8</v>
      </c>
      <c r="D5" s="9">
        <f>H7</f>
        <v>44821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44820</v>
      </c>
      <c r="I6" s="16" t="s">
        <v>20</v>
      </c>
      <c r="J6" s="16">
        <v>7999</v>
      </c>
      <c r="K6" s="29" t="s">
        <v>70</v>
      </c>
      <c r="L6" s="29">
        <v>1098</v>
      </c>
      <c r="M6" s="30">
        <f>L6*50</f>
        <v>54900</v>
      </c>
      <c r="N6" s="30">
        <f>L6*50*100/P6</f>
        <v>225000</v>
      </c>
      <c r="O6" s="30">
        <f>N6*R6/100</f>
        <v>19620</v>
      </c>
      <c r="P6" s="31">
        <v>24.4</v>
      </c>
      <c r="Q6" s="29" t="s">
        <v>71</v>
      </c>
      <c r="R6" s="29">
        <v>8.72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44821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140118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84882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225000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FM22J016</v>
      </c>
      <c r="C15" s="15">
        <f>L6</f>
        <v>1098</v>
      </c>
      <c r="D15" s="15">
        <f>M6</f>
        <v>54900</v>
      </c>
      <c r="E15" s="15">
        <f>P6</f>
        <v>24.4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FO22J016</v>
      </c>
      <c r="C16" s="26"/>
      <c r="D16" s="27">
        <f>O6</f>
        <v>19620</v>
      </c>
      <c r="E16" s="15">
        <f>R6</f>
        <v>8.72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44821</v>
      </c>
      <c r="C5" s="8" t="s">
        <v>8</v>
      </c>
      <c r="D5" s="9">
        <f>H7</f>
        <v>44822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44821</v>
      </c>
      <c r="I6" s="16" t="s">
        <v>20</v>
      </c>
      <c r="J6" s="16">
        <v>7999</v>
      </c>
      <c r="K6" s="29" t="s">
        <v>72</v>
      </c>
      <c r="L6" s="29">
        <v>2275</v>
      </c>
      <c r="M6" s="30">
        <f>L6*50</f>
        <v>113750</v>
      </c>
      <c r="N6" s="30">
        <f>M6*100/P6</f>
        <v>477941.176470588</v>
      </c>
      <c r="O6" s="30">
        <f>N6*R6/100</f>
        <v>41819.8529411765</v>
      </c>
      <c r="P6" s="31">
        <v>23.8</v>
      </c>
      <c r="Q6" s="29" t="s">
        <v>73</v>
      </c>
      <c r="R6" s="29">
        <v>8.75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44822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286991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190950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477941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FM22J017</v>
      </c>
      <c r="C15" s="15">
        <f>L6</f>
        <v>2275</v>
      </c>
      <c r="D15" s="15">
        <f>M6</f>
        <v>113750</v>
      </c>
      <c r="E15" s="15">
        <f>P6</f>
        <v>23.8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FO22J017</v>
      </c>
      <c r="C16" s="26"/>
      <c r="D16" s="27">
        <f>O6</f>
        <v>41819.8529411765</v>
      </c>
      <c r="E16" s="15">
        <f>R6</f>
        <v>8.75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44822</v>
      </c>
      <c r="C5" s="8" t="s">
        <v>8</v>
      </c>
      <c r="D5" s="9">
        <f>H7</f>
        <v>44823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44822</v>
      </c>
      <c r="I6" s="16" t="s">
        <v>20</v>
      </c>
      <c r="J6" s="16">
        <v>7999</v>
      </c>
      <c r="K6" s="29" t="s">
        <v>74</v>
      </c>
      <c r="L6" s="29">
        <v>2193</v>
      </c>
      <c r="M6" s="30">
        <f>L6*50</f>
        <v>109650</v>
      </c>
      <c r="N6" s="30">
        <f>L6*50*100/24.1</f>
        <v>454979.253112033</v>
      </c>
      <c r="O6" s="30">
        <f>N6*R6/100</f>
        <v>40948.132780083</v>
      </c>
      <c r="P6" s="31">
        <v>24.1</v>
      </c>
      <c r="Q6" s="29" t="s">
        <v>75</v>
      </c>
      <c r="R6" s="32">
        <v>9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44823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271629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183350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454979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FM22J018</v>
      </c>
      <c r="C15" s="15">
        <f>L6</f>
        <v>2193</v>
      </c>
      <c r="D15" s="15">
        <f>M6</f>
        <v>109650</v>
      </c>
      <c r="E15" s="15">
        <f>P6</f>
        <v>24.1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FO22J018</v>
      </c>
      <c r="C16" s="26"/>
      <c r="D16" s="27">
        <f>O6</f>
        <v>40948.132780083</v>
      </c>
      <c r="E16" s="15">
        <f>R6</f>
        <v>9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44823</v>
      </c>
      <c r="C5" s="8" t="s">
        <v>8</v>
      </c>
      <c r="D5" s="9">
        <f>H7</f>
        <v>44824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44823</v>
      </c>
      <c r="I6" s="16" t="s">
        <v>20</v>
      </c>
      <c r="J6" s="16">
        <v>7999</v>
      </c>
      <c r="K6" s="29" t="s">
        <v>76</v>
      </c>
      <c r="L6" s="29">
        <v>2405</v>
      </c>
      <c r="M6" s="30">
        <f>L6*50</f>
        <v>120250</v>
      </c>
      <c r="N6" s="30">
        <f>M6*100/P6</f>
        <v>497929.606625259</v>
      </c>
      <c r="O6" s="30">
        <f>R6*N6/100</f>
        <v>443655.279503106</v>
      </c>
      <c r="P6" s="31">
        <v>24.15</v>
      </c>
      <c r="Q6" s="29" t="s">
        <v>77</v>
      </c>
      <c r="R6" s="29">
        <v>89.1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44824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298550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199380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497930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FM22J019</v>
      </c>
      <c r="C15" s="15">
        <f>L6</f>
        <v>2405</v>
      </c>
      <c r="D15" s="15">
        <f>M6</f>
        <v>120250</v>
      </c>
      <c r="E15" s="15">
        <f>P6</f>
        <v>24.15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FO22J019</v>
      </c>
      <c r="C16" s="26"/>
      <c r="D16" s="27">
        <f>O6</f>
        <v>443655.279503106</v>
      </c>
      <c r="E16" s="15">
        <f>R6</f>
        <v>89.1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44806</v>
      </c>
      <c r="C5" s="8" t="s">
        <v>8</v>
      </c>
      <c r="D5" s="9">
        <f>H7</f>
        <v>44807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44806</v>
      </c>
      <c r="I6" s="16" t="s">
        <v>20</v>
      </c>
      <c r="J6" s="16">
        <v>7999</v>
      </c>
      <c r="K6" s="29" t="s">
        <v>42</v>
      </c>
      <c r="L6" s="29">
        <v>1120</v>
      </c>
      <c r="M6" s="30">
        <f>L6*50</f>
        <v>56000</v>
      </c>
      <c r="N6" s="30">
        <f>L6*50*100/24.98</f>
        <v>224179.34347478</v>
      </c>
      <c r="O6" s="30">
        <f>N6*R6/100</f>
        <v>11141.7133706966</v>
      </c>
      <c r="P6" s="31">
        <v>24.98</v>
      </c>
      <c r="Q6" s="29" t="s">
        <v>43</v>
      </c>
      <c r="R6" s="29">
        <v>4.97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44807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224179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224179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FM22J02</v>
      </c>
      <c r="C15" s="15">
        <f>L6</f>
        <v>1120</v>
      </c>
      <c r="D15" s="15">
        <f>M6</f>
        <v>56000</v>
      </c>
      <c r="E15" s="15">
        <f>P6</f>
        <v>24.98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FO22J02</v>
      </c>
      <c r="C16" s="26"/>
      <c r="D16" s="27">
        <f>O6</f>
        <v>11141.7133706966</v>
      </c>
      <c r="E16" s="15">
        <f>R6</f>
        <v>4.97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44824</v>
      </c>
      <c r="C5" s="8" t="s">
        <v>8</v>
      </c>
      <c r="D5" s="9">
        <f>H7</f>
        <v>44825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44824</v>
      </c>
      <c r="I6" s="16" t="s">
        <v>20</v>
      </c>
      <c r="J6" s="16">
        <v>7999</v>
      </c>
      <c r="K6" s="29" t="s">
        <v>78</v>
      </c>
      <c r="L6" s="29">
        <v>2083</v>
      </c>
      <c r="M6" s="30">
        <f>L6*50</f>
        <v>104150</v>
      </c>
      <c r="N6" s="30">
        <f>L6*50*100/23.83</f>
        <v>437054.133445237</v>
      </c>
      <c r="O6" s="30">
        <f>N6*R6/100</f>
        <v>37237.0121695342</v>
      </c>
      <c r="P6" s="31">
        <v>23.83</v>
      </c>
      <c r="Q6" s="29" t="s">
        <v>79</v>
      </c>
      <c r="R6" s="29">
        <v>8.52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44825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262804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174250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437054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FM22J0120</v>
      </c>
      <c r="C15" s="15">
        <f>L6</f>
        <v>2083</v>
      </c>
      <c r="D15" s="15">
        <f>M6</f>
        <v>104150</v>
      </c>
      <c r="E15" s="15">
        <f>P6</f>
        <v>23.83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FO22J020</v>
      </c>
      <c r="C16" s="26"/>
      <c r="D16" s="27">
        <f>O6</f>
        <v>37237.0121695342</v>
      </c>
      <c r="E16" s="15">
        <f>R6</f>
        <v>8.52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44825</v>
      </c>
      <c r="C5" s="8" t="s">
        <v>8</v>
      </c>
      <c r="D5" s="9">
        <f>H7</f>
        <v>44826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44825</v>
      </c>
      <c r="I6" s="16" t="s">
        <v>20</v>
      </c>
      <c r="J6" s="16">
        <v>7999</v>
      </c>
      <c r="K6" s="29" t="s">
        <v>80</v>
      </c>
      <c r="L6" s="29">
        <v>2470</v>
      </c>
      <c r="M6" s="30">
        <f>L6*50</f>
        <v>123500</v>
      </c>
      <c r="N6" s="30">
        <f>L6*50*100/P6</f>
        <v>508021.390374332</v>
      </c>
      <c r="O6" s="30">
        <f>N6*R6/100</f>
        <v>43689.8395721925</v>
      </c>
      <c r="P6" s="31">
        <v>24.31</v>
      </c>
      <c r="Q6" s="29" t="s">
        <v>81</v>
      </c>
      <c r="R6" s="32">
        <v>8.6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44826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307181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200840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508021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FM22J0121</v>
      </c>
      <c r="C15" s="15">
        <f>L6</f>
        <v>2470</v>
      </c>
      <c r="D15" s="15">
        <f>M6</f>
        <v>123500</v>
      </c>
      <c r="E15" s="15">
        <f>P6</f>
        <v>24.31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FO22J021</v>
      </c>
      <c r="C16" s="26"/>
      <c r="D16" s="27">
        <f>O6</f>
        <v>43689.8395721925</v>
      </c>
      <c r="E16" s="15">
        <f>R6</f>
        <v>8.6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44826</v>
      </c>
      <c r="C5" s="8" t="s">
        <v>8</v>
      </c>
      <c r="D5" s="9">
        <f>H7</f>
        <v>44827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44826</v>
      </c>
      <c r="I6" s="16" t="s">
        <v>20</v>
      </c>
      <c r="J6" s="16">
        <v>7999</v>
      </c>
      <c r="K6" s="29" t="s">
        <v>82</v>
      </c>
      <c r="L6" s="29">
        <v>2118</v>
      </c>
      <c r="M6" s="30">
        <f>L6*50</f>
        <v>105900</v>
      </c>
      <c r="N6" s="30">
        <f>M6*100/P6</f>
        <v>447024.060785141</v>
      </c>
      <c r="O6" s="30">
        <f>N6*R6/100</f>
        <v>38891.0932883073</v>
      </c>
      <c r="P6" s="31">
        <v>23.69</v>
      </c>
      <c r="Q6" s="29" t="s">
        <v>83</v>
      </c>
      <c r="R6" s="32">
        <v>8.7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44827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266699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180325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447024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FM22J022</v>
      </c>
      <c r="C15" s="15">
        <f>L6</f>
        <v>2118</v>
      </c>
      <c r="D15" s="15">
        <f>M6</f>
        <v>105900</v>
      </c>
      <c r="E15" s="15">
        <f>P6</f>
        <v>23.69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FO22J022</v>
      </c>
      <c r="C16" s="26"/>
      <c r="D16" s="27">
        <f>O6</f>
        <v>38891.0932883073</v>
      </c>
      <c r="E16" s="15">
        <f>R6</f>
        <v>8.7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44827</v>
      </c>
      <c r="C5" s="8" t="s">
        <v>8</v>
      </c>
      <c r="D5" s="9">
        <f>H7</f>
        <v>44828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44827</v>
      </c>
      <c r="I6" s="16" t="s">
        <v>20</v>
      </c>
      <c r="J6" s="16">
        <v>7999</v>
      </c>
      <c r="K6" s="29" t="s">
        <v>84</v>
      </c>
      <c r="L6" s="29">
        <v>976</v>
      </c>
      <c r="M6" s="30">
        <f>L6*50</f>
        <v>48800</v>
      </c>
      <c r="N6" s="30">
        <f>M6*100/P6</f>
        <v>201986.754966887</v>
      </c>
      <c r="O6" s="30">
        <f>N6*R6/100</f>
        <v>17815.2317880795</v>
      </c>
      <c r="P6" s="31">
        <v>24.16</v>
      </c>
      <c r="Q6" s="29" t="s">
        <v>85</v>
      </c>
      <c r="R6" s="32">
        <v>8.82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44828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116706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85281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201987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FM22J023</v>
      </c>
      <c r="C15" s="15">
        <f>L6</f>
        <v>976</v>
      </c>
      <c r="D15" s="15">
        <f>M6</f>
        <v>48800</v>
      </c>
      <c r="E15" s="15">
        <f>P6</f>
        <v>24.16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FO22J023</v>
      </c>
      <c r="C16" s="26"/>
      <c r="D16" s="27">
        <f>O6</f>
        <v>17815.2317880795</v>
      </c>
      <c r="E16" s="15">
        <f>R6</f>
        <v>8.82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44828</v>
      </c>
      <c r="C5" s="8" t="s">
        <v>8</v>
      </c>
      <c r="D5" s="9">
        <f>H7</f>
        <v>44829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44828</v>
      </c>
      <c r="I6" s="16" t="s">
        <v>20</v>
      </c>
      <c r="J6" s="16">
        <v>7999</v>
      </c>
      <c r="K6" s="29" t="s">
        <v>86</v>
      </c>
      <c r="L6" s="29">
        <v>2135</v>
      </c>
      <c r="M6" s="30">
        <f>L6*50</f>
        <v>106750</v>
      </c>
      <c r="N6" s="30">
        <f>M6*100/P6</f>
        <v>446092.770580861</v>
      </c>
      <c r="O6" s="30">
        <f>N6*R6/100</f>
        <v>38363.978269954</v>
      </c>
      <c r="P6" s="31">
        <v>23.93</v>
      </c>
      <c r="Q6" s="29" t="s">
        <v>87</v>
      </c>
      <c r="R6" s="32">
        <v>8.6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44829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265371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180722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446093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FM22J024</v>
      </c>
      <c r="C15" s="15">
        <f>L6</f>
        <v>2135</v>
      </c>
      <c r="D15" s="15">
        <f>M6</f>
        <v>106750</v>
      </c>
      <c r="E15" s="15">
        <f>P6</f>
        <v>23.93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FO22J024</v>
      </c>
      <c r="C16" s="26"/>
      <c r="D16" s="27">
        <f>O6</f>
        <v>38363.978269954</v>
      </c>
      <c r="E16" s="15">
        <f>R6</f>
        <v>8.6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topLeftCell="A3"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44829</v>
      </c>
      <c r="C5" s="8" t="s">
        <v>8</v>
      </c>
      <c r="D5" s="9">
        <f>H7</f>
        <v>44830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44829</v>
      </c>
      <c r="I6" s="16" t="s">
        <v>20</v>
      </c>
      <c r="J6" s="16">
        <v>7999</v>
      </c>
      <c r="K6" s="29" t="s">
        <v>88</v>
      </c>
      <c r="L6" s="29">
        <v>2484</v>
      </c>
      <c r="M6" s="30">
        <f>L6*50</f>
        <v>124200</v>
      </c>
      <c r="N6" s="30">
        <f>M6*100/P6</f>
        <v>510061.60164271</v>
      </c>
      <c r="O6" s="30">
        <f>N6*R6/100</f>
        <v>44936.4271047228</v>
      </c>
      <c r="P6" s="31">
        <v>24.35</v>
      </c>
      <c r="Q6" s="29" t="s">
        <v>89</v>
      </c>
      <c r="R6" s="32">
        <v>8.81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44830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301738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208324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510062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FM22J025</v>
      </c>
      <c r="C15" s="15">
        <f>L6</f>
        <v>2484</v>
      </c>
      <c r="D15" s="15">
        <f>M6</f>
        <v>124200</v>
      </c>
      <c r="E15" s="15">
        <f>P6</f>
        <v>24.35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FO22J025</v>
      </c>
      <c r="C16" s="26"/>
      <c r="D16" s="27">
        <f>O6</f>
        <v>44936.4271047228</v>
      </c>
      <c r="E16" s="15">
        <f>R6</f>
        <v>8.81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44830</v>
      </c>
      <c r="C5" s="8" t="s">
        <v>8</v>
      </c>
      <c r="D5" s="9">
        <f>H7</f>
        <v>44831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44830</v>
      </c>
      <c r="I6" s="16" t="s">
        <v>20</v>
      </c>
      <c r="J6" s="16">
        <v>7999</v>
      </c>
      <c r="K6" s="29" t="s">
        <v>90</v>
      </c>
      <c r="L6" s="29">
        <v>2218</v>
      </c>
      <c r="M6" s="30">
        <f>L6*50</f>
        <v>110900</v>
      </c>
      <c r="N6" s="30">
        <f>M6*100/P6</f>
        <v>464016.736401674</v>
      </c>
      <c r="O6" s="30">
        <f>N6*R6/100</f>
        <v>39859.0376569038</v>
      </c>
      <c r="P6" s="31">
        <v>23.9</v>
      </c>
      <c r="Q6" s="29" t="s">
        <v>91</v>
      </c>
      <c r="R6" s="32">
        <v>8.59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44831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276517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187500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464017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FM22J026</v>
      </c>
      <c r="C15" s="15">
        <f>L6</f>
        <v>2218</v>
      </c>
      <c r="D15" s="15">
        <f>M6</f>
        <v>110900</v>
      </c>
      <c r="E15" s="15">
        <f>P6</f>
        <v>23.9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FO22J026</v>
      </c>
      <c r="C16" s="26"/>
      <c r="D16" s="27">
        <f>O6</f>
        <v>39859.0376569038</v>
      </c>
      <c r="E16" s="15">
        <f>R6</f>
        <v>8.59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44831</v>
      </c>
      <c r="C5" s="8" t="s">
        <v>8</v>
      </c>
      <c r="D5" s="9">
        <f>H7</f>
        <v>44832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44831</v>
      </c>
      <c r="I6" s="16" t="s">
        <v>20</v>
      </c>
      <c r="J6" s="16">
        <v>7999</v>
      </c>
      <c r="K6" s="29" t="s">
        <v>92</v>
      </c>
      <c r="L6" s="29">
        <v>2353</v>
      </c>
      <c r="M6" s="30">
        <f>L6*50</f>
        <v>117650</v>
      </c>
      <c r="N6" s="30">
        <f>M6*100/P6</f>
        <v>501064.735945486</v>
      </c>
      <c r="O6" s="30">
        <f>N6*R6/100</f>
        <v>44193.9097103918</v>
      </c>
      <c r="P6" s="31">
        <v>23.48</v>
      </c>
      <c r="Q6" s="29" t="s">
        <v>93</v>
      </c>
      <c r="R6" s="32">
        <v>8.82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44832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301297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199768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501065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FM22J027</v>
      </c>
      <c r="C15" s="15">
        <f>L6</f>
        <v>2353</v>
      </c>
      <c r="D15" s="15">
        <f>M6</f>
        <v>117650</v>
      </c>
      <c r="E15" s="15">
        <f>P6</f>
        <v>23.48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FO22J027</v>
      </c>
      <c r="C16" s="26"/>
      <c r="D16" s="27">
        <f>O6</f>
        <v>44193.9097103918</v>
      </c>
      <c r="E16" s="15">
        <f>R6</f>
        <v>8.82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44832</v>
      </c>
      <c r="C5" s="8" t="s">
        <v>8</v>
      </c>
      <c r="D5" s="9">
        <f>H7</f>
        <v>44833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44832</v>
      </c>
      <c r="I6" s="16" t="s">
        <v>20</v>
      </c>
      <c r="J6" s="16">
        <v>7999</v>
      </c>
      <c r="K6" s="29" t="s">
        <v>94</v>
      </c>
      <c r="L6" s="29">
        <v>2321</v>
      </c>
      <c r="M6" s="30">
        <f>L6*50</f>
        <v>116050</v>
      </c>
      <c r="N6" s="30">
        <f>M6*100/P6</f>
        <v>486991.187578682</v>
      </c>
      <c r="O6" s="30">
        <f>N6*R6/100</f>
        <v>42368.2333193454</v>
      </c>
      <c r="P6" s="31">
        <v>23.83</v>
      </c>
      <c r="Q6" s="29" t="s">
        <v>95</v>
      </c>
      <c r="R6" s="32">
        <v>8.7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44833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290046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196945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486991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FM22J028</v>
      </c>
      <c r="C15" s="15">
        <f>L6</f>
        <v>2321</v>
      </c>
      <c r="D15" s="15">
        <f>M6</f>
        <v>116050</v>
      </c>
      <c r="E15" s="15">
        <f>P6</f>
        <v>23.83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FO22J028</v>
      </c>
      <c r="C16" s="26"/>
      <c r="D16" s="27">
        <f>O6</f>
        <v>42368.2333193454</v>
      </c>
      <c r="E16" s="15">
        <f>R6</f>
        <v>8.7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44833</v>
      </c>
      <c r="C5" s="8" t="s">
        <v>8</v>
      </c>
      <c r="D5" s="9">
        <f>H7</f>
        <v>44834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44833</v>
      </c>
      <c r="I6" s="16" t="s">
        <v>20</v>
      </c>
      <c r="J6" s="16">
        <v>7999</v>
      </c>
      <c r="K6" s="29" t="s">
        <v>96</v>
      </c>
      <c r="L6" s="29">
        <v>1604</v>
      </c>
      <c r="M6" s="30">
        <f>L6*50</f>
        <v>80200</v>
      </c>
      <c r="N6" s="30">
        <f>L6*50*100/P6</f>
        <v>329905.388728918</v>
      </c>
      <c r="O6" s="30">
        <f>N6*R6/100</f>
        <v>29361.5795968737</v>
      </c>
      <c r="P6" s="31">
        <v>24.31</v>
      </c>
      <c r="Q6" s="29" t="s">
        <v>97</v>
      </c>
      <c r="R6" s="32">
        <v>8.9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44834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197406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132499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329905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FM22J029</v>
      </c>
      <c r="C15" s="15">
        <f>L6</f>
        <v>1604</v>
      </c>
      <c r="D15" s="15">
        <f>M6</f>
        <v>80200</v>
      </c>
      <c r="E15" s="15">
        <f>P6</f>
        <v>24.31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FO22J029</v>
      </c>
      <c r="C16" s="26"/>
      <c r="D16" s="27">
        <f>O6</f>
        <v>29361.5795968737</v>
      </c>
      <c r="E16" s="15">
        <f>R6</f>
        <v>8.9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J15" sqref="J15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44807</v>
      </c>
      <c r="C5" s="8" t="s">
        <v>8</v>
      </c>
      <c r="D5" s="9">
        <f>H7</f>
        <v>44808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44807</v>
      </c>
      <c r="I6" s="16" t="s">
        <v>20</v>
      </c>
      <c r="J6" s="16">
        <v>7999</v>
      </c>
      <c r="K6" s="29" t="s">
        <v>44</v>
      </c>
      <c r="L6" s="29">
        <v>1350</v>
      </c>
      <c r="M6" s="30">
        <f>L6*50</f>
        <v>67500</v>
      </c>
      <c r="N6" s="30">
        <f>L6*50*100/24.95</f>
        <v>270541.082164329</v>
      </c>
      <c r="O6" s="30">
        <f>N6*R6/100</f>
        <v>13418.8376753507</v>
      </c>
      <c r="P6" s="31">
        <v>24.95</v>
      </c>
      <c r="Q6" s="29" t="s">
        <v>45</v>
      </c>
      <c r="R6" s="29">
        <v>4.96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44808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270541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270541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FM22J03</v>
      </c>
      <c r="C15" s="15">
        <f>L6</f>
        <v>1350</v>
      </c>
      <c r="D15" s="15">
        <f>M6</f>
        <v>67500</v>
      </c>
      <c r="E15" s="15">
        <f>P6</f>
        <v>24.95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FO22J03</v>
      </c>
      <c r="C16" s="26"/>
      <c r="D16" s="27">
        <f>O6</f>
        <v>13418.8376753507</v>
      </c>
      <c r="E16" s="15">
        <f>R6</f>
        <v>4.96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44834</v>
      </c>
      <c r="C5" s="8" t="s">
        <v>8</v>
      </c>
      <c r="D5" s="9">
        <f>H7</f>
        <v>44834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44834</v>
      </c>
      <c r="I6" s="16" t="s">
        <v>20</v>
      </c>
      <c r="J6" s="16">
        <v>7999</v>
      </c>
      <c r="K6" s="29" t="s">
        <v>98</v>
      </c>
      <c r="L6" s="29">
        <v>1383</v>
      </c>
      <c r="M6" s="30">
        <f>L6*50</f>
        <v>69150</v>
      </c>
      <c r="N6" s="30">
        <f>L6*50*100/P6</f>
        <v>288967.822816548</v>
      </c>
      <c r="O6" s="30">
        <f>N6*R6/100</f>
        <v>24620.0585039699</v>
      </c>
      <c r="P6" s="31">
        <v>23.93</v>
      </c>
      <c r="Q6" s="29" t="s">
        <v>99</v>
      </c>
      <c r="R6" s="32">
        <v>8.52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44834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174157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>
        <v>114811</v>
      </c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288968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FM22J030</v>
      </c>
      <c r="C15" s="15">
        <f>L6</f>
        <v>1383</v>
      </c>
      <c r="D15" s="15">
        <f>M6</f>
        <v>69150</v>
      </c>
      <c r="E15" s="15">
        <f>P6</f>
        <v>23.93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FO22J030</v>
      </c>
      <c r="C16" s="26"/>
      <c r="D16" s="27">
        <f>O6</f>
        <v>24620.0585039699</v>
      </c>
      <c r="E16" s="15">
        <f>R6</f>
        <v>8.52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44808</v>
      </c>
      <c r="C5" s="8" t="s">
        <v>8</v>
      </c>
      <c r="D5" s="9">
        <f>H7</f>
        <v>44809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44808</v>
      </c>
      <c r="I6" s="16" t="s">
        <v>20</v>
      </c>
      <c r="J6" s="16">
        <v>7999</v>
      </c>
      <c r="K6" s="29" t="s">
        <v>46</v>
      </c>
      <c r="L6" s="29">
        <v>1007</v>
      </c>
      <c r="M6" s="30">
        <f>L6*50</f>
        <v>50350</v>
      </c>
      <c r="N6" s="30">
        <f>L6*50*100/24.96</f>
        <v>201722.756410256</v>
      </c>
      <c r="O6" s="30">
        <f>N6*R6/100</f>
        <v>10025.6209935897</v>
      </c>
      <c r="P6" s="31">
        <v>24.96</v>
      </c>
      <c r="Q6" s="29" t="s">
        <v>47</v>
      </c>
      <c r="R6" s="29">
        <v>4.97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44809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201723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201723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FM22J04</v>
      </c>
      <c r="C15" s="15">
        <f>L6</f>
        <v>1007</v>
      </c>
      <c r="D15" s="15">
        <f>M6</f>
        <v>50350</v>
      </c>
      <c r="E15" s="15">
        <f>P6</f>
        <v>24.96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FO22J04</v>
      </c>
      <c r="C16" s="26"/>
      <c r="D16" s="27">
        <f>O6</f>
        <v>10025.6209935897</v>
      </c>
      <c r="E16" s="15">
        <f>R6</f>
        <v>4.97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44809</v>
      </c>
      <c r="C5" s="8" t="s">
        <v>8</v>
      </c>
      <c r="D5" s="9">
        <f>H7</f>
        <v>44810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44809</v>
      </c>
      <c r="I6" s="16" t="s">
        <v>20</v>
      </c>
      <c r="J6" s="16">
        <v>7999</v>
      </c>
      <c r="K6" s="29" t="s">
        <v>48</v>
      </c>
      <c r="L6" s="29">
        <v>1150</v>
      </c>
      <c r="M6" s="30">
        <f>L6*50</f>
        <v>57500</v>
      </c>
      <c r="N6" s="30">
        <f>L6*50*100/24.9</f>
        <v>230923.694779116</v>
      </c>
      <c r="O6" s="30">
        <f>N6*R6/100</f>
        <v>11523.0923694779</v>
      </c>
      <c r="P6" s="31">
        <v>24.9</v>
      </c>
      <c r="Q6" s="29" t="s">
        <v>49</v>
      </c>
      <c r="R6" s="29">
        <v>4.99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44810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230924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230924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FM22J05</v>
      </c>
      <c r="C15" s="15">
        <f>L6</f>
        <v>1150</v>
      </c>
      <c r="D15" s="15">
        <f>M6</f>
        <v>57500</v>
      </c>
      <c r="E15" s="15">
        <f>P6</f>
        <v>24.9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FO22J05</v>
      </c>
      <c r="C16" s="26"/>
      <c r="D16" s="27">
        <f>O6</f>
        <v>11523.0923694779</v>
      </c>
      <c r="E16" s="15">
        <f>R6</f>
        <v>4.99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44810</v>
      </c>
      <c r="C5" s="8" t="s">
        <v>8</v>
      </c>
      <c r="D5" s="9">
        <f>H7</f>
        <v>44811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44810</v>
      </c>
      <c r="I6" s="16" t="s">
        <v>20</v>
      </c>
      <c r="J6" s="16">
        <v>7999</v>
      </c>
      <c r="K6" s="29" t="s">
        <v>50</v>
      </c>
      <c r="L6" s="29">
        <v>1110</v>
      </c>
      <c r="M6" s="30">
        <f>L6*50</f>
        <v>55500</v>
      </c>
      <c r="N6" s="30">
        <f>L6*50*100/24.97</f>
        <v>222266.720064077</v>
      </c>
      <c r="O6" s="30">
        <f>N6*R6/100</f>
        <v>11091.1093311974</v>
      </c>
      <c r="P6" s="31">
        <v>24.97</v>
      </c>
      <c r="Q6" s="29" t="s">
        <v>51</v>
      </c>
      <c r="R6" s="29">
        <v>4.99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44811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222267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222267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FM22J06</v>
      </c>
      <c r="C15" s="15">
        <f>L6</f>
        <v>1110</v>
      </c>
      <c r="D15" s="15">
        <f>M6</f>
        <v>55500</v>
      </c>
      <c r="E15" s="15">
        <f>P6</f>
        <v>24.97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FO22J06</v>
      </c>
      <c r="C16" s="26"/>
      <c r="D16" s="27">
        <f>O6</f>
        <v>11091.1093311974</v>
      </c>
      <c r="E16" s="15">
        <f>R6</f>
        <v>4.99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44811</v>
      </c>
      <c r="C5" s="8" t="s">
        <v>8</v>
      </c>
      <c r="D5" s="9">
        <f>H7</f>
        <v>44812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44811</v>
      </c>
      <c r="I6" s="16" t="s">
        <v>20</v>
      </c>
      <c r="J6" s="16">
        <v>7999</v>
      </c>
      <c r="K6" s="29" t="s">
        <v>52</v>
      </c>
      <c r="L6" s="29">
        <v>1383</v>
      </c>
      <c r="M6" s="30">
        <f>L6*50</f>
        <v>69150</v>
      </c>
      <c r="N6" s="30">
        <f>L6*50*100/24.95</f>
        <v>277154.308617234</v>
      </c>
      <c r="O6" s="30">
        <f>N6*R6/100</f>
        <v>13774.5691382766</v>
      </c>
      <c r="P6" s="31">
        <v>24.95</v>
      </c>
      <c r="Q6" s="29" t="s">
        <v>53</v>
      </c>
      <c r="R6" s="29">
        <v>4.97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44812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277154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277154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FM22J07</v>
      </c>
      <c r="C15" s="15">
        <f>L6</f>
        <v>1383</v>
      </c>
      <c r="D15" s="15">
        <f>M6</f>
        <v>69150</v>
      </c>
      <c r="E15" s="15">
        <f>P6</f>
        <v>24.95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FO22J07</v>
      </c>
      <c r="C16" s="26"/>
      <c r="D16" s="27">
        <f>O6</f>
        <v>13774.5691382766</v>
      </c>
      <c r="E16" s="15">
        <f>R6</f>
        <v>4.97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K16" sqref="K16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44812</v>
      </c>
      <c r="C5" s="8" t="s">
        <v>8</v>
      </c>
      <c r="D5" s="9">
        <f>H7</f>
        <v>44813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44812</v>
      </c>
      <c r="I6" s="16" t="s">
        <v>20</v>
      </c>
      <c r="J6" s="16">
        <v>7999</v>
      </c>
      <c r="K6" s="29" t="s">
        <v>54</v>
      </c>
      <c r="L6" s="29">
        <v>1030</v>
      </c>
      <c r="M6" s="30">
        <f>L6*50</f>
        <v>51500</v>
      </c>
      <c r="N6" s="30">
        <f>L6*50*100/24.98</f>
        <v>206164.931945556</v>
      </c>
      <c r="O6" s="30">
        <f>N6*R6/100</f>
        <v>10267.0136108887</v>
      </c>
      <c r="P6" s="31">
        <v>24.98</v>
      </c>
      <c r="Q6" s="29" t="s">
        <v>55</v>
      </c>
      <c r="R6" s="29">
        <v>4.98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44813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206165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206165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FM22J08</v>
      </c>
      <c r="C15" s="15">
        <f>L6</f>
        <v>1030</v>
      </c>
      <c r="D15" s="15">
        <f>M6</f>
        <v>51500</v>
      </c>
      <c r="E15" s="15">
        <f>P6</f>
        <v>24.98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FO22J08</v>
      </c>
      <c r="C16" s="26"/>
      <c r="D16" s="27">
        <f>O6</f>
        <v>10267.0136108887</v>
      </c>
      <c r="E16" s="15">
        <f>R6</f>
        <v>4.98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5"/>
  <sheetViews>
    <sheetView workbookViewId="0">
      <selection activeCell="A2" sqref="A2:E19"/>
    </sheetView>
  </sheetViews>
  <sheetFormatPr defaultColWidth="8.88888888888889" defaultRowHeight="14.4"/>
  <cols>
    <col min="1" max="1" width="14.1388888888889" style="1" customWidth="1"/>
    <col min="2" max="2" width="26.5740740740741" style="1" customWidth="1"/>
    <col min="3" max="3" width="14.712962962963" style="1" customWidth="1"/>
    <col min="4" max="4" width="12.4259259259259" style="1" customWidth="1"/>
    <col min="5" max="5" width="10.1388888888889" style="1" customWidth="1"/>
    <col min="6" max="7" width="8.88888888888889" style="1"/>
    <col min="8" max="8" width="11.1111111111111" style="1"/>
    <col min="9" max="16384" width="8.88888888888889" style="1"/>
  </cols>
  <sheetData>
    <row r="2" s="1" customFormat="1" ht="18.75" customHeight="1" spans="1:5">
      <c r="A2" s="2"/>
      <c r="B2" s="3" t="s">
        <v>0</v>
      </c>
      <c r="C2" s="3"/>
      <c r="D2" s="4" t="s">
        <v>1</v>
      </c>
      <c r="E2" s="5"/>
    </row>
    <row r="3" s="1" customFormat="1" ht="18" customHeight="1" spans="1:19">
      <c r="A3" s="2"/>
      <c r="B3" s="5" t="s">
        <v>2</v>
      </c>
      <c r="C3" s="5"/>
      <c r="D3" s="5" t="s">
        <v>3</v>
      </c>
      <c r="E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="1" customFormat="1" ht="17.25" customHeight="1" spans="1:19">
      <c r="A4" s="2"/>
      <c r="B4" s="2" t="s">
        <v>5</v>
      </c>
      <c r="C4" s="2"/>
      <c r="D4" s="5" t="s">
        <v>6</v>
      </c>
      <c r="E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="1" customFormat="1" ht="34" customHeight="1" spans="1:19">
      <c r="A5" s="2" t="s">
        <v>7</v>
      </c>
      <c r="B5" s="7">
        <f>H6</f>
        <v>44813</v>
      </c>
      <c r="C5" s="8" t="s">
        <v>8</v>
      </c>
      <c r="D5" s="9">
        <f>H7</f>
        <v>44814</v>
      </c>
      <c r="E5" s="9"/>
      <c r="G5" s="6"/>
      <c r="H5" s="10" t="s">
        <v>9</v>
      </c>
      <c r="I5" s="10" t="s">
        <v>10</v>
      </c>
      <c r="J5" s="10" t="s">
        <v>11</v>
      </c>
      <c r="K5" s="28" t="s">
        <v>12</v>
      </c>
      <c r="L5" s="28" t="s">
        <v>13</v>
      </c>
      <c r="M5" s="28" t="s">
        <v>14</v>
      </c>
      <c r="N5" s="28" t="s">
        <v>15</v>
      </c>
      <c r="O5" s="28" t="s">
        <v>16</v>
      </c>
      <c r="P5" s="28" t="s">
        <v>17</v>
      </c>
      <c r="Q5" s="28" t="s">
        <v>18</v>
      </c>
      <c r="R5" s="28" t="s">
        <v>19</v>
      </c>
      <c r="S5" s="6"/>
    </row>
    <row r="6" s="1" customFormat="1" ht="22.5" customHeight="1" spans="1:19">
      <c r="A6" s="2"/>
      <c r="B6" s="2"/>
      <c r="C6" s="2"/>
      <c r="D6" s="2"/>
      <c r="E6" s="2"/>
      <c r="G6" s="6"/>
      <c r="H6" s="11">
        <v>44813</v>
      </c>
      <c r="I6" s="16" t="s">
        <v>20</v>
      </c>
      <c r="J6" s="16">
        <v>7999</v>
      </c>
      <c r="K6" s="29" t="s">
        <v>56</v>
      </c>
      <c r="L6" s="29">
        <v>1070</v>
      </c>
      <c r="M6" s="30">
        <f>L6*50</f>
        <v>53500</v>
      </c>
      <c r="N6" s="30">
        <f>L6*50*100/24.98</f>
        <v>214171.337069656</v>
      </c>
      <c r="O6" s="30">
        <f>N6*R6/100</f>
        <v>10622.8983186549</v>
      </c>
      <c r="P6" s="31">
        <v>24.98</v>
      </c>
      <c r="Q6" s="29" t="s">
        <v>57</v>
      </c>
      <c r="R6" s="29">
        <v>4.96</v>
      </c>
      <c r="S6" s="6"/>
    </row>
    <row r="7" s="1" customFormat="1" ht="22.5" customHeight="1" spans="1:19">
      <c r="A7" s="2" t="s">
        <v>23</v>
      </c>
      <c r="B7" s="2" t="s">
        <v>24</v>
      </c>
      <c r="C7" s="2" t="s">
        <v>25</v>
      </c>
      <c r="D7" s="12" t="s">
        <v>26</v>
      </c>
      <c r="E7" s="13"/>
      <c r="G7" s="6"/>
      <c r="H7" s="11">
        <v>44814</v>
      </c>
      <c r="I7" s="16"/>
      <c r="J7" s="16"/>
      <c r="K7" s="6"/>
      <c r="L7" s="6"/>
      <c r="M7" s="6"/>
      <c r="N7" s="6"/>
      <c r="O7" s="6"/>
      <c r="P7" s="6"/>
      <c r="Q7" s="6"/>
      <c r="R7" s="6"/>
      <c r="S7" s="6"/>
    </row>
    <row r="8" s="1" customFormat="1" ht="22.5" customHeight="1" spans="1:19">
      <c r="A8" s="14">
        <v>1</v>
      </c>
      <c r="B8" s="14" t="s">
        <v>27</v>
      </c>
      <c r="C8" s="15" t="s">
        <v>28</v>
      </c>
      <c r="D8" s="12">
        <v>214171</v>
      </c>
      <c r="E8" s="13"/>
      <c r="G8" s="6"/>
      <c r="H8" s="16"/>
      <c r="I8" s="16"/>
      <c r="J8" s="16"/>
      <c r="K8" s="6"/>
      <c r="L8" s="6"/>
      <c r="M8" s="6"/>
      <c r="N8" s="6"/>
      <c r="O8" s="6"/>
      <c r="P8" s="6"/>
      <c r="Q8" s="6"/>
      <c r="R8" s="6"/>
      <c r="S8" s="6"/>
    </row>
    <row r="9" s="1" customFormat="1" ht="22.5" customHeight="1" spans="1:10">
      <c r="A9" s="14">
        <v>2</v>
      </c>
      <c r="B9" s="14" t="s">
        <v>29</v>
      </c>
      <c r="C9" s="15" t="s">
        <v>28</v>
      </c>
      <c r="D9" s="17"/>
      <c r="E9" s="18"/>
      <c r="H9" s="19"/>
      <c r="I9" s="19"/>
      <c r="J9" s="19"/>
    </row>
    <row r="10" s="1" customFormat="1" ht="22.5" customHeight="1" spans="1:10">
      <c r="A10" s="14">
        <v>3</v>
      </c>
      <c r="B10" s="14" t="s">
        <v>30</v>
      </c>
      <c r="C10" s="15" t="s">
        <v>28</v>
      </c>
      <c r="D10" s="12"/>
      <c r="E10" s="13"/>
      <c r="H10" s="19"/>
      <c r="I10" s="19"/>
      <c r="J10" s="19"/>
    </row>
    <row r="11" s="1" customFormat="1" ht="22.5" customHeight="1" spans="1:10">
      <c r="A11" s="14">
        <v>4</v>
      </c>
      <c r="B11" s="14" t="s">
        <v>31</v>
      </c>
      <c r="C11" s="15" t="s">
        <v>28</v>
      </c>
      <c r="D11" s="20"/>
      <c r="E11" s="21"/>
      <c r="H11" s="19"/>
      <c r="I11" s="19"/>
      <c r="J11" s="19"/>
    </row>
    <row r="12" s="1" customFormat="1" ht="22.5" customHeight="1" spans="1:10">
      <c r="A12" s="22" t="s">
        <v>32</v>
      </c>
      <c r="B12" s="22"/>
      <c r="C12" s="15" t="s">
        <v>28</v>
      </c>
      <c r="D12" s="23">
        <f>SUM(D8:E11)</f>
        <v>214171</v>
      </c>
      <c r="E12" s="22"/>
      <c r="F12" s="24"/>
      <c r="H12" s="19"/>
      <c r="I12" s="19"/>
      <c r="J12" s="19"/>
    </row>
    <row r="13" s="1" customFormat="1" ht="22.5" customHeight="1" spans="1:10">
      <c r="A13" s="15"/>
      <c r="B13" s="15"/>
      <c r="C13" s="15"/>
      <c r="D13" s="15"/>
      <c r="E13" s="15"/>
      <c r="F13" s="24"/>
      <c r="H13" s="19"/>
      <c r="I13" s="19"/>
      <c r="J13" s="19"/>
    </row>
    <row r="14" s="1" customFormat="1" ht="22.5" customHeight="1" spans="1:10">
      <c r="A14" s="15"/>
      <c r="B14" s="22" t="s">
        <v>33</v>
      </c>
      <c r="C14" s="22" t="s">
        <v>34</v>
      </c>
      <c r="D14" s="22" t="s">
        <v>35</v>
      </c>
      <c r="E14" s="22" t="s">
        <v>36</v>
      </c>
      <c r="F14" s="25"/>
      <c r="H14" s="19"/>
      <c r="I14" s="19"/>
      <c r="J14" s="19"/>
    </row>
    <row r="15" s="1" customFormat="1" ht="22.5" customHeight="1" spans="1:10">
      <c r="A15" s="15" t="s">
        <v>38</v>
      </c>
      <c r="B15" s="15" t="str">
        <f>K6</f>
        <v>FM22J09</v>
      </c>
      <c r="C15" s="15">
        <f>L6</f>
        <v>1070</v>
      </c>
      <c r="D15" s="15">
        <f>M6</f>
        <v>53500</v>
      </c>
      <c r="E15" s="15">
        <f>P6</f>
        <v>24.98</v>
      </c>
      <c r="F15" s="25"/>
      <c r="H15" s="19"/>
      <c r="I15" s="19"/>
      <c r="J15" s="19"/>
    </row>
    <row r="16" s="1" customFormat="1" ht="22.5" customHeight="1" spans="1:10">
      <c r="A16" s="15" t="s">
        <v>39</v>
      </c>
      <c r="B16" s="15" t="str">
        <f>Q6</f>
        <v>FO22J09</v>
      </c>
      <c r="C16" s="26"/>
      <c r="D16" s="27">
        <f>O6</f>
        <v>10622.8983186549</v>
      </c>
      <c r="E16" s="15">
        <f>R6</f>
        <v>4.96</v>
      </c>
      <c r="F16" s="25"/>
      <c r="H16" s="19"/>
      <c r="I16" s="19"/>
      <c r="J16" s="19"/>
    </row>
    <row r="17" s="1" customFormat="1" ht="22.5" customHeight="1" spans="1:10">
      <c r="A17" s="15"/>
      <c r="B17" s="15"/>
      <c r="C17" s="15"/>
      <c r="D17" s="15"/>
      <c r="E17" s="15"/>
      <c r="F17" s="25"/>
      <c r="H17" s="19"/>
      <c r="I17" s="19"/>
      <c r="J17" s="19"/>
    </row>
    <row r="18" s="1" customFormat="1" ht="33" customHeight="1" spans="1:10">
      <c r="A18" s="15" t="s">
        <v>40</v>
      </c>
      <c r="B18" s="15"/>
      <c r="C18" s="15" t="s">
        <v>41</v>
      </c>
      <c r="D18" s="15"/>
      <c r="E18" s="15"/>
      <c r="H18" s="19"/>
      <c r="I18" s="19"/>
      <c r="J18" s="19"/>
    </row>
    <row r="19" s="1" customFormat="1" ht="22.5" customHeight="1" spans="1:10">
      <c r="A19" s="15"/>
      <c r="B19" s="15"/>
      <c r="C19" s="15"/>
      <c r="D19" s="15"/>
      <c r="E19" s="15"/>
      <c r="H19" s="19"/>
      <c r="I19" s="19"/>
      <c r="J19" s="19"/>
    </row>
    <row r="20" s="1" customFormat="1" spans="8:10">
      <c r="H20" s="19"/>
      <c r="I20" s="19"/>
      <c r="J20" s="19"/>
    </row>
    <row r="21" s="1" customFormat="1" spans="8:10">
      <c r="H21" s="19"/>
      <c r="I21" s="19"/>
      <c r="J21" s="19"/>
    </row>
    <row r="22" s="1" customFormat="1" spans="8:10">
      <c r="H22" s="19"/>
      <c r="I22" s="19"/>
      <c r="J22" s="19"/>
    </row>
    <row r="23" s="1" customFormat="1" spans="8:10">
      <c r="H23" s="19"/>
      <c r="I23" s="19"/>
      <c r="J23" s="19"/>
    </row>
    <row r="24" s="1" customFormat="1" spans="8:10">
      <c r="H24" s="19"/>
      <c r="I24" s="19"/>
      <c r="J24" s="19"/>
    </row>
    <row r="25" s="1" customFormat="1" spans="8:10">
      <c r="H25" s="19"/>
      <c r="I25" s="19"/>
      <c r="J25" s="19"/>
    </row>
    <row r="26" s="1" customFormat="1" spans="8:10">
      <c r="H26" s="19"/>
      <c r="I26" s="19"/>
      <c r="J26" s="19"/>
    </row>
    <row r="27" s="1" customFormat="1" spans="8:10">
      <c r="H27" s="19"/>
      <c r="I27" s="19"/>
      <c r="J27" s="19"/>
    </row>
    <row r="28" s="1" customFormat="1" spans="8:10">
      <c r="H28" s="19"/>
      <c r="I28" s="19"/>
      <c r="J28" s="19"/>
    </row>
    <row r="29" s="1" customFormat="1" spans="8:10">
      <c r="H29" s="19"/>
      <c r="I29" s="19"/>
      <c r="J29" s="19"/>
    </row>
    <row r="30" s="1" customFormat="1" spans="8:10">
      <c r="H30" s="19"/>
      <c r="I30" s="19"/>
      <c r="J30" s="19"/>
    </row>
    <row r="31" s="1" customFormat="1" spans="8:10">
      <c r="H31" s="19"/>
      <c r="I31" s="19"/>
      <c r="J31" s="19"/>
    </row>
    <row r="32" s="1" customFormat="1" spans="8:10">
      <c r="H32" s="19"/>
      <c r="I32" s="19"/>
      <c r="J32" s="19"/>
    </row>
    <row r="33" s="1" customFormat="1" spans="8:10">
      <c r="H33" s="19"/>
      <c r="I33" s="19"/>
      <c r="J33" s="19"/>
    </row>
    <row r="34" s="1" customFormat="1" spans="8:10">
      <c r="H34" s="19"/>
      <c r="I34" s="19"/>
      <c r="J34" s="19"/>
    </row>
    <row r="35" s="1" customFormat="1" spans="8:10">
      <c r="H35" s="19"/>
      <c r="I35" s="19"/>
      <c r="J35" s="19"/>
    </row>
  </sheetData>
  <mergeCells count="20">
    <mergeCell ref="B2:C2"/>
    <mergeCell ref="D2:E2"/>
    <mergeCell ref="B3:C3"/>
    <mergeCell ref="D3:E3"/>
    <mergeCell ref="B4:C4"/>
    <mergeCell ref="D4:E4"/>
    <mergeCell ref="D5:E5"/>
    <mergeCell ref="A6:E6"/>
    <mergeCell ref="D7:E7"/>
    <mergeCell ref="D8:E8"/>
    <mergeCell ref="D9:E9"/>
    <mergeCell ref="D10:E10"/>
    <mergeCell ref="D11:E11"/>
    <mergeCell ref="A12:B12"/>
    <mergeCell ref="D12:E12"/>
    <mergeCell ref="A13:E13"/>
    <mergeCell ref="A17:E17"/>
    <mergeCell ref="D18:E18"/>
    <mergeCell ref="A19:E19"/>
    <mergeCell ref="A2:A4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2022-12-12T14:05:00Z</dcterms:created>
  <dcterms:modified xsi:type="dcterms:W3CDTF">2022-12-15T11:55:09Z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CFEE10439AB84751A0CB30861F799C8D</vt:lpwstr>
  </property>
  <property fmtid="{D5CDD505-2E9C-101B-9397-08002B2CF9AE}" pid="3" name="KSOProductBuildVer">
    <vt:lpwstr>1033-11.2.0.11417</vt:lpwstr>
  </property>
</Properties>
</file>