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lanier4/PycharmProjects/Gene_Prioritization_Pipeline/data/verification/"/>
    </mc:Choice>
  </mc:AlternateContent>
  <bookViews>
    <workbookView xWindow="13980" yWindow="460" windowWidth="25220" windowHeight="28220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3" i="1" l="1"/>
  <c r="C22" i="1"/>
  <c r="C9" i="1"/>
  <c r="B2" i="1"/>
  <c r="C17" i="1"/>
  <c r="C10" i="1"/>
  <c r="C18" i="1"/>
  <c r="C8" i="1"/>
  <c r="C16" i="1"/>
  <c r="C7" i="1"/>
  <c r="C15" i="1"/>
  <c r="C6" i="1"/>
  <c r="C20" i="1"/>
  <c r="C66" i="1"/>
  <c r="C73" i="1"/>
  <c r="C71" i="1"/>
  <c r="C74" i="1"/>
  <c r="C75" i="1"/>
  <c r="C72" i="1"/>
  <c r="C70" i="1"/>
  <c r="C69" i="1"/>
  <c r="C68" i="1"/>
  <c r="C67" i="1"/>
  <c r="C76" i="1"/>
  <c r="C19" i="1"/>
  <c r="C21" i="1"/>
  <c r="C14" i="1"/>
  <c r="C29" i="1"/>
  <c r="C31" i="1"/>
  <c r="C24" i="1"/>
  <c r="C30" i="1"/>
  <c r="C25" i="1"/>
  <c r="C26" i="1"/>
  <c r="C28" i="1"/>
  <c r="C32" i="1"/>
  <c r="C35" i="1"/>
  <c r="C39" i="1"/>
  <c r="C41" i="1"/>
  <c r="C36" i="1"/>
  <c r="C37" i="1"/>
  <c r="C38" i="1"/>
  <c r="C42" i="1"/>
  <c r="C43" i="1"/>
  <c r="C44" i="1"/>
  <c r="C45" i="1"/>
  <c r="C46" i="1"/>
  <c r="C63" i="1"/>
  <c r="B12" i="1"/>
  <c r="C40" i="1"/>
  <c r="C27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</calcChain>
</file>

<file path=xl/sharedStrings.xml><?xml version="1.0" encoding="utf-8"?>
<sst xmlns="http://schemas.openxmlformats.org/spreadsheetml/2006/main" count="79" uniqueCount="53">
  <si>
    <t>drug_response_df</t>
  </si>
  <si>
    <t>samples</t>
  </si>
  <si>
    <t>spreadsheet_df</t>
  </si>
  <si>
    <t>network_df</t>
  </si>
  <si>
    <t>edges</t>
  </si>
  <si>
    <t>genes</t>
  </si>
  <si>
    <t>net_genes</t>
  </si>
  <si>
    <t>float</t>
  </si>
  <si>
    <t>int</t>
  </si>
  <si>
    <t>string</t>
  </si>
  <si>
    <t>M</t>
  </si>
  <si>
    <t>node_1_names</t>
  </si>
  <si>
    <t>node_2_names</t>
  </si>
  <si>
    <t>unique_gene_names</t>
  </si>
  <si>
    <t>network_mat_sparse</t>
  </si>
  <si>
    <t>network_mat</t>
  </si>
  <si>
    <t>baseline_array</t>
  </si>
  <si>
    <t>genes_list</t>
  </si>
  <si>
    <t>drugs_list</t>
  </si>
  <si>
    <t>consolidated_df</t>
  </si>
  <si>
    <t>drugs</t>
  </si>
  <si>
    <t>spreadsheet_genes_as_input</t>
  </si>
  <si>
    <t>Variable name</t>
  </si>
  <si>
    <t>Input Variables</t>
  </si>
  <si>
    <t>Size</t>
  </si>
  <si>
    <t>restart_accumulator</t>
  </si>
  <si>
    <t>gm_accumulator</t>
  </si>
  <si>
    <t>borda_count</t>
  </si>
  <si>
    <t>pearson_array</t>
  </si>
  <si>
    <t>drug_response</t>
  </si>
  <si>
    <t>pc_array</t>
  </si>
  <si>
    <t>sample_smooth</t>
  </si>
  <si>
    <t>sample_permutation</t>
  </si>
  <si>
    <t>sample_random</t>
  </si>
  <si>
    <t>Size/MB</t>
  </si>
  <si>
    <t>Parallel Worker</t>
  </si>
  <si>
    <t>generate_net_correlation_output</t>
  </si>
  <si>
    <t>mask</t>
  </si>
  <si>
    <t>min_max_pc</t>
  </si>
  <si>
    <t>gene_name_list</t>
  </si>
  <si>
    <t>drug_name_list</t>
  </si>
  <si>
    <t>output_val</t>
  </si>
  <si>
    <t>result_df</t>
  </si>
  <si>
    <t>name_size</t>
  </si>
  <si>
    <t>genes_lookup_table</t>
  </si>
  <si>
    <t xml:space="preserve"> base memory Line number</t>
  </si>
  <si>
    <t>Input variables</t>
  </si>
  <si>
    <t>zip(itertools.repeat…</t>
  </si>
  <si>
    <t>input variables (not named below)</t>
  </si>
  <si>
    <t>number of parallel processes</t>
  </si>
  <si>
    <t>Total Memory Required:</t>
  </si>
  <si>
    <t>base memory total</t>
  </si>
  <si>
    <t xml:space="preserve"> generate_net_correlation_output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</si>
</sst>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right"/>
    </xf>
    <xf numFmtId="0" fontId="1" fillId="2" borderId="0" xfId="0" applyFont="1" applyFill="1" applyAlignment="1">
      <alignment horizontal="right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tabSelected="1" zoomScale="198" zoomScaleNormal="200" zoomScalePageLayoutView="200" workbookViewId="0">
      <selection activeCell="B13" sqref="B13"/>
    </sheetView>
  </sheetViews>
  <sheetFormatPr baseColWidth="10" defaultRowHeight="16" x14ac:dyDescent="0.2"/>
  <cols>
    <col min="1" max="1" width="31.1640625" style="1" customWidth="1"/>
    <col min="2" max="2" width="24.83203125" bestFit="1" customWidth="1"/>
    <col min="3" max="3" width="9.5" style="6" customWidth="1"/>
    <col min="4" max="4" width="11.33203125" style="6" bestFit="1" customWidth="1"/>
    <col min="5" max="5" width="32.33203125" bestFit="1" customWidth="1"/>
    <col min="6" max="6" width="8.1640625" customWidth="1"/>
  </cols>
  <sheetData>
    <row r="1" spans="1:4" x14ac:dyDescent="0.2">
      <c r="A1" s="2" t="s">
        <v>23</v>
      </c>
      <c r="B1" s="5" t="s">
        <v>24</v>
      </c>
      <c r="C1" s="5" t="s">
        <v>43</v>
      </c>
    </row>
    <row r="2" spans="1:4" x14ac:dyDescent="0.2">
      <c r="A2" s="1" t="s">
        <v>10</v>
      </c>
      <c r="B2">
        <f>10^6</f>
        <v>1000000</v>
      </c>
    </row>
    <row r="3" spans="1:4" x14ac:dyDescent="0.2">
      <c r="A3" s="1" t="s">
        <v>9</v>
      </c>
      <c r="B3">
        <v>2</v>
      </c>
    </row>
    <row r="4" spans="1:4" x14ac:dyDescent="0.2">
      <c r="A4" s="1" t="s">
        <v>8</v>
      </c>
      <c r="B4">
        <v>8</v>
      </c>
    </row>
    <row r="5" spans="1:4" x14ac:dyDescent="0.2">
      <c r="A5" s="1" t="s">
        <v>7</v>
      </c>
      <c r="B5">
        <v>8</v>
      </c>
    </row>
    <row r="6" spans="1:4" x14ac:dyDescent="0.2">
      <c r="A6" s="1" t="s">
        <v>20</v>
      </c>
      <c r="B6">
        <v>24</v>
      </c>
      <c r="C6" s="6">
        <f>20*B3</f>
        <v>40</v>
      </c>
    </row>
    <row r="7" spans="1:4" x14ac:dyDescent="0.2">
      <c r="A7" s="1" t="s">
        <v>1</v>
      </c>
      <c r="B7">
        <v>491</v>
      </c>
      <c r="C7" s="6">
        <f>35*B3</f>
        <v>70</v>
      </c>
    </row>
    <row r="8" spans="1:4" x14ac:dyDescent="0.2">
      <c r="A8" s="1" t="s">
        <v>5</v>
      </c>
      <c r="B8">
        <v>18874</v>
      </c>
      <c r="C8" s="6">
        <f>15*B3</f>
        <v>30</v>
      </c>
    </row>
    <row r="9" spans="1:4" x14ac:dyDescent="0.2">
      <c r="A9" s="1" t="s">
        <v>4</v>
      </c>
      <c r="B9">
        <v>2961786</v>
      </c>
      <c r="C9" s="6">
        <f>15*B3</f>
        <v>30</v>
      </c>
    </row>
    <row r="10" spans="1:4" x14ac:dyDescent="0.2">
      <c r="A10" s="1" t="s">
        <v>6</v>
      </c>
      <c r="B10">
        <v>15589</v>
      </c>
      <c r="C10" s="6">
        <f>15*B3</f>
        <v>30</v>
      </c>
    </row>
    <row r="11" spans="1:4" x14ac:dyDescent="0.2">
      <c r="A11" s="1" t="s">
        <v>49</v>
      </c>
      <c r="B11">
        <v>1</v>
      </c>
    </row>
    <row r="12" spans="1:4" x14ac:dyDescent="0.2">
      <c r="A12" s="1" t="s">
        <v>50</v>
      </c>
      <c r="B12">
        <f>SUM(B11*(C63+C76)+(C32+C35))</f>
        <v>1278.39672</v>
      </c>
    </row>
    <row r="13" spans="1:4" x14ac:dyDescent="0.2">
      <c r="A13" s="2" t="s">
        <v>45</v>
      </c>
      <c r="B13" s="3" t="s">
        <v>22</v>
      </c>
      <c r="C13" s="5" t="s">
        <v>34</v>
      </c>
      <c r="D13"/>
    </row>
    <row r="14" spans="1:4" x14ac:dyDescent="0.2">
      <c r="A14" s="1">
        <v>359</v>
      </c>
      <c r="B14" s="4" t="s">
        <v>0</v>
      </c>
      <c r="C14" s="6">
        <f>(B6*B7*B5+B6*C6+B7*C7)/B2</f>
        <v>0.12960199999999999</v>
      </c>
      <c r="D14"/>
    </row>
    <row r="15" spans="1:4" x14ac:dyDescent="0.2">
      <c r="A15" s="1">
        <v>360</v>
      </c>
      <c r="B15" s="4" t="s">
        <v>2</v>
      </c>
      <c r="C15" s="6">
        <f>(B8*B7*B5+B8*C8+B7*C7)/B2</f>
        <v>74.737662</v>
      </c>
      <c r="D15"/>
    </row>
    <row r="16" spans="1:4" x14ac:dyDescent="0.2">
      <c r="A16" s="1">
        <v>361</v>
      </c>
      <c r="B16" s="4" t="s">
        <v>21</v>
      </c>
      <c r="C16" s="6">
        <f>(B8*C8)/B2</f>
        <v>0.56621999999999995</v>
      </c>
      <c r="D16"/>
    </row>
    <row r="17" spans="1:4" x14ac:dyDescent="0.2">
      <c r="A17" s="1">
        <v>363</v>
      </c>
      <c r="B17" s="4" t="s">
        <v>3</v>
      </c>
      <c r="C17" s="6">
        <f>(B9*C9*2 +B9*B5)/B2</f>
        <v>201.40144799999999</v>
      </c>
      <c r="D17"/>
    </row>
    <row r="18" spans="1:4" x14ac:dyDescent="0.2">
      <c r="A18" s="1">
        <v>364</v>
      </c>
      <c r="B18" s="4" t="s">
        <v>11</v>
      </c>
      <c r="C18" s="6">
        <f>B10*C10*B3/B2</f>
        <v>0.93533999999999995</v>
      </c>
      <c r="D18"/>
    </row>
    <row r="19" spans="1:4" x14ac:dyDescent="0.2">
      <c r="A19" s="1">
        <v>364</v>
      </c>
      <c r="B19" s="4" t="s">
        <v>12</v>
      </c>
      <c r="C19" s="6">
        <f>B10*C10*B3/B2</f>
        <v>0.93533999999999995</v>
      </c>
      <c r="D19"/>
    </row>
    <row r="20" spans="1:4" x14ac:dyDescent="0.2">
      <c r="A20" s="1">
        <v>365</v>
      </c>
      <c r="B20" s="4" t="s">
        <v>13</v>
      </c>
      <c r="C20" s="6">
        <f>B10*C10*B3/B2</f>
        <v>0.93533999999999995</v>
      </c>
      <c r="D20"/>
    </row>
    <row r="21" spans="1:4" x14ac:dyDescent="0.2">
      <c r="A21" s="1">
        <v>369</v>
      </c>
      <c r="B21" s="4" t="s">
        <v>44</v>
      </c>
      <c r="C21" s="6">
        <f>(C20*2)</f>
        <v>1.8706799999999999</v>
      </c>
      <c r="D21"/>
    </row>
    <row r="22" spans="1:4" x14ac:dyDescent="0.2">
      <c r="A22" s="1">
        <v>371</v>
      </c>
      <c r="B22" s="4" t="s">
        <v>3</v>
      </c>
      <c r="C22" s="6">
        <f>(B9*B4+B9*C9+B9*B5)/B2</f>
        <v>136.24215599999999</v>
      </c>
      <c r="D22"/>
    </row>
    <row r="23" spans="1:4" x14ac:dyDescent="0.2">
      <c r="A23" s="1">
        <v>372</v>
      </c>
      <c r="B23" s="4" t="s">
        <v>3</v>
      </c>
      <c r="C23" s="6">
        <f>(B9*B4*2+B9*B5)/B2</f>
        <v>71.082864000000001</v>
      </c>
      <c r="D23"/>
    </row>
    <row r="24" spans="1:4" x14ac:dyDescent="0.2">
      <c r="A24" s="1">
        <v>374</v>
      </c>
      <c r="B24" s="4" t="s">
        <v>3</v>
      </c>
      <c r="C24" s="6">
        <f>(2*C23)</f>
        <v>142.165728</v>
      </c>
      <c r="D24"/>
    </row>
    <row r="25" spans="1:4" x14ac:dyDescent="0.2">
      <c r="A25" s="1">
        <v>374</v>
      </c>
      <c r="B25" s="4" t="s">
        <v>14</v>
      </c>
      <c r="C25" s="6">
        <f>(B9 * 2 * B4 + B9* B5)/B2</f>
        <v>71.082864000000001</v>
      </c>
      <c r="D25"/>
    </row>
    <row r="26" spans="1:4" x14ac:dyDescent="0.2">
      <c r="A26" s="1">
        <v>378</v>
      </c>
      <c r="B26" s="4" t="s">
        <v>15</v>
      </c>
      <c r="C26" s="6">
        <f>(B9 * 2 * B4 + B9* B5)/B2</f>
        <v>71.082864000000001</v>
      </c>
      <c r="D26"/>
    </row>
    <row r="27" spans="1:4" x14ac:dyDescent="0.2">
      <c r="A27" s="1">
        <v>380</v>
      </c>
      <c r="B27" s="4" t="s">
        <v>2</v>
      </c>
      <c r="C27" s="6">
        <f>(B10 * B7 * B5+B7*C7+B10*C10)/B2</f>
        <v>61.735632000000003</v>
      </c>
      <c r="D27"/>
    </row>
    <row r="28" spans="1:4" x14ac:dyDescent="0.2">
      <c r="A28" s="1">
        <v>382</v>
      </c>
      <c r="B28" s="4" t="s">
        <v>16</v>
      </c>
      <c r="C28" s="6">
        <f>(B10 * B5 /B2)</f>
        <v>0.124712</v>
      </c>
      <c r="D28"/>
    </row>
    <row r="29" spans="1:4" x14ac:dyDescent="0.2">
      <c r="A29" s="1">
        <v>387</v>
      </c>
      <c r="B29" s="4" t="s">
        <v>19</v>
      </c>
      <c r="C29" s="6">
        <f>((B10 + B6)* B7 * B5+B7*C7+B10*C10+B6*C6)/B2</f>
        <v>61.830863999999998</v>
      </c>
      <c r="D29"/>
    </row>
    <row r="30" spans="1:4" x14ac:dyDescent="0.2">
      <c r="A30" s="1">
        <v>387</v>
      </c>
      <c r="B30" s="4" t="s">
        <v>17</v>
      </c>
      <c r="C30" s="6">
        <f>B10*C10/B2</f>
        <v>0.46766999999999997</v>
      </c>
      <c r="D30"/>
    </row>
    <row r="31" spans="1:4" x14ac:dyDescent="0.2">
      <c r="A31" s="1">
        <v>387</v>
      </c>
      <c r="B31" s="4" t="s">
        <v>18</v>
      </c>
      <c r="C31" s="6">
        <f>B6*C6/B2</f>
        <v>9.6000000000000002E-4</v>
      </c>
      <c r="D31"/>
    </row>
    <row r="32" spans="1:4" x14ac:dyDescent="0.2">
      <c r="A32" s="1" t="s">
        <v>51</v>
      </c>
      <c r="B32" s="4"/>
      <c r="C32" s="6">
        <f>C14+C15+C16+C17+C18+C19+C20+C21+C24+C25+C26+C28+C29+C30+C31</f>
        <v>628.26729399999999</v>
      </c>
      <c r="D32"/>
    </row>
    <row r="33" spans="1:4" ht="17" customHeight="1" x14ac:dyDescent="0.2">
      <c r="B33" s="4"/>
      <c r="D33"/>
    </row>
    <row r="34" spans="1:4" x14ac:dyDescent="0.2">
      <c r="A34" s="2" t="s">
        <v>35</v>
      </c>
      <c r="B34" s="4"/>
      <c r="D34"/>
    </row>
    <row r="35" spans="1:4" x14ac:dyDescent="0.2">
      <c r="A35" s="2" t="s">
        <v>46</v>
      </c>
      <c r="B35" s="4" t="s">
        <v>47</v>
      </c>
      <c r="C35" s="6">
        <f>C31+C30+C29+C28+C26+C16</f>
        <v>134.07328999999999</v>
      </c>
      <c r="D35"/>
    </row>
    <row r="36" spans="1:4" x14ac:dyDescent="0.2">
      <c r="A36" s="1">
        <v>453</v>
      </c>
      <c r="B36" s="4" t="s">
        <v>25</v>
      </c>
      <c r="C36" s="6">
        <f>(B10 *  B5 /B2)</f>
        <v>0.124712</v>
      </c>
      <c r="D36"/>
    </row>
    <row r="37" spans="1:4" x14ac:dyDescent="0.2">
      <c r="A37" s="1">
        <v>454</v>
      </c>
      <c r="B37" s="4" t="s">
        <v>26</v>
      </c>
      <c r="C37" s="6">
        <f>(B10 *  B5 /B2)</f>
        <v>0.124712</v>
      </c>
      <c r="D37"/>
    </row>
    <row r="38" spans="1:4" x14ac:dyDescent="0.2">
      <c r="A38" s="1">
        <v>455</v>
      </c>
      <c r="B38" s="4" t="s">
        <v>27</v>
      </c>
      <c r="C38" s="6">
        <f>(B10 *  B5 /B2)</f>
        <v>0.124712</v>
      </c>
      <c r="D38"/>
    </row>
    <row r="39" spans="1:4" x14ac:dyDescent="0.2">
      <c r="A39" s="1">
        <v>457</v>
      </c>
      <c r="B39" s="4" t="s">
        <v>0</v>
      </c>
      <c r="C39" s="6">
        <f>(B7 *  B5 +B6*C6+B7*C7)/B2</f>
        <v>3.9258000000000001E-2</v>
      </c>
      <c r="D39"/>
    </row>
    <row r="40" spans="1:4" x14ac:dyDescent="0.2">
      <c r="A40" s="1">
        <v>457</v>
      </c>
      <c r="B40" s="4" t="s">
        <v>2</v>
      </c>
      <c r="C40" s="6">
        <f>(B10  *B7  * B5 +B10*C10+B7*C7)/B2</f>
        <v>61.735632000000003</v>
      </c>
      <c r="D40"/>
    </row>
    <row r="41" spans="1:4" x14ac:dyDescent="0.2">
      <c r="A41" s="1">
        <v>459</v>
      </c>
      <c r="B41" s="4" t="s">
        <v>2</v>
      </c>
      <c r="C41" s="6">
        <f>(B10  *B7  * B5 +B10*C10+B7*C7)/B2</f>
        <v>61.735632000000003</v>
      </c>
      <c r="D41"/>
    </row>
    <row r="42" spans="1:4" x14ac:dyDescent="0.2">
      <c r="A42" s="1">
        <v>461</v>
      </c>
      <c r="B42" s="4" t="s">
        <v>31</v>
      </c>
      <c r="C42" s="6">
        <f>(B10  *B7  * B5)/B2</f>
        <v>61.233592000000002</v>
      </c>
      <c r="D42"/>
    </row>
    <row r="43" spans="1:4" x14ac:dyDescent="0.2">
      <c r="A43" s="1">
        <v>463</v>
      </c>
      <c r="B43" s="4" t="s">
        <v>28</v>
      </c>
      <c r="C43" s="6">
        <f>(B10* B5/B2)</f>
        <v>0.124712</v>
      </c>
      <c r="D43"/>
    </row>
    <row r="44" spans="1:4" x14ac:dyDescent="0.2">
      <c r="A44" s="1">
        <v>466</v>
      </c>
      <c r="B44" s="4" t="s">
        <v>33</v>
      </c>
      <c r="C44" s="6">
        <f>(B10  ) *B7  * B5/B2</f>
        <v>61.233592000000002</v>
      </c>
      <c r="D44"/>
    </row>
    <row r="45" spans="1:4" x14ac:dyDescent="0.2">
      <c r="A45" s="1">
        <v>466</v>
      </c>
      <c r="B45" s="4" t="s">
        <v>32</v>
      </c>
      <c r="C45" s="6">
        <f>B7 * B4 /B2</f>
        <v>3.9280000000000001E-3</v>
      </c>
      <c r="D45"/>
    </row>
    <row r="46" spans="1:4" x14ac:dyDescent="0.2">
      <c r="A46" s="1">
        <v>470</v>
      </c>
      <c r="B46" s="4" t="s">
        <v>29</v>
      </c>
      <c r="C46" s="6">
        <f>B7 * B5/B2</f>
        <v>3.9280000000000001E-3</v>
      </c>
      <c r="D46"/>
    </row>
    <row r="47" spans="1:4" x14ac:dyDescent="0.2">
      <c r="A47" s="1">
        <v>471</v>
      </c>
      <c r="B47" s="4" t="s">
        <v>29</v>
      </c>
      <c r="C47" s="6">
        <f>B7*B5/B2</f>
        <v>3.9280000000000001E-3</v>
      </c>
      <c r="D47"/>
    </row>
    <row r="48" spans="1:4" x14ac:dyDescent="0.2">
      <c r="A48" s="1">
        <v>472</v>
      </c>
      <c r="B48" s="4" t="s">
        <v>30</v>
      </c>
      <c r="C48" s="6">
        <f>(B10 *  B5 /B2)</f>
        <v>0.124712</v>
      </c>
      <c r="D48"/>
    </row>
    <row r="49" spans="1:4" x14ac:dyDescent="0.2">
      <c r="A49" s="1">
        <v>473</v>
      </c>
      <c r="B49" s="4" t="s">
        <v>30</v>
      </c>
      <c r="C49" s="6">
        <f>(B10 *  B5 /B2)</f>
        <v>0.124712</v>
      </c>
      <c r="D49"/>
    </row>
    <row r="50" spans="1:4" x14ac:dyDescent="0.2">
      <c r="A50" s="1">
        <v>475</v>
      </c>
      <c r="B50" s="4" t="s">
        <v>30</v>
      </c>
      <c r="C50" s="6">
        <f>(B10 *  B5 /B2)</f>
        <v>0.124712</v>
      </c>
      <c r="D50"/>
    </row>
    <row r="51" spans="1:4" x14ac:dyDescent="0.2">
      <c r="A51" s="1">
        <v>475</v>
      </c>
      <c r="B51" s="4" t="s">
        <v>25</v>
      </c>
      <c r="C51" s="6">
        <f>(B10 *  B5 /B2)</f>
        <v>0.124712</v>
      </c>
      <c r="D51"/>
    </row>
    <row r="52" spans="1:4" x14ac:dyDescent="0.2">
      <c r="A52" s="1">
        <v>477</v>
      </c>
      <c r="B52" s="4" t="s">
        <v>30</v>
      </c>
      <c r="C52" s="6">
        <f>(B10 *  B5 /B2)</f>
        <v>0.124712</v>
      </c>
      <c r="D52"/>
    </row>
    <row r="53" spans="1:4" x14ac:dyDescent="0.2">
      <c r="A53" s="1">
        <v>478</v>
      </c>
      <c r="B53" s="4" t="s">
        <v>30</v>
      </c>
      <c r="C53" s="6">
        <f>(B10 *  B5 /B2)</f>
        <v>0.124712</v>
      </c>
      <c r="D53"/>
    </row>
    <row r="54" spans="1:4" x14ac:dyDescent="0.2">
      <c r="A54" s="1">
        <v>479</v>
      </c>
      <c r="B54" s="4" t="s">
        <v>30</v>
      </c>
      <c r="C54" s="6">
        <f>(B10 *  B5 /B2)</f>
        <v>0.124712</v>
      </c>
      <c r="D54"/>
    </row>
    <row r="55" spans="1:4" x14ac:dyDescent="0.2">
      <c r="A55" s="1">
        <v>481</v>
      </c>
      <c r="B55" s="4" t="s">
        <v>27</v>
      </c>
      <c r="C55" s="6">
        <f>(B10 *  B5 /B2)</f>
        <v>0.124712</v>
      </c>
      <c r="D55"/>
    </row>
    <row r="56" spans="1:4" x14ac:dyDescent="0.2">
      <c r="A56" s="1">
        <v>482</v>
      </c>
      <c r="B56" s="4" t="s">
        <v>30</v>
      </c>
      <c r="C56" s="6">
        <f>(B10 *  B5 /B2)</f>
        <v>0.124712</v>
      </c>
      <c r="D56"/>
    </row>
    <row r="57" spans="1:4" x14ac:dyDescent="0.2">
      <c r="A57" s="1">
        <v>483</v>
      </c>
      <c r="B57" s="4" t="s">
        <v>26</v>
      </c>
      <c r="C57" s="6">
        <f>(B10 *  B5 /B2)</f>
        <v>0.124712</v>
      </c>
      <c r="D57"/>
    </row>
    <row r="58" spans="1:4" x14ac:dyDescent="0.2">
      <c r="A58" s="1">
        <v>485</v>
      </c>
      <c r="B58" s="4" t="s">
        <v>25</v>
      </c>
      <c r="C58" s="6">
        <f>(B10 *  B5 /B2)</f>
        <v>0.124712</v>
      </c>
      <c r="D58"/>
    </row>
    <row r="59" spans="1:4" x14ac:dyDescent="0.2">
      <c r="A59" s="1">
        <v>486</v>
      </c>
      <c r="B59" s="4" t="s">
        <v>27</v>
      </c>
      <c r="C59" s="6">
        <f>(B10 *  B5 /B2)</f>
        <v>0.124712</v>
      </c>
      <c r="D59"/>
    </row>
    <row r="60" spans="1:4" ht="18" customHeight="1" x14ac:dyDescent="0.2">
      <c r="A60" s="1">
        <v>487</v>
      </c>
      <c r="B60" s="4" t="s">
        <v>26</v>
      </c>
      <c r="C60" s="6">
        <f>(B10 *  B5 /B2)</f>
        <v>0.124712</v>
      </c>
      <c r="D60"/>
    </row>
    <row r="61" spans="1:4" x14ac:dyDescent="0.2">
      <c r="A61" s="1">
        <v>488</v>
      </c>
      <c r="B61" s="4" t="s">
        <v>26</v>
      </c>
      <c r="C61" s="6">
        <f>(B10 *  B5 /B2)</f>
        <v>0.124712</v>
      </c>
      <c r="D61"/>
    </row>
    <row r="62" spans="1:4" x14ac:dyDescent="0.2">
      <c r="A62" s="1">
        <v>489</v>
      </c>
      <c r="B62" s="4" t="s">
        <v>26</v>
      </c>
      <c r="C62" s="6">
        <f>(B10 *  B5 /B2)</f>
        <v>0.124712</v>
      </c>
      <c r="D62"/>
    </row>
    <row r="63" spans="1:4" ht="15" customHeight="1" x14ac:dyDescent="0.2">
      <c r="A63" s="1" t="s">
        <v>35</v>
      </c>
      <c r="B63" s="4"/>
      <c r="C63" s="6">
        <f>C35+C36+C37+C38+C39+C41+C42*3+C43+C44+C45+C46+C26</f>
        <v>512.37211599999989</v>
      </c>
      <c r="D63"/>
    </row>
    <row r="64" spans="1:4" ht="13" customHeight="1" x14ac:dyDescent="0.2">
      <c r="B64" s="4"/>
      <c r="D64"/>
    </row>
    <row r="65" spans="1:4" x14ac:dyDescent="0.2">
      <c r="A65" s="2" t="s">
        <v>36</v>
      </c>
      <c r="D65"/>
    </row>
    <row r="66" spans="1:4" x14ac:dyDescent="0.2">
      <c r="A66" s="2" t="s">
        <v>48</v>
      </c>
      <c r="C66" s="6">
        <f>C16+C20</f>
        <v>1.50156</v>
      </c>
      <c r="D66"/>
    </row>
    <row r="67" spans="1:4" x14ac:dyDescent="0.2">
      <c r="A67" s="1">
        <v>508</v>
      </c>
      <c r="B67" s="4" t="s">
        <v>37</v>
      </c>
      <c r="C67" s="6">
        <f>B10 * B4 /B2</f>
        <v>0.124712</v>
      </c>
    </row>
    <row r="68" spans="1:4" x14ac:dyDescent="0.2">
      <c r="A68" s="1">
        <v>509</v>
      </c>
      <c r="B68" s="4" t="s">
        <v>30</v>
      </c>
      <c r="C68" s="6">
        <f>(B10 *  B5 /B2)</f>
        <v>0.124712</v>
      </c>
    </row>
    <row r="69" spans="1:4" x14ac:dyDescent="0.2">
      <c r="A69" s="1">
        <v>510</v>
      </c>
      <c r="B69" s="4" t="s">
        <v>28</v>
      </c>
      <c r="C69" s="6">
        <f>(B10 *  B5 /B2)</f>
        <v>0.124712</v>
      </c>
    </row>
    <row r="70" spans="1:4" x14ac:dyDescent="0.2">
      <c r="A70" s="1">
        <v>511</v>
      </c>
      <c r="B70" s="4" t="s">
        <v>38</v>
      </c>
      <c r="C70" s="6">
        <f>(B10 *  B5 /B2)</f>
        <v>0.124712</v>
      </c>
    </row>
    <row r="71" spans="1:4" x14ac:dyDescent="0.2">
      <c r="A71" s="1">
        <v>512</v>
      </c>
      <c r="B71" s="4" t="s">
        <v>39</v>
      </c>
      <c r="C71" s="6">
        <f>(B10 *  B3 /B2)</f>
        <v>3.1178000000000001E-2</v>
      </c>
    </row>
    <row r="72" spans="1:4" x14ac:dyDescent="0.2">
      <c r="A72" s="1">
        <v>513</v>
      </c>
      <c r="B72" s="4" t="s">
        <v>25</v>
      </c>
      <c r="C72" s="6">
        <f>(B10 *  B5 /B2)</f>
        <v>0.124712</v>
      </c>
    </row>
    <row r="73" spans="1:4" x14ac:dyDescent="0.2">
      <c r="A73" s="1">
        <v>514</v>
      </c>
      <c r="B73" s="4" t="s">
        <v>40</v>
      </c>
      <c r="C73" s="6">
        <f>B10 * B3/B2</f>
        <v>3.1178000000000001E-2</v>
      </c>
    </row>
    <row r="74" spans="1:4" x14ac:dyDescent="0.2">
      <c r="A74" s="1">
        <v>516</v>
      </c>
      <c r="B74" s="4" t="s">
        <v>41</v>
      </c>
      <c r="C74" s="6">
        <f>6*B10*B5/B2</f>
        <v>0.74827200000000005</v>
      </c>
    </row>
    <row r="75" spans="1:4" x14ac:dyDescent="0.2">
      <c r="A75" s="1">
        <v>521</v>
      </c>
      <c r="B75" s="4" t="s">
        <v>42</v>
      </c>
      <c r="C75" s="6">
        <f>C74</f>
        <v>0.74827200000000005</v>
      </c>
    </row>
    <row r="76" spans="1:4" x14ac:dyDescent="0.2">
      <c r="A76" s="1" t="s">
        <v>52</v>
      </c>
      <c r="B76" s="4"/>
      <c r="C76" s="6">
        <f>C66+C75+C74+C73+C72+C71+C70+C69+C68+C67</f>
        <v>3.6840200000000012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2016-12-05T16:11:46Z</dcterms:created>
  <dcterms:modified xsi:type="dcterms:W3CDTF">2016-12-05T20:11:09Z</dcterms:modified>
</cp:coreProperties>
</file>