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1" documentId="13_ncr:1_{CB257713-1F57-4A70-A3C6-5E831A53FB3B}" xr6:coauthVersionLast="47" xr6:coauthVersionMax="47" xr10:uidLastSave="{85B91318-182B-41C7-A0EC-F2125CEA432F}"/>
  <bookViews>
    <workbookView xWindow="3075" yWindow="3075" windowWidth="15375" windowHeight="83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21" i="1" l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<sst xmlns="http://schemas.openxmlformats.org/spreadsheetml/2006/main" count="4" uniqueCount="4">
  <si>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Pressure</t>
  </si>
  <si>
    <t>O3</t>
  </si>
  <si>
    <t>TCO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</si>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</sst>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1"/>
  <sheetViews>
    <sheetView tabSelected="1" topLeftCell="A418" workbookViewId="0">
      <selection activeCell="A422" sqref="A422"/>
    </sheetView>
  </sheetViews>
  <sheetFormatPr defaultRowHeight="15" x14ac:dyDescent="0.25"/>
  <cols>
    <col min="1" max="1" width="14" style="2" customWidth="1"/>
  </cols>
  <sheetData>
    <row r="1" spans="1:4" x14ac:dyDescent="0.25">
      <c r="A1" s="3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4">
        <f>DATE(1987,1,1)</f>
        <v>31778</v>
      </c>
      <c r="B2" s="2">
        <v>30</v>
      </c>
      <c r="C2" s="2">
        <v>6.1803339121979704E-6</v>
      </c>
      <c r="D2" s="2">
        <v>9.0751488363152344</v>
      </c>
    </row>
    <row r="3" spans="1:4" x14ac:dyDescent="0.25">
      <c r="A3" s="4">
        <f>DATE(1987,2,1)</f>
        <v>31809</v>
      </c>
      <c r="B3" s="2">
        <v>30</v>
      </c>
      <c r="C3" s="2">
        <v>6.1136024669394828E-6</v>
      </c>
      <c r="D3" s="2">
        <v>8.9771609595456727</v>
      </c>
    </row>
    <row r="4" spans="1:4" x14ac:dyDescent="0.25">
      <c r="A4" s="4">
        <f>DATE(1987,3,1)</f>
        <v>31837</v>
      </c>
      <c r="B4" s="2">
        <v>30</v>
      </c>
      <c r="C4" s="2">
        <v>6.6491443249105942E-6</v>
      </c>
      <c r="D4" s="2">
        <v>9.7635459895797823</v>
      </c>
    </row>
    <row r="5" spans="1:4" x14ac:dyDescent="0.25">
      <c r="A5" s="4">
        <f>DATE(1987,4,1)</f>
        <v>31868</v>
      </c>
      <c r="B5" s="2">
        <v>30</v>
      </c>
      <c r="C5" s="2">
        <v>7.0283208515320439E-6</v>
      </c>
      <c r="D5" s="2">
        <v>10.32032552013801</v>
      </c>
    </row>
    <row r="6" spans="1:4" x14ac:dyDescent="0.25">
      <c r="A6" s="4">
        <f>DATE(1987,5,1)</f>
        <v>31898</v>
      </c>
      <c r="B6" s="2">
        <v>30</v>
      </c>
      <c r="C6" s="2">
        <v>7.1707422648614738E-6</v>
      </c>
      <c r="D6" s="2">
        <v>10.529455891054051</v>
      </c>
    </row>
    <row r="7" spans="1:4" x14ac:dyDescent="0.25">
      <c r="A7" s="4">
        <f>DATE(1987,6,1)</f>
        <v>31929</v>
      </c>
      <c r="B7" s="2">
        <v>30</v>
      </c>
      <c r="C7" s="2">
        <v>7.002958682278404E-6</v>
      </c>
      <c r="D7" s="2">
        <v>10.283083930272729</v>
      </c>
    </row>
    <row r="8" spans="1:4" x14ac:dyDescent="0.25">
      <c r="A8" s="4">
        <f>DATE(1987,7,1)</f>
        <v>31959</v>
      </c>
      <c r="B8" s="2">
        <v>30</v>
      </c>
      <c r="C8" s="2">
        <v>7.1377839958586256E-6</v>
      </c>
      <c r="D8" s="2">
        <v>10.481060254048449</v>
      </c>
    </row>
    <row r="9" spans="1:4" x14ac:dyDescent="0.25">
      <c r="A9" s="4">
        <f>DATE(1987,8,1)</f>
        <v>31990</v>
      </c>
      <c r="B9" s="2">
        <v>30</v>
      </c>
      <c r="C9" s="2">
        <v>7.2105358412954956E-6</v>
      </c>
      <c r="D9" s="2">
        <v>10.587888434343551</v>
      </c>
    </row>
    <row r="10" spans="1:4" x14ac:dyDescent="0.25">
      <c r="A10" s="4">
        <f>DATE(1987,9,1)</f>
        <v>32021</v>
      </c>
      <c r="B10" s="2">
        <v>30</v>
      </c>
      <c r="C10" s="2">
        <v>7.4538047556416132E-6</v>
      </c>
      <c r="D10" s="2">
        <v>10.945102403087621</v>
      </c>
    </row>
    <row r="11" spans="1:4" x14ac:dyDescent="0.25">
      <c r="A11" s="4">
        <f>DATE(1987,10,1)</f>
        <v>32051</v>
      </c>
      <c r="B11" s="2">
        <v>30</v>
      </c>
      <c r="C11" s="2">
        <v>7.5744083005702123E-6</v>
      </c>
      <c r="D11" s="2">
        <v>11.1221956048407</v>
      </c>
    </row>
    <row r="12" spans="1:4" x14ac:dyDescent="0.25">
      <c r="A12" s="4">
        <f>DATE(1987,11,1)</f>
        <v>32082</v>
      </c>
      <c r="B12" s="2">
        <v>30</v>
      </c>
      <c r="C12" s="2">
        <v>7.3621927185740788E-6</v>
      </c>
      <c r="D12" s="2">
        <v>10.810580080605179</v>
      </c>
    </row>
    <row r="13" spans="1:4" x14ac:dyDescent="0.25">
      <c r="A13" s="4">
        <f>DATE(1987,12,1)</f>
        <v>32112</v>
      </c>
      <c r="B13" s="2">
        <v>30</v>
      </c>
      <c r="C13" s="2">
        <v>6.8765980358875822E-6</v>
      </c>
      <c r="D13" s="2">
        <v>10.09753705055051</v>
      </c>
    </row>
    <row r="14" spans="1:4" x14ac:dyDescent="0.25">
      <c r="A14" s="4">
        <f>DATE(1988,1,1)</f>
        <v>32143</v>
      </c>
      <c r="B14" s="2">
        <v>30</v>
      </c>
      <c r="C14" s="2">
        <v>7.1746571848052554E-6</v>
      </c>
      <c r="D14" s="2">
        <v>10.535204525622481</v>
      </c>
    </row>
    <row r="15" spans="1:4" x14ac:dyDescent="0.25">
      <c r="A15" s="4">
        <f>DATE(1988,2,1)</f>
        <v>32174</v>
      </c>
      <c r="B15" s="2">
        <v>30</v>
      </c>
      <c r="C15" s="2">
        <v>7.0696410148229924E-6</v>
      </c>
      <c r="D15" s="2">
        <v>10.380999690358189</v>
      </c>
    </row>
    <row r="16" spans="1:4" x14ac:dyDescent="0.25">
      <c r="A16" s="4">
        <f>DATE(1988,3,1)</f>
        <v>32203</v>
      </c>
      <c r="B16" s="2">
        <v>30</v>
      </c>
      <c r="C16" s="2">
        <v>6.8464614741969854E-6</v>
      </c>
      <c r="D16" s="2">
        <v>10.053284784145109</v>
      </c>
    </row>
    <row r="17" spans="1:4" x14ac:dyDescent="0.25">
      <c r="A17" s="4">
        <f>DATE(1988,4,1)</f>
        <v>32234</v>
      </c>
      <c r="B17" s="2">
        <v>30</v>
      </c>
      <c r="C17" s="2">
        <v>7.3598030212451704E-6</v>
      </c>
      <c r="D17" s="2">
        <v>10.8070710697262</v>
      </c>
    </row>
    <row r="18" spans="1:4" x14ac:dyDescent="0.25">
      <c r="A18" s="4">
        <f>DATE(1988,5,1)</f>
        <v>32264</v>
      </c>
      <c r="B18" s="2">
        <v>30</v>
      </c>
      <c r="C18" s="2">
        <v>7.3432352110103238E-6</v>
      </c>
      <c r="D18" s="2">
        <v>10.78274304054378</v>
      </c>
    </row>
    <row r="19" spans="1:4" x14ac:dyDescent="0.25">
      <c r="A19" s="4">
        <f>DATE(1988,6,1)</f>
        <v>32295</v>
      </c>
      <c r="B19" s="2">
        <v>30</v>
      </c>
      <c r="C19" s="2">
        <v>7.1839690463093584E-6</v>
      </c>
      <c r="D19" s="2">
        <v>10.548877982476659</v>
      </c>
    </row>
    <row r="20" spans="1:4" x14ac:dyDescent="0.25">
      <c r="A20" s="4">
        <f>DATE(1988,7,1)</f>
        <v>32325</v>
      </c>
      <c r="B20" s="2">
        <v>30</v>
      </c>
      <c r="C20" s="2">
        <v>6.7712112468143459E-6</v>
      </c>
      <c r="D20" s="2">
        <v>9.9427880014201175</v>
      </c>
    </row>
    <row r="21" spans="1:4" x14ac:dyDescent="0.25">
      <c r="A21" s="4">
        <f>DATE(1988,8,1)</f>
        <v>32356</v>
      </c>
      <c r="B21" s="2">
        <v>30</v>
      </c>
      <c r="C21" s="2">
        <v>6.5722101680876222E-6</v>
      </c>
      <c r="D21" s="2">
        <v>9.6505765394361749</v>
      </c>
    </row>
    <row r="22" spans="1:4" x14ac:dyDescent="0.25">
      <c r="A22" s="4">
        <f>DATE(1988,9,1)</f>
        <v>32387</v>
      </c>
      <c r="B22" s="2">
        <v>30</v>
      </c>
      <c r="C22" s="2">
        <v>6.4909413595160004E-6</v>
      </c>
      <c r="D22" s="2">
        <v>9.5312421241739447</v>
      </c>
    </row>
    <row r="23" spans="1:4" x14ac:dyDescent="0.25">
      <c r="A23" s="4">
        <f>DATE(1988,10,1)</f>
        <v>32417</v>
      </c>
      <c r="B23" s="2">
        <v>30</v>
      </c>
      <c r="C23" s="2">
        <v>6.6360598793835379E-6</v>
      </c>
      <c r="D23" s="2">
        <v>9.7443329029916388</v>
      </c>
    </row>
    <row r="24" spans="1:4" x14ac:dyDescent="0.25">
      <c r="A24" s="4">
        <f>DATE(1988,11,1)</f>
        <v>32448</v>
      </c>
      <c r="B24" s="2">
        <v>30</v>
      </c>
      <c r="C24" s="2">
        <v>6.5590238591539674E-6</v>
      </c>
      <c r="D24" s="2">
        <v>9.6312138775032388</v>
      </c>
    </row>
    <row r="25" spans="1:4" x14ac:dyDescent="0.25">
      <c r="A25" s="4">
        <f>DATE(1988,12,1)</f>
        <v>32478</v>
      </c>
      <c r="B25" s="2">
        <v>30</v>
      </c>
      <c r="C25" s="2">
        <v>6.5475574047013652E-6</v>
      </c>
      <c r="D25" s="2">
        <v>9.6143766350078419</v>
      </c>
    </row>
    <row r="26" spans="1:4" x14ac:dyDescent="0.25">
      <c r="A26" s="4">
        <f>DATE(1989,1,1)</f>
        <v>32509</v>
      </c>
      <c r="B26" s="2">
        <v>30</v>
      </c>
      <c r="C26" s="2">
        <v>6.6141146817244589E-6</v>
      </c>
      <c r="D26" s="2">
        <v>9.7121087646476845</v>
      </c>
    </row>
    <row r="27" spans="1:4" x14ac:dyDescent="0.25">
      <c r="A27" s="4">
        <f>DATE(1989,2,1)</f>
        <v>32540</v>
      </c>
      <c r="B27" s="2">
        <v>30</v>
      </c>
      <c r="C27" s="2">
        <v>6.4738569562905468E-6</v>
      </c>
      <c r="D27" s="2">
        <v>9.506155534314356</v>
      </c>
    </row>
    <row r="28" spans="1:4" x14ac:dyDescent="0.25">
      <c r="A28" s="4">
        <f>DATE(1989,3,1)</f>
        <v>32568</v>
      </c>
      <c r="B28" s="2">
        <v>30</v>
      </c>
      <c r="C28" s="2">
        <v>6.7503337959351484E-6</v>
      </c>
      <c r="D28" s="2">
        <v>9.9121317332081951</v>
      </c>
    </row>
    <row r="29" spans="1:4" x14ac:dyDescent="0.25">
      <c r="A29" s="4">
        <f>DATE(1989,4,1)</f>
        <v>32599</v>
      </c>
      <c r="B29" s="2">
        <v>30</v>
      </c>
      <c r="C29" s="2">
        <v>7.2128204919863492E-6</v>
      </c>
      <c r="D29" s="2">
        <v>10.5912431956482</v>
      </c>
    </row>
    <row r="30" spans="1:4" x14ac:dyDescent="0.25">
      <c r="A30" s="4">
        <f>DATE(1989,5,1)</f>
        <v>32629</v>
      </c>
      <c r="B30" s="2">
        <v>30</v>
      </c>
      <c r="C30" s="2">
        <v>7.172716323111672E-6</v>
      </c>
      <c r="D30" s="2">
        <v>10.5323545811065</v>
      </c>
    </row>
    <row r="31" spans="1:4" x14ac:dyDescent="0.25">
      <c r="A31" s="4">
        <f>DATE(1989,6,1)</f>
        <v>32660</v>
      </c>
      <c r="B31" s="2">
        <v>30</v>
      </c>
      <c r="C31" s="2">
        <v>7.0598889578832313E-6</v>
      </c>
      <c r="D31" s="2">
        <v>10.36667985433543</v>
      </c>
    </row>
    <row r="32" spans="1:4" x14ac:dyDescent="0.25">
      <c r="A32" s="4">
        <f>DATE(1989,7,1)</f>
        <v>32690</v>
      </c>
      <c r="B32" s="2">
        <v>30</v>
      </c>
      <c r="C32" s="2">
        <v>6.8003278101969036E-6</v>
      </c>
      <c r="D32" s="2">
        <v>9.9855425111363623</v>
      </c>
    </row>
    <row r="33" spans="1:4" x14ac:dyDescent="0.25">
      <c r="A33" s="4">
        <f>DATE(1989,8,1)</f>
        <v>32721</v>
      </c>
      <c r="B33" s="2">
        <v>30</v>
      </c>
      <c r="C33" s="2">
        <v>6.7267424128658604E-6</v>
      </c>
      <c r="D33" s="2">
        <v>9.8774903504528453</v>
      </c>
    </row>
    <row r="34" spans="1:4" x14ac:dyDescent="0.25">
      <c r="A34" s="4">
        <f>DATE(1989,9,1)</f>
        <v>32752</v>
      </c>
      <c r="B34" s="2">
        <v>30</v>
      </c>
      <c r="C34" s="2">
        <v>6.7413693614071244E-6</v>
      </c>
      <c r="D34" s="2">
        <v>9.8989684351192935</v>
      </c>
    </row>
    <row r="35" spans="1:4" x14ac:dyDescent="0.25">
      <c r="A35" s="4">
        <f>DATE(1989,10,1)</f>
        <v>32782</v>
      </c>
      <c r="B35" s="2">
        <v>30</v>
      </c>
      <c r="C35" s="2">
        <v>6.5996277953672688E-6</v>
      </c>
      <c r="D35" s="2">
        <v>9.6908363460803315</v>
      </c>
    </row>
    <row r="36" spans="1:4" x14ac:dyDescent="0.25">
      <c r="A36" s="4">
        <f>DATE(1989,11,1)</f>
        <v>32813</v>
      </c>
      <c r="B36" s="2">
        <v>30</v>
      </c>
      <c r="C36" s="2">
        <v>6.5748617998906411E-6</v>
      </c>
      <c r="D36" s="2">
        <v>9.6544701726303312</v>
      </c>
    </row>
    <row r="37" spans="1:4" x14ac:dyDescent="0.25">
      <c r="A37" s="4">
        <f>DATE(1989,12,1)</f>
        <v>32843</v>
      </c>
      <c r="B37" s="2">
        <v>30</v>
      </c>
      <c r="C37" s="2">
        <v>6.8761428337893449E-6</v>
      </c>
      <c r="D37" s="2">
        <v>10.09686863572847</v>
      </c>
    </row>
    <row r="38" spans="1:4" x14ac:dyDescent="0.25">
      <c r="A38" s="4">
        <f>DATE(1990,1,1)</f>
        <v>32874</v>
      </c>
      <c r="B38" s="2">
        <v>30</v>
      </c>
      <c r="C38" s="2">
        <v>7.017646112217335E-6</v>
      </c>
      <c r="D38" s="2">
        <v>10.30465082530014</v>
      </c>
    </row>
    <row r="39" spans="1:4" x14ac:dyDescent="0.25">
      <c r="A39" s="4">
        <f>DATE(1990,2,1)</f>
        <v>32905</v>
      </c>
      <c r="B39" s="2">
        <v>30</v>
      </c>
      <c r="C39" s="2">
        <v>7.1823365033196751E-6</v>
      </c>
      <c r="D39" s="2">
        <v>10.546480770477521</v>
      </c>
    </row>
    <row r="40" spans="1:4" x14ac:dyDescent="0.25">
      <c r="A40" s="4">
        <f>DATE(1990,3,1)</f>
        <v>32933</v>
      </c>
      <c r="B40" s="2">
        <v>30</v>
      </c>
      <c r="C40" s="2">
        <v>7.5388607001514174E-6</v>
      </c>
      <c r="D40" s="2">
        <v>11.069997815990209</v>
      </c>
    </row>
    <row r="41" spans="1:4" x14ac:dyDescent="0.25">
      <c r="A41" s="4">
        <f>DATE(1990,4,1)</f>
        <v>32964</v>
      </c>
      <c r="B41" s="2">
        <v>30</v>
      </c>
      <c r="C41" s="2">
        <v>7.8921111708041281E-6</v>
      </c>
      <c r="D41" s="2">
        <v>11.58870775031019</v>
      </c>
    </row>
    <row r="42" spans="1:4" x14ac:dyDescent="0.25">
      <c r="A42" s="4">
        <f>DATE(1990,5,1)</f>
        <v>32994</v>
      </c>
      <c r="B42" s="2">
        <v>30</v>
      </c>
      <c r="C42" s="2">
        <v>7.9430074038100429E-6</v>
      </c>
      <c r="D42" s="2">
        <v>11.6634433384351</v>
      </c>
    </row>
    <row r="43" spans="1:4" x14ac:dyDescent="0.25">
      <c r="A43" s="4">
        <f>DATE(1990,6,1)</f>
        <v>33025</v>
      </c>
      <c r="B43" s="2">
        <v>30</v>
      </c>
      <c r="C43" s="2">
        <v>7.5914135777566116E-6</v>
      </c>
      <c r="D43" s="2">
        <v>11.14716600670925</v>
      </c>
    </row>
    <row r="44" spans="1:4" x14ac:dyDescent="0.25">
      <c r="A44" s="4">
        <f>DATE(1990,7,1)</f>
        <v>33055</v>
      </c>
      <c r="B44" s="2">
        <v>30</v>
      </c>
      <c r="C44" s="2">
        <v>7.4245999712729827E-6</v>
      </c>
      <c r="D44" s="2">
        <v>10.902218350438829</v>
      </c>
    </row>
    <row r="45" spans="1:4" x14ac:dyDescent="0.25">
      <c r="A45" s="4">
        <f>DATE(1990,8,1)</f>
        <v>33086</v>
      </c>
      <c r="B45" s="2">
        <v>30</v>
      </c>
      <c r="C45" s="2">
        <v>7.1673675847705454E-6</v>
      </c>
      <c r="D45" s="2">
        <v>10.52450054001069</v>
      </c>
    </row>
    <row r="46" spans="1:4" x14ac:dyDescent="0.25">
      <c r="A46" s="4">
        <f>DATE(1990,9,1)</f>
        <v>33117</v>
      </c>
      <c r="B46" s="2">
        <v>30</v>
      </c>
      <c r="C46" s="2">
        <v>7.2575553531351034E-6</v>
      </c>
      <c r="D46" s="2">
        <v>10.656931478654331</v>
      </c>
    </row>
    <row r="47" spans="1:4" x14ac:dyDescent="0.25">
      <c r="A47" s="4">
        <f>DATE(1990,10,1)</f>
        <v>33147</v>
      </c>
      <c r="B47" s="2">
        <v>30</v>
      </c>
      <c r="C47" s="2">
        <v>7.2668976827117149E-6</v>
      </c>
      <c r="D47" s="2">
        <v>10.67064967456254</v>
      </c>
    </row>
    <row r="48" spans="1:4" x14ac:dyDescent="0.25">
      <c r="A48" s="4">
        <f>DATE(1990,11,1)</f>
        <v>33178</v>
      </c>
      <c r="B48" s="2">
        <v>30</v>
      </c>
      <c r="C48" s="2">
        <v>7.2190891842183191E-6</v>
      </c>
      <c r="D48" s="2">
        <v>10.60044808907668</v>
      </c>
    </row>
    <row r="49" spans="1:4" x14ac:dyDescent="0.25">
      <c r="A49" s="4">
        <f>DATE(1990,12,1)</f>
        <v>33208</v>
      </c>
      <c r="B49" s="2">
        <v>30</v>
      </c>
      <c r="C49" s="2">
        <v>7.1094418672146284E-6</v>
      </c>
      <c r="D49" s="2">
        <v>10.43944291760088</v>
      </c>
    </row>
    <row r="50" spans="1:4" x14ac:dyDescent="0.25">
      <c r="A50" s="4">
        <f>DATE(1991,1,1)</f>
        <v>33239</v>
      </c>
      <c r="B50" s="2">
        <v>30</v>
      </c>
      <c r="C50" s="2">
        <v>6.7360210778133478E-6</v>
      </c>
      <c r="D50" s="2">
        <v>9.8911150617705559</v>
      </c>
    </row>
    <row r="51" spans="1:4" x14ac:dyDescent="0.25">
      <c r="A51" s="4">
        <f>DATE(1991,2,1)</f>
        <v>33270</v>
      </c>
      <c r="B51" s="2">
        <v>30</v>
      </c>
      <c r="C51" s="2">
        <v>6.7730902628682088E-6</v>
      </c>
      <c r="D51" s="2">
        <v>9.945547132333898</v>
      </c>
    </row>
    <row r="52" spans="1:4" x14ac:dyDescent="0.25">
      <c r="A52" s="4">
        <f>DATE(1991,3,1)</f>
        <v>33298</v>
      </c>
      <c r="B52" s="2">
        <v>30</v>
      </c>
      <c r="C52" s="2">
        <v>7.2725451900623739E-6</v>
      </c>
      <c r="D52" s="2">
        <v>10.6789424254866</v>
      </c>
    </row>
    <row r="53" spans="1:4" x14ac:dyDescent="0.25">
      <c r="A53" s="4">
        <f>DATE(1991,4,1)</f>
        <v>33329</v>
      </c>
      <c r="B53" s="2">
        <v>30</v>
      </c>
      <c r="C53" s="2">
        <v>7.1324111559079029E-6</v>
      </c>
      <c r="D53" s="2">
        <v>10.47317082235767</v>
      </c>
    </row>
    <row r="54" spans="1:4" x14ac:dyDescent="0.25">
      <c r="A54" s="4">
        <f>DATE(1991,5,1)</f>
        <v>33359</v>
      </c>
      <c r="B54" s="2">
        <v>30</v>
      </c>
      <c r="C54" s="2">
        <v>7.0633814175380394E-6</v>
      </c>
      <c r="D54" s="2">
        <v>10.37180815187121</v>
      </c>
    </row>
    <row r="55" spans="1:4" x14ac:dyDescent="0.25">
      <c r="A55" s="4">
        <f>DATE(1991,6,1)</f>
        <v>33390</v>
      </c>
      <c r="B55" s="2">
        <v>30</v>
      </c>
      <c r="C55" s="2">
        <v>7.0335618147510104E-6</v>
      </c>
      <c r="D55" s="2">
        <v>10.32802130517705</v>
      </c>
    </row>
    <row r="56" spans="1:4" x14ac:dyDescent="0.25">
      <c r="A56" s="4">
        <f>DATE(1991,7,1)</f>
        <v>33420</v>
      </c>
      <c r="B56" s="2">
        <v>30</v>
      </c>
      <c r="C56" s="2">
        <v>6.7767737164103892E-6</v>
      </c>
      <c r="D56" s="2">
        <v>9.9509558836411642</v>
      </c>
    </row>
    <row r="57" spans="1:4" x14ac:dyDescent="0.25">
      <c r="A57" s="4">
        <f>DATE(1991,8,1)</f>
        <v>33451</v>
      </c>
      <c r="B57" s="2">
        <v>30</v>
      </c>
      <c r="C57" s="2">
        <v>6.4077571551024448E-6</v>
      </c>
      <c r="D57" s="2">
        <v>9.4090951582319367</v>
      </c>
    </row>
    <row r="58" spans="1:4" x14ac:dyDescent="0.25">
      <c r="A58" s="4">
        <f>DATE(1991,9,1)</f>
        <v>33482</v>
      </c>
      <c r="B58" s="2">
        <v>30</v>
      </c>
      <c r="C58" s="2">
        <v>6.4202181420114357E-6</v>
      </c>
      <c r="D58" s="2">
        <v>9.4273927635802934</v>
      </c>
    </row>
    <row r="59" spans="1:4" x14ac:dyDescent="0.25">
      <c r="A59" s="4">
        <f>DATE(1991,10,1)</f>
        <v>33512</v>
      </c>
      <c r="B59" s="2">
        <v>30</v>
      </c>
      <c r="C59" s="2">
        <v>6.4921714511001483E-6</v>
      </c>
      <c r="D59" s="2">
        <v>9.5330483800117403</v>
      </c>
    </row>
    <row r="60" spans="1:4" x14ac:dyDescent="0.25">
      <c r="A60" s="4">
        <f>DATE(1991,11,1)</f>
        <v>33543</v>
      </c>
      <c r="B60" s="2">
        <v>30</v>
      </c>
      <c r="C60" s="2">
        <v>6.3873462750052568E-6</v>
      </c>
      <c r="D60" s="2">
        <v>9.3791239985189332</v>
      </c>
    </row>
    <row r="61" spans="1:4" x14ac:dyDescent="0.25">
      <c r="A61" s="4">
        <f>DATE(1991,12,1)</f>
        <v>33573</v>
      </c>
      <c r="B61" s="2">
        <v>30</v>
      </c>
      <c r="C61" s="2">
        <v>6.5121739680762403E-6</v>
      </c>
      <c r="D61" s="2">
        <v>9.5624199028514187</v>
      </c>
    </row>
    <row r="62" spans="1:4" x14ac:dyDescent="0.25">
      <c r="A62" s="4">
        <f>DATE(1992,1,1)</f>
        <v>33604</v>
      </c>
      <c r="B62" s="2">
        <v>30</v>
      </c>
      <c r="C62" s="2">
        <v>6.5592607825237792E-6</v>
      </c>
      <c r="D62" s="2">
        <v>9.6315617737292989</v>
      </c>
    </row>
    <row r="63" spans="1:4" x14ac:dyDescent="0.25">
      <c r="A63" s="4">
        <f>DATE(1992,2,1)</f>
        <v>33635</v>
      </c>
      <c r="B63" s="2">
        <v>30</v>
      </c>
      <c r="C63" s="2">
        <v>6.820163889642572E-6</v>
      </c>
      <c r="D63" s="2">
        <v>10.0146696385466</v>
      </c>
    </row>
    <row r="64" spans="1:4" x14ac:dyDescent="0.25">
      <c r="A64" s="4">
        <f>DATE(1992,3,1)</f>
        <v>33664</v>
      </c>
      <c r="B64" s="2">
        <v>30</v>
      </c>
      <c r="C64" s="2">
        <v>7.0756918830738869E-6</v>
      </c>
      <c r="D64" s="2">
        <v>10.38988473293775</v>
      </c>
    </row>
    <row r="65" spans="1:4" x14ac:dyDescent="0.25">
      <c r="A65" s="4">
        <f>DATE(1992,4,1)</f>
        <v>33695</v>
      </c>
      <c r="B65" s="2">
        <v>30</v>
      </c>
      <c r="C65" s="2">
        <v>6.9332832026702818E-6</v>
      </c>
      <c r="D65" s="2">
        <v>10.18077305893981</v>
      </c>
    </row>
    <row r="66" spans="1:4" x14ac:dyDescent="0.25">
      <c r="A66" s="4">
        <f>DATE(1992,5,1)</f>
        <v>33725</v>
      </c>
      <c r="B66" s="2">
        <v>30</v>
      </c>
      <c r="C66" s="2">
        <v>6.7810397013090551E-6</v>
      </c>
      <c r="D66" s="2">
        <v>9.9572200189514657</v>
      </c>
    </row>
    <row r="67" spans="1:4" x14ac:dyDescent="0.25">
      <c r="A67" s="4">
        <f>DATE(1992,6,1)</f>
        <v>33756</v>
      </c>
      <c r="B67" s="2">
        <v>30</v>
      </c>
      <c r="C67" s="2">
        <v>6.7371997829468464E-6</v>
      </c>
      <c r="D67" s="2">
        <v>9.8928458621888815</v>
      </c>
    </row>
    <row r="68" spans="1:4" x14ac:dyDescent="0.25">
      <c r="A68" s="4">
        <f>DATE(1992,7,1)</f>
        <v>33786</v>
      </c>
      <c r="B68" s="2">
        <v>30</v>
      </c>
      <c r="C68" s="2">
        <v>6.7480987127055414E-6</v>
      </c>
      <c r="D68" s="2">
        <v>9.9088497563347122</v>
      </c>
    </row>
    <row r="69" spans="1:4" x14ac:dyDescent="0.25">
      <c r="A69" s="4">
        <f>DATE(1992,8,1)</f>
        <v>33817</v>
      </c>
      <c r="B69" s="2">
        <v>30</v>
      </c>
      <c r="C69" s="2">
        <v>6.7823089011653792E-6</v>
      </c>
      <c r="D69" s="2">
        <v>9.9590837010377111</v>
      </c>
    </row>
    <row r="70" spans="1:4" x14ac:dyDescent="0.25">
      <c r="A70" s="4">
        <f>DATE(1992,9,1)</f>
        <v>33848</v>
      </c>
      <c r="B70" s="2">
        <v>30</v>
      </c>
      <c r="C70" s="2">
        <v>6.9748289206472691E-6</v>
      </c>
      <c r="D70" s="2">
        <v>10.241778431709159</v>
      </c>
    </row>
    <row r="71" spans="1:4" x14ac:dyDescent="0.25">
      <c r="A71" s="4">
        <f>DATE(1992,10,1)</f>
        <v>33878</v>
      </c>
      <c r="B71" s="2">
        <v>30</v>
      </c>
      <c r="C71" s="2">
        <v>7.0041987783042714E-6</v>
      </c>
      <c r="D71" s="2">
        <v>10.28490487654617</v>
      </c>
    </row>
    <row r="72" spans="1:4" x14ac:dyDescent="0.25">
      <c r="A72" s="4">
        <f>DATE(1992,11,1)</f>
        <v>33909</v>
      </c>
      <c r="B72" s="2">
        <v>30</v>
      </c>
      <c r="C72" s="2">
        <v>7.3615310611785389E-6</v>
      </c>
      <c r="D72" s="2">
        <v>10.80960850861109</v>
      </c>
    </row>
    <row r="73" spans="1:4" x14ac:dyDescent="0.25">
      <c r="A73" s="4">
        <f>DATE(1992,12,1)</f>
        <v>33939</v>
      </c>
      <c r="B73" s="2">
        <v>30</v>
      </c>
      <c r="C73" s="2">
        <v>7.3922415140259554E-6</v>
      </c>
      <c r="D73" s="2">
        <v>10.85470347182512</v>
      </c>
    </row>
    <row r="74" spans="1:4" x14ac:dyDescent="0.25">
      <c r="A74" s="4">
        <f>DATE(1993,1,1)</f>
        <v>33970</v>
      </c>
      <c r="B74" s="2">
        <v>30</v>
      </c>
      <c r="C74" s="2">
        <v>7.4357062658236828E-6</v>
      </c>
      <c r="D74" s="2">
        <v>10.918526737250851</v>
      </c>
    </row>
    <row r="75" spans="1:4" x14ac:dyDescent="0.25">
      <c r="A75" s="4">
        <f>DATE(1993,2,1)</f>
        <v>34001</v>
      </c>
      <c r="B75" s="2">
        <v>30</v>
      </c>
      <c r="C75" s="2">
        <v>7.2071366048476193E-6</v>
      </c>
      <c r="D75" s="2">
        <v>10.58289702495814</v>
      </c>
    </row>
    <row r="76" spans="1:4" x14ac:dyDescent="0.25">
      <c r="A76" s="4">
        <f>DATE(1993,3,1)</f>
        <v>34029</v>
      </c>
      <c r="B76" s="2">
        <v>30</v>
      </c>
      <c r="C76" s="2">
        <v>7.1654471867077518E-6</v>
      </c>
      <c r="D76" s="2">
        <v>10.52168064411309</v>
      </c>
    </row>
    <row r="77" spans="1:4" x14ac:dyDescent="0.25">
      <c r="A77" s="4">
        <f>DATE(1993,4,1)</f>
        <v>34060</v>
      </c>
      <c r="B77" s="2">
        <v>30</v>
      </c>
      <c r="C77" s="2">
        <v>7.3749183684412864E-6</v>
      </c>
      <c r="D77" s="2">
        <v>10.82926631475117</v>
      </c>
    </row>
    <row r="78" spans="1:4" x14ac:dyDescent="0.25">
      <c r="A78" s="4">
        <f>DATE(1993,5,1)</f>
        <v>34090</v>
      </c>
      <c r="B78" s="2">
        <v>30</v>
      </c>
      <c r="C78" s="2">
        <v>7.504244422307238E-6</v>
      </c>
      <c r="D78" s="2">
        <v>11.019167573149261</v>
      </c>
    </row>
    <row r="79" spans="1:4" x14ac:dyDescent="0.25">
      <c r="A79" s="4">
        <f>DATE(1993,6,1)</f>
        <v>34121</v>
      </c>
      <c r="B79" s="2">
        <v>30</v>
      </c>
      <c r="C79" s="2">
        <v>6.8347799242474139E-6</v>
      </c>
      <c r="D79" s="2">
        <v>10.036131697283251</v>
      </c>
    </row>
    <row r="80" spans="1:4" x14ac:dyDescent="0.25">
      <c r="A80" s="4">
        <f>DATE(1993,7,1)</f>
        <v>34151</v>
      </c>
      <c r="B80" s="2">
        <v>30</v>
      </c>
      <c r="C80" s="2">
        <v>6.3694019445392769E-6</v>
      </c>
      <c r="D80" s="2">
        <v>9.3527746989405749</v>
      </c>
    </row>
    <row r="81" spans="1:4" x14ac:dyDescent="0.25">
      <c r="A81" s="4">
        <f>DATE(1993,8,1)</f>
        <v>34182</v>
      </c>
      <c r="B81" s="2">
        <v>30</v>
      </c>
      <c r="C81" s="2">
        <v>6.2334902395377867E-6</v>
      </c>
      <c r="D81" s="2">
        <v>9.1532031274027457</v>
      </c>
    </row>
    <row r="82" spans="1:4" x14ac:dyDescent="0.25">
      <c r="A82" s="4">
        <f>DATE(1993,9,1)</f>
        <v>34213</v>
      </c>
      <c r="B82" s="2">
        <v>30</v>
      </c>
      <c r="C82" s="2">
        <v>6.3699999373056926E-6</v>
      </c>
      <c r="D82" s="2">
        <v>9.3536527863441616</v>
      </c>
    </row>
    <row r="83" spans="1:4" x14ac:dyDescent="0.25">
      <c r="A83" s="4">
        <f>DATE(1993,10,1)</f>
        <v>34243</v>
      </c>
      <c r="B83" s="2">
        <v>30</v>
      </c>
      <c r="C83" s="2">
        <v>6.3605029936297797E-6</v>
      </c>
      <c r="D83" s="2">
        <v>9.3397075564304668</v>
      </c>
    </row>
    <row r="84" spans="1:4" x14ac:dyDescent="0.25">
      <c r="A84" s="4">
        <f>DATE(1993,11,1)</f>
        <v>34274</v>
      </c>
      <c r="B84" s="2">
        <v>30</v>
      </c>
      <c r="C84" s="2">
        <v>6.2391936808126047E-6</v>
      </c>
      <c r="D84" s="2">
        <v>9.1615780112170313</v>
      </c>
    </row>
    <row r="85" spans="1:4" x14ac:dyDescent="0.25">
      <c r="A85" s="4">
        <f>DATE(1993,12,1)</f>
        <v>34304</v>
      </c>
      <c r="B85" s="2">
        <v>30</v>
      </c>
      <c r="C85" s="2">
        <v>5.9574758779490367E-6</v>
      </c>
      <c r="D85" s="2">
        <v>8.7479060272841522</v>
      </c>
    </row>
    <row r="86" spans="1:4" x14ac:dyDescent="0.25">
      <c r="A86" s="4">
        <f>DATE(1994,1,1)</f>
        <v>34335</v>
      </c>
      <c r="B86" s="2">
        <v>30</v>
      </c>
      <c r="C86" s="2">
        <v>5.9750691434601322E-6</v>
      </c>
      <c r="D86" s="2">
        <v>8.7737398261206341</v>
      </c>
    </row>
    <row r="87" spans="1:4" x14ac:dyDescent="0.25">
      <c r="A87" s="4">
        <f>DATE(1994,2,1)</f>
        <v>34366</v>
      </c>
      <c r="B87" s="2">
        <v>30</v>
      </c>
      <c r="C87" s="2">
        <v>6.1258488130988553E-6</v>
      </c>
      <c r="D87" s="2">
        <v>8.9951433882746432</v>
      </c>
    </row>
    <row r="88" spans="1:4" x14ac:dyDescent="0.25">
      <c r="A88" s="4">
        <f>DATE(1994,3,1)</f>
        <v>34394</v>
      </c>
      <c r="B88" s="2">
        <v>30</v>
      </c>
      <c r="C88" s="2">
        <v>6.3593042796128429E-6</v>
      </c>
      <c r="D88" s="2">
        <v>9.3379473751408426</v>
      </c>
    </row>
    <row r="89" spans="1:4" x14ac:dyDescent="0.25">
      <c r="A89" s="4">
        <f>DATE(1994,4,1)</f>
        <v>34425</v>
      </c>
      <c r="B89" s="2">
        <v>30</v>
      </c>
      <c r="C89" s="2">
        <v>6.5305653151881424E-6</v>
      </c>
      <c r="D89" s="2">
        <v>9.5894255978044765</v>
      </c>
    </row>
    <row r="90" spans="1:4" x14ac:dyDescent="0.25">
      <c r="A90" s="4">
        <f>DATE(1994,5,1)</f>
        <v>34455</v>
      </c>
      <c r="B90" s="2">
        <v>30</v>
      </c>
      <c r="C90" s="2">
        <v>6.7791497713187709E-6</v>
      </c>
      <c r="D90" s="2">
        <v>9.954444862107886</v>
      </c>
    </row>
    <row r="91" spans="1:4" x14ac:dyDescent="0.25">
      <c r="A91" s="4">
        <f>DATE(1994,6,1)</f>
        <v>34486</v>
      </c>
      <c r="B91" s="2">
        <v>30</v>
      </c>
      <c r="C91" s="2">
        <v>6.5265053308394272E-6</v>
      </c>
      <c r="D91" s="2">
        <v>9.583463951919132</v>
      </c>
    </row>
    <row r="92" spans="1:4" x14ac:dyDescent="0.25">
      <c r="A92" s="4">
        <f>DATE(1994,7,1)</f>
        <v>34516</v>
      </c>
      <c r="B92" s="2">
        <v>30</v>
      </c>
      <c r="C92" s="2">
        <v>6.3733114075148478E-6</v>
      </c>
      <c r="D92" s="2">
        <v>9.3585153205441021</v>
      </c>
    </row>
    <row r="93" spans="1:4" x14ac:dyDescent="0.25">
      <c r="A93" s="4">
        <f>DATE(1994,8,1)</f>
        <v>34547</v>
      </c>
      <c r="B93" s="2">
        <v>30</v>
      </c>
      <c r="C93" s="2">
        <v>6.4530049712629989E-6</v>
      </c>
      <c r="D93" s="2">
        <v>9.4755366599386335</v>
      </c>
    </row>
    <row r="94" spans="1:4" x14ac:dyDescent="0.25">
      <c r="A94" s="4">
        <f>DATE(1994,9,1)</f>
        <v>34578</v>
      </c>
      <c r="B94" s="2">
        <v>30</v>
      </c>
      <c r="C94" s="2">
        <v>6.8884091888321564E-6</v>
      </c>
      <c r="D94" s="2">
        <v>10.11488044532874</v>
      </c>
    </row>
    <row r="95" spans="1:4" x14ac:dyDescent="0.25">
      <c r="A95" s="4">
        <f>DATE(1994,10,1)</f>
        <v>34608</v>
      </c>
      <c r="B95" s="2">
        <v>30</v>
      </c>
      <c r="C95" s="2">
        <v>7.256831850099843E-6</v>
      </c>
      <c r="D95" s="2">
        <v>10.655869093058049</v>
      </c>
    </row>
    <row r="96" spans="1:4" x14ac:dyDescent="0.25">
      <c r="A96" s="4">
        <f>DATE(1994,11,1)</f>
        <v>34639</v>
      </c>
      <c r="B96" s="2">
        <v>30</v>
      </c>
      <c r="C96" s="2">
        <v>7.0043670348240994E-6</v>
      </c>
      <c r="D96" s="2">
        <v>10.28515194296391</v>
      </c>
    </row>
    <row r="97" spans="1:4" x14ac:dyDescent="0.25">
      <c r="A97" s="4">
        <f>DATE(1994,12,1)</f>
        <v>34669</v>
      </c>
      <c r="B97" s="2">
        <v>30</v>
      </c>
      <c r="C97" s="2">
        <v>6.9473030634981106E-6</v>
      </c>
      <c r="D97" s="2">
        <v>10.201359701261159</v>
      </c>
    </row>
    <row r="98" spans="1:4" x14ac:dyDescent="0.25">
      <c r="A98" s="4">
        <f>DATE(1995,1,1)</f>
        <v>34700</v>
      </c>
      <c r="B98" s="2">
        <v>30</v>
      </c>
      <c r="C98" s="2">
        <v>6.6384782257955521E-6</v>
      </c>
      <c r="D98" s="2">
        <v>9.7478839819363348</v>
      </c>
    </row>
    <row r="99" spans="1:4" x14ac:dyDescent="0.25">
      <c r="A99" s="4">
        <f>DATE(1995,2,1)</f>
        <v>34731</v>
      </c>
      <c r="B99" s="2">
        <v>30</v>
      </c>
      <c r="C99" s="2">
        <v>6.5688218455761671E-6</v>
      </c>
      <c r="D99" s="2">
        <v>9.6456011559805663</v>
      </c>
    </row>
    <row r="100" spans="1:4" x14ac:dyDescent="0.25">
      <c r="A100" s="4">
        <f>DATE(1995,3,1)</f>
        <v>34759</v>
      </c>
      <c r="B100" s="2">
        <v>30</v>
      </c>
      <c r="C100" s="2">
        <v>6.893533281981945E-6</v>
      </c>
      <c r="D100" s="2">
        <v>10.12240461936951</v>
      </c>
    </row>
    <row r="101" spans="1:4" x14ac:dyDescent="0.25">
      <c r="A101" s="4">
        <f>DATE(1995,4,1)</f>
        <v>34790</v>
      </c>
      <c r="B101" s="2">
        <v>30</v>
      </c>
      <c r="C101" s="2">
        <v>7.0788983066449873E-6</v>
      </c>
      <c r="D101" s="2">
        <v>10.39459301756337</v>
      </c>
    </row>
    <row r="102" spans="1:4" x14ac:dyDescent="0.25">
      <c r="A102" s="4">
        <f>DATE(1995,5,1)</f>
        <v>34820</v>
      </c>
      <c r="B102" s="2">
        <v>30</v>
      </c>
      <c r="C102" s="2">
        <v>7.2833445301512256E-6</v>
      </c>
      <c r="D102" s="2">
        <v>10.69480008302301</v>
      </c>
    </row>
    <row r="103" spans="1:4" x14ac:dyDescent="0.25">
      <c r="A103" s="4">
        <f>DATE(1995,6,1)</f>
        <v>34851</v>
      </c>
      <c r="B103" s="2">
        <v>30</v>
      </c>
      <c r="C103" s="2">
        <v>7.142496087908512E-6</v>
      </c>
      <c r="D103" s="2">
        <v>10.487979449239299</v>
      </c>
    </row>
    <row r="104" spans="1:4" x14ac:dyDescent="0.25">
      <c r="A104" s="4">
        <f>DATE(1995,7,1)</f>
        <v>34881</v>
      </c>
      <c r="B104" s="2">
        <v>30</v>
      </c>
      <c r="C104" s="2">
        <v>6.8832969191134907E-6</v>
      </c>
      <c r="D104" s="2">
        <v>10.10737363271191</v>
      </c>
    </row>
    <row r="105" spans="1:4" x14ac:dyDescent="0.25">
      <c r="A105" s="4">
        <f>DATE(1995,8,1)</f>
        <v>34912</v>
      </c>
      <c r="B105" s="2">
        <v>30</v>
      </c>
      <c r="C105" s="2">
        <v>6.6274164964852389E-6</v>
      </c>
      <c r="D105" s="2">
        <v>9.7316410343376631</v>
      </c>
    </row>
    <row r="106" spans="1:4" x14ac:dyDescent="0.25">
      <c r="A106" s="4">
        <f>DATE(1995,9,1)</f>
        <v>34943</v>
      </c>
      <c r="B106" s="2">
        <v>30</v>
      </c>
      <c r="C106" s="2">
        <v>6.6126917772635352E-6</v>
      </c>
      <c r="D106" s="2">
        <v>9.7100193840500992</v>
      </c>
    </row>
    <row r="107" spans="1:4" x14ac:dyDescent="0.25">
      <c r="A107" s="4">
        <f>DATE(1995,10,1)</f>
        <v>34973</v>
      </c>
      <c r="B107" s="2">
        <v>30</v>
      </c>
      <c r="C107" s="2">
        <v>6.51822711006389E-6</v>
      </c>
      <c r="D107" s="2">
        <v>9.5713082841663599</v>
      </c>
    </row>
    <row r="108" spans="1:4" x14ac:dyDescent="0.25">
      <c r="A108" s="4">
        <f>DATE(1995,11,1)</f>
        <v>35004</v>
      </c>
      <c r="B108" s="2">
        <v>30</v>
      </c>
      <c r="C108" s="2">
        <v>6.3595375650038477E-6</v>
      </c>
      <c r="D108" s="2">
        <v>9.338289929390303</v>
      </c>
    </row>
    <row r="109" spans="1:4" x14ac:dyDescent="0.25">
      <c r="A109" s="4">
        <f>DATE(1995,12,1)</f>
        <v>35034</v>
      </c>
      <c r="B109" s="2">
        <v>30</v>
      </c>
      <c r="C109" s="2">
        <v>6.2893454924051184E-6</v>
      </c>
      <c r="D109" s="2">
        <v>9.235220497380217</v>
      </c>
    </row>
    <row r="110" spans="1:4" x14ac:dyDescent="0.25">
      <c r="A110" s="4">
        <f>DATE(1996,1,1)</f>
        <v>35065</v>
      </c>
      <c r="B110" s="2">
        <v>30</v>
      </c>
      <c r="C110" s="2">
        <v>5.9760491240012934E-6</v>
      </c>
      <c r="D110" s="2">
        <v>8.7751788210671986</v>
      </c>
    </row>
    <row r="111" spans="1:4" x14ac:dyDescent="0.25">
      <c r="A111" s="4">
        <f>DATE(1996,2,1)</f>
        <v>35096</v>
      </c>
      <c r="B111" s="2">
        <v>30</v>
      </c>
      <c r="C111" s="2">
        <v>5.9950493778160308E-6</v>
      </c>
      <c r="D111" s="2">
        <v>8.8030786293536387</v>
      </c>
    </row>
    <row r="112" spans="1:4" x14ac:dyDescent="0.25">
      <c r="A112" s="4">
        <f>DATE(1996,3,1)</f>
        <v>35125</v>
      </c>
      <c r="B112" s="2">
        <v>30</v>
      </c>
      <c r="C112" s="2">
        <v>6.1942587308294614E-6</v>
      </c>
      <c r="D112" s="2">
        <v>9.0955959194979172</v>
      </c>
    </row>
    <row r="113" spans="1:4" x14ac:dyDescent="0.25">
      <c r="A113" s="4">
        <f>DATE(1996,4,1)</f>
        <v>35156</v>
      </c>
      <c r="B113" s="2">
        <v>30</v>
      </c>
      <c r="C113" s="2">
        <v>6.4414889493491501E-6</v>
      </c>
      <c r="D113" s="2">
        <v>9.4586266330120647</v>
      </c>
    </row>
    <row r="114" spans="1:4" x14ac:dyDescent="0.25">
      <c r="A114" s="4">
        <f>DATE(1996,5,1)</f>
        <v>35186</v>
      </c>
      <c r="B114" s="2">
        <v>30</v>
      </c>
      <c r="C114" s="2">
        <v>6.7659634623851161E-6</v>
      </c>
      <c r="D114" s="2">
        <v>9.9350822001749499</v>
      </c>
    </row>
    <row r="115" spans="1:4" x14ac:dyDescent="0.25">
      <c r="A115" s="4">
        <f>DATE(1996,6,1)</f>
        <v>35217</v>
      </c>
      <c r="B115" s="2">
        <v>30</v>
      </c>
      <c r="C115" s="2">
        <v>6.6342072386760256E-6</v>
      </c>
      <c r="D115" s="2">
        <v>9.7416125014082056</v>
      </c>
    </row>
    <row r="116" spans="1:4" x14ac:dyDescent="0.25">
      <c r="A116" s="4">
        <f>DATE(1996,7,1)</f>
        <v>35247</v>
      </c>
      <c r="B116" s="2">
        <v>30</v>
      </c>
      <c r="C116" s="2">
        <v>6.5454246396257076E-6</v>
      </c>
      <c r="D116" s="2">
        <v>9.6112449012262289</v>
      </c>
    </row>
    <row r="117" spans="1:4" x14ac:dyDescent="0.25">
      <c r="A117" s="4">
        <f>DATE(1996,8,1)</f>
        <v>35278</v>
      </c>
      <c r="B117" s="2">
        <v>30</v>
      </c>
      <c r="C117" s="2">
        <v>6.4568266679998487E-6</v>
      </c>
      <c r="D117" s="2">
        <v>9.4811484063566898</v>
      </c>
    </row>
    <row r="118" spans="1:4" x14ac:dyDescent="0.25">
      <c r="A118" s="4">
        <f>DATE(1996,9,1)</f>
        <v>35309</v>
      </c>
      <c r="B118" s="2">
        <v>30</v>
      </c>
      <c r="C118" s="2">
        <v>6.5158551478816662E-6</v>
      </c>
      <c r="D118" s="2">
        <v>9.5678253154233097</v>
      </c>
    </row>
    <row r="119" spans="1:4" x14ac:dyDescent="0.25">
      <c r="A119" s="4">
        <f>DATE(1996,10,1)</f>
        <v>35339</v>
      </c>
      <c r="B119" s="2">
        <v>30</v>
      </c>
      <c r="C119" s="2">
        <v>6.6811853685067044E-6</v>
      </c>
      <c r="D119" s="2">
        <v>9.810594780735169</v>
      </c>
    </row>
    <row r="120" spans="1:4" x14ac:dyDescent="0.25">
      <c r="A120" s="4">
        <f>DATE(1996,11,1)</f>
        <v>35370</v>
      </c>
      <c r="B120" s="2">
        <v>30</v>
      </c>
      <c r="C120" s="2">
        <v>6.9499760684266221E-6</v>
      </c>
      <c r="D120" s="2">
        <v>10.205284718567849</v>
      </c>
    </row>
    <row r="121" spans="1:4" x14ac:dyDescent="0.25">
      <c r="A121" s="4">
        <f>DATE(1996,12,1)</f>
        <v>35400</v>
      </c>
      <c r="B121" s="2">
        <v>30</v>
      </c>
      <c r="C121" s="2">
        <v>6.760809355910169E-6</v>
      </c>
      <c r="D121" s="2">
        <v>9.9275139548272282</v>
      </c>
    </row>
    <row r="122" spans="1:4" x14ac:dyDescent="0.25">
      <c r="A122" s="4">
        <f>DATE(1997,1,1)</f>
        <v>35431</v>
      </c>
      <c r="B122" s="2">
        <v>30</v>
      </c>
      <c r="C122" s="2">
        <v>6.5200674725929284E-6</v>
      </c>
      <c r="D122" s="2">
        <v>9.5740106565787695</v>
      </c>
    </row>
    <row r="123" spans="1:4" x14ac:dyDescent="0.25">
      <c r="A123" s="4">
        <f>DATE(1997,2,1)</f>
        <v>35462</v>
      </c>
      <c r="B123" s="2">
        <v>30</v>
      </c>
      <c r="C123" s="2">
        <v>6.6406755649950364E-6</v>
      </c>
      <c r="D123" s="2">
        <v>9.7511105358025976</v>
      </c>
    </row>
    <row r="124" spans="1:4" x14ac:dyDescent="0.25">
      <c r="A124" s="4">
        <f>DATE(1997,3,1)</f>
        <v>35490</v>
      </c>
      <c r="B124" s="2">
        <v>30</v>
      </c>
      <c r="C124" s="2">
        <v>7.0265555223159026E-6</v>
      </c>
      <c r="D124" s="2">
        <v>10.317733325992981</v>
      </c>
    </row>
    <row r="125" spans="1:4" x14ac:dyDescent="0.25">
      <c r="A125" s="4">
        <f>DATE(1997,4,1)</f>
        <v>35521</v>
      </c>
      <c r="B125" s="2">
        <v>30</v>
      </c>
      <c r="C125" s="2">
        <v>7.388394351437455E-6</v>
      </c>
      <c r="D125" s="2">
        <v>10.84905433157086</v>
      </c>
    </row>
    <row r="126" spans="1:4" x14ac:dyDescent="0.25">
      <c r="A126" s="4">
        <f>DATE(1997,5,1)</f>
        <v>35551</v>
      </c>
      <c r="B126" s="2">
        <v>30</v>
      </c>
      <c r="C126" s="2">
        <v>7.3328637881786563E-6</v>
      </c>
      <c r="D126" s="2">
        <v>10.76751373300492</v>
      </c>
    </row>
    <row r="127" spans="1:4" x14ac:dyDescent="0.25">
      <c r="A127" s="4">
        <f>DATE(1997,6,1)</f>
        <v>35582</v>
      </c>
      <c r="B127" s="2">
        <v>30</v>
      </c>
      <c r="C127" s="2">
        <v>7.3505757427483331E-6</v>
      </c>
      <c r="D127" s="2">
        <v>10.79352181382797</v>
      </c>
    </row>
    <row r="128" spans="1:4" x14ac:dyDescent="0.25">
      <c r="A128" s="4">
        <f>DATE(1997,7,1)</f>
        <v>35612</v>
      </c>
      <c r="B128" s="2">
        <v>30</v>
      </c>
      <c r="C128" s="2">
        <v>7.0573382799921092E-6</v>
      </c>
      <c r="D128" s="2">
        <v>10.362934460991919</v>
      </c>
    </row>
    <row r="129" spans="1:4" x14ac:dyDescent="0.25">
      <c r="A129" s="4">
        <f>DATE(1997,8,1)</f>
        <v>35643</v>
      </c>
      <c r="B129" s="2">
        <v>30</v>
      </c>
      <c r="C129" s="2">
        <v>6.8112176450085826E-6</v>
      </c>
      <c r="D129" s="2">
        <v>10.001533050340701</v>
      </c>
    </row>
    <row r="130" spans="1:4" x14ac:dyDescent="0.25">
      <c r="A130" s="4">
        <f>DATE(1997,9,1)</f>
        <v>35674</v>
      </c>
      <c r="B130" s="2">
        <v>30</v>
      </c>
      <c r="C130" s="2">
        <v>7.0560354288318186E-6</v>
      </c>
      <c r="D130" s="2">
        <v>10.36102136562212</v>
      </c>
    </row>
    <row r="131" spans="1:4" x14ac:dyDescent="0.25">
      <c r="A131" s="4">
        <f>DATE(1997,10,1)</f>
        <v>35704</v>
      </c>
      <c r="B131" s="2">
        <v>30</v>
      </c>
      <c r="C131" s="2">
        <v>7.0767418947070837E-6</v>
      </c>
      <c r="D131" s="2">
        <v>10.39142656093386</v>
      </c>
    </row>
    <row r="132" spans="1:4" x14ac:dyDescent="0.25">
      <c r="A132" s="4">
        <f>DATE(1997,11,1)</f>
        <v>35735</v>
      </c>
      <c r="B132" s="2">
        <v>30</v>
      </c>
      <c r="C132" s="2">
        <v>6.749906788172666E-6</v>
      </c>
      <c r="D132" s="2">
        <v>9.9115047187047978</v>
      </c>
    </row>
    <row r="133" spans="1:4" x14ac:dyDescent="0.25">
      <c r="A133" s="4">
        <f>DATE(1997,12,1)</f>
        <v>35765</v>
      </c>
      <c r="B133" s="2">
        <v>30</v>
      </c>
      <c r="C133" s="2">
        <v>6.1540731621789746E-6</v>
      </c>
      <c r="D133" s="2">
        <v>9.0365877782297979</v>
      </c>
    </row>
    <row r="134" spans="1:4" x14ac:dyDescent="0.25">
      <c r="A134" s="4">
        <f>DATE(1998,1,1)</f>
        <v>35796</v>
      </c>
      <c r="B134" s="2">
        <v>30</v>
      </c>
      <c r="C134" s="2">
        <v>5.9481039897946184E-6</v>
      </c>
      <c r="D134" s="2">
        <v>8.7341444278160765</v>
      </c>
    </row>
    <row r="135" spans="1:4" x14ac:dyDescent="0.25">
      <c r="A135" s="4">
        <f>DATE(1998,2,1)</f>
        <v>35827</v>
      </c>
      <c r="B135" s="2">
        <v>30</v>
      </c>
      <c r="C135" s="2">
        <v>5.9554645304160658E-6</v>
      </c>
      <c r="D135" s="2">
        <v>8.744952581971555</v>
      </c>
    </row>
    <row r="136" spans="1:4" x14ac:dyDescent="0.25">
      <c r="A136" s="4">
        <f>DATE(1998,3,1)</f>
        <v>35855</v>
      </c>
      <c r="B136" s="2">
        <v>30</v>
      </c>
      <c r="C136" s="2">
        <v>6.0690895224979613E-6</v>
      </c>
      <c r="D136" s="2">
        <v>8.9117985371121282</v>
      </c>
    </row>
    <row r="137" spans="1:4" x14ac:dyDescent="0.25">
      <c r="A137" s="4">
        <f>DATE(1998,4,1)</f>
        <v>35886</v>
      </c>
      <c r="B137" s="2">
        <v>30</v>
      </c>
      <c r="C137" s="2">
        <v>6.5603735492913984E-6</v>
      </c>
      <c r="D137" s="2">
        <v>9.6331957508217521</v>
      </c>
    </row>
    <row r="138" spans="1:4" x14ac:dyDescent="0.25">
      <c r="A138" s="4">
        <f>DATE(1998,5,1)</f>
        <v>35916</v>
      </c>
      <c r="B138" s="2">
        <v>30</v>
      </c>
      <c r="C138" s="2">
        <v>6.8833069235552102E-6</v>
      </c>
      <c r="D138" s="2">
        <v>10.107388323147561</v>
      </c>
    </row>
    <row r="139" spans="1:4" x14ac:dyDescent="0.25">
      <c r="A139" s="4">
        <f>DATE(1998,6,1)</f>
        <v>35947</v>
      </c>
      <c r="B139" s="2">
        <v>30</v>
      </c>
      <c r="C139" s="2">
        <v>6.9503753366007004E-6</v>
      </c>
      <c r="D139" s="2">
        <v>10.20587100049967</v>
      </c>
    </row>
    <row r="140" spans="1:4" x14ac:dyDescent="0.25">
      <c r="A140" s="4">
        <f>DATE(1998,7,1)</f>
        <v>35977</v>
      </c>
      <c r="B140" s="2">
        <v>30</v>
      </c>
      <c r="C140" s="2">
        <v>6.9104817157494844E-6</v>
      </c>
      <c r="D140" s="2">
        <v>10.14729155285368</v>
      </c>
    </row>
    <row r="141" spans="1:4" x14ac:dyDescent="0.25">
      <c r="A141" s="4">
        <f>DATE(1998,8,1)</f>
        <v>36008</v>
      </c>
      <c r="B141" s="2">
        <v>30</v>
      </c>
      <c r="C141" s="2">
        <v>7.0150131250557024E-6</v>
      </c>
      <c r="D141" s="2">
        <v>10.300784569736059</v>
      </c>
    </row>
    <row r="142" spans="1:4" x14ac:dyDescent="0.25">
      <c r="A142" s="4">
        <f>DATE(1998,9,1)</f>
        <v>36039</v>
      </c>
      <c r="B142" s="2">
        <v>30</v>
      </c>
      <c r="C142" s="2">
        <v>7.1255753937293784E-6</v>
      </c>
      <c r="D142" s="2">
        <v>10.463133248326701</v>
      </c>
    </row>
    <row r="143" spans="1:4" x14ac:dyDescent="0.25">
      <c r="A143" s="4">
        <f>DATE(1998,10,1)</f>
        <v>36069</v>
      </c>
      <c r="B143" s="2">
        <v>30</v>
      </c>
      <c r="C143" s="2">
        <v>7.2885454756033141E-6</v>
      </c>
      <c r="D143" s="2">
        <v>10.70243710631946</v>
      </c>
    </row>
    <row r="144" spans="1:4" x14ac:dyDescent="0.25">
      <c r="A144" s="4">
        <f>DATE(1998,11,1)</f>
        <v>36100</v>
      </c>
      <c r="B144" s="2">
        <v>30</v>
      </c>
      <c r="C144" s="2">
        <v>7.3508963396307081E-6</v>
      </c>
      <c r="D144" s="2">
        <v>10.793992575515819</v>
      </c>
    </row>
    <row r="145" spans="1:4" x14ac:dyDescent="0.25">
      <c r="A145" s="4">
        <f>DATE(1998,12,1)</f>
        <v>36130</v>
      </c>
      <c r="B145" s="2">
        <v>30</v>
      </c>
      <c r="C145" s="2">
        <v>6.7891232902184129E-6</v>
      </c>
      <c r="D145" s="2">
        <v>9.9690898909561518</v>
      </c>
    </row>
    <row r="146" spans="1:4" x14ac:dyDescent="0.25">
      <c r="A146" s="4">
        <f>DATE(1999,1,1)</f>
        <v>36161</v>
      </c>
      <c r="B146" s="2">
        <v>30</v>
      </c>
      <c r="C146" s="2">
        <v>6.6957168201042796E-6</v>
      </c>
      <c r="D146" s="2">
        <v>9.8319326385158679</v>
      </c>
    </row>
    <row r="147" spans="1:4" x14ac:dyDescent="0.25">
      <c r="A147" s="4">
        <f>DATE(1999,2,1)</f>
        <v>36192</v>
      </c>
      <c r="B147" s="2">
        <v>30</v>
      </c>
      <c r="C147" s="2">
        <v>6.7061505433230204E-6</v>
      </c>
      <c r="D147" s="2">
        <v>9.8472534274040076</v>
      </c>
    </row>
    <row r="148" spans="1:4" x14ac:dyDescent="0.25">
      <c r="A148" s="4">
        <f>DATE(1999,3,1)</f>
        <v>36220</v>
      </c>
      <c r="B148" s="2">
        <v>30</v>
      </c>
      <c r="C148" s="2">
        <v>6.791598025301937E-6</v>
      </c>
      <c r="D148" s="2">
        <v>9.9727237705381455</v>
      </c>
    </row>
    <row r="149" spans="1:4" x14ac:dyDescent="0.25">
      <c r="A149" s="4">
        <f>DATE(1999,4,1)</f>
        <v>36251</v>
      </c>
      <c r="B149" s="2">
        <v>30</v>
      </c>
      <c r="C149" s="2">
        <v>7.0092819441924803E-6</v>
      </c>
      <c r="D149" s="2">
        <v>10.2923689533502</v>
      </c>
    </row>
    <row r="150" spans="1:4" x14ac:dyDescent="0.25">
      <c r="A150" s="4">
        <f>DATE(1999,5,1)</f>
        <v>36281</v>
      </c>
      <c r="B150" s="2">
        <v>30</v>
      </c>
      <c r="C150" s="2">
        <v>7.7133627200964838E-6</v>
      </c>
      <c r="D150" s="2">
        <v>11.326235072057161</v>
      </c>
    </row>
    <row r="151" spans="1:4" x14ac:dyDescent="0.25">
      <c r="A151" s="4">
        <f>DATE(1999,6,1)</f>
        <v>36312</v>
      </c>
      <c r="B151" s="2">
        <v>30</v>
      </c>
      <c r="C151" s="2">
        <v>7.6435826485976577E-6</v>
      </c>
      <c r="D151" s="2">
        <v>11.223770618896999</v>
      </c>
    </row>
    <row r="152" spans="1:4" x14ac:dyDescent="0.25">
      <c r="A152" s="4">
        <f>DATE(1999,7,1)</f>
        <v>36342</v>
      </c>
      <c r="B152" s="2">
        <v>30</v>
      </c>
      <c r="C152" s="2">
        <v>7.3761739258770831E-6</v>
      </c>
      <c r="D152" s="2">
        <v>10.83110996442516</v>
      </c>
    </row>
    <row r="153" spans="1:4" x14ac:dyDescent="0.25">
      <c r="A153" s="4">
        <f>DATE(1999,8,1)</f>
        <v>36373</v>
      </c>
      <c r="B153" s="2">
        <v>30</v>
      </c>
      <c r="C153" s="2">
        <v>7.2543252827017568E-6</v>
      </c>
      <c r="D153" s="2">
        <v>10.652188471180811</v>
      </c>
    </row>
    <row r="154" spans="1:4" x14ac:dyDescent="0.25">
      <c r="A154" s="4">
        <f>DATE(1999,9,1)</f>
        <v>36404</v>
      </c>
      <c r="B154" s="2">
        <v>30</v>
      </c>
      <c r="C154" s="2">
        <v>7.2398506745230407E-6</v>
      </c>
      <c r="D154" s="2">
        <v>10.63093408178448</v>
      </c>
    </row>
    <row r="155" spans="1:4" x14ac:dyDescent="0.25">
      <c r="A155" s="4">
        <f>DATE(1999,10,1)</f>
        <v>36434</v>
      </c>
      <c r="B155" s="2">
        <v>30</v>
      </c>
      <c r="C155" s="2">
        <v>7.2093930612027179E-6</v>
      </c>
      <c r="D155" s="2">
        <v>10.58621038594414</v>
      </c>
    </row>
    <row r="156" spans="1:4" x14ac:dyDescent="0.25">
      <c r="A156" s="4">
        <f>DATE(1999,11,1)</f>
        <v>36465</v>
      </c>
      <c r="B156" s="2">
        <v>30</v>
      </c>
      <c r="C156" s="2">
        <v>7.1448716880695429E-6</v>
      </c>
      <c r="D156" s="2">
        <v>10.491467759958949</v>
      </c>
    </row>
    <row r="157" spans="1:4" x14ac:dyDescent="0.25">
      <c r="A157" s="4">
        <f>DATE(1999,12,1)</f>
        <v>36495</v>
      </c>
      <c r="B157" s="2">
        <v>30</v>
      </c>
      <c r="C157" s="2">
        <v>6.8772592385357711E-6</v>
      </c>
      <c r="D157" s="2">
        <v>10.098507954797521</v>
      </c>
    </row>
    <row r="158" spans="1:4" x14ac:dyDescent="0.25">
      <c r="A158" s="4">
        <f>DATE(2000,1,1)</f>
        <v>36526</v>
      </c>
      <c r="B158" s="2">
        <v>30</v>
      </c>
      <c r="C158" s="2">
        <v>6.7128476075595236E-6</v>
      </c>
      <c r="D158" s="2">
        <v>9.8570873385771023</v>
      </c>
    </row>
    <row r="159" spans="1:4" x14ac:dyDescent="0.25">
      <c r="A159" s="4">
        <f>DATE(2000,2,1)</f>
        <v>36557</v>
      </c>
      <c r="B159" s="2">
        <v>30</v>
      </c>
      <c r="C159" s="2">
        <v>6.7124442466592882E-6</v>
      </c>
      <c r="D159" s="2">
        <v>9.8564950469216033</v>
      </c>
    </row>
    <row r="160" spans="1:4" x14ac:dyDescent="0.25">
      <c r="A160" s="4">
        <f>DATE(2000,3,1)</f>
        <v>36586</v>
      </c>
      <c r="B160" s="2">
        <v>30</v>
      </c>
      <c r="C160" s="2">
        <v>6.8218419073673431E-6</v>
      </c>
      <c r="D160" s="2">
        <v>10.017133625253249</v>
      </c>
    </row>
    <row r="161" spans="1:4" x14ac:dyDescent="0.25">
      <c r="A161" s="4">
        <f>DATE(2000,4,1)</f>
        <v>36617</v>
      </c>
      <c r="B161" s="2">
        <v>30</v>
      </c>
      <c r="C161" s="2">
        <v>7.0444061748275999E-6</v>
      </c>
      <c r="D161" s="2">
        <v>10.343945069673889</v>
      </c>
    </row>
    <row r="162" spans="1:4" x14ac:dyDescent="0.25">
      <c r="A162" s="4">
        <f>DATE(2000,5,1)</f>
        <v>36647</v>
      </c>
      <c r="B162" s="2">
        <v>30</v>
      </c>
      <c r="C162" s="2">
        <v>7.1437020778830629E-6</v>
      </c>
      <c r="D162" s="2">
        <v>10.489750314482119</v>
      </c>
    </row>
    <row r="163" spans="1:4" x14ac:dyDescent="0.25">
      <c r="A163" s="4">
        <f>DATE(2000,6,1)</f>
        <v>36678</v>
      </c>
      <c r="B163" s="2">
        <v>30</v>
      </c>
      <c r="C163" s="2">
        <v>7.0830601544003002E-6</v>
      </c>
      <c r="D163" s="2">
        <v>10.40070423879351</v>
      </c>
    </row>
    <row r="164" spans="1:4" x14ac:dyDescent="0.25">
      <c r="A164" s="4">
        <f>DATE(2000,7,1)</f>
        <v>36708</v>
      </c>
      <c r="B164" s="2">
        <v>30</v>
      </c>
      <c r="C164" s="2">
        <v>6.9542675191769376E-6</v>
      </c>
      <c r="D164" s="2">
        <v>10.211586247714351</v>
      </c>
    </row>
    <row r="165" spans="1:4" x14ac:dyDescent="0.25">
      <c r="A165" s="4">
        <f>DATE(2000,8,1)</f>
        <v>36739</v>
      </c>
      <c r="B165" s="2">
        <v>30</v>
      </c>
      <c r="C165" s="2">
        <v>6.7950873017252889E-6</v>
      </c>
      <c r="D165" s="2">
        <v>9.9778473938443977</v>
      </c>
    </row>
    <row r="166" spans="1:4" x14ac:dyDescent="0.25">
      <c r="A166" s="4">
        <f>DATE(2000,9,1)</f>
        <v>36770</v>
      </c>
      <c r="B166" s="2">
        <v>30</v>
      </c>
      <c r="C166" s="2">
        <v>6.9107668423384894E-6</v>
      </c>
      <c r="D166" s="2">
        <v>10.14771023026969</v>
      </c>
    </row>
    <row r="167" spans="1:4" x14ac:dyDescent="0.25">
      <c r="A167" s="4">
        <f>DATE(2000,10,1)</f>
        <v>36800</v>
      </c>
      <c r="B167" s="2">
        <v>30</v>
      </c>
      <c r="C167" s="2">
        <v>6.4814266806934029E-6</v>
      </c>
      <c r="D167" s="2">
        <v>9.5172708521243248</v>
      </c>
    </row>
    <row r="168" spans="1:4" x14ac:dyDescent="0.25">
      <c r="A168" s="4">
        <f>DATE(2000,11,1)</f>
        <v>36831</v>
      </c>
      <c r="B168" s="2">
        <v>30</v>
      </c>
      <c r="C168" s="2">
        <v>6.4046789702842943E-6</v>
      </c>
      <c r="D168" s="2">
        <v>9.4045751782814566</v>
      </c>
    </row>
    <row r="169" spans="1:4" x14ac:dyDescent="0.25">
      <c r="A169" s="4">
        <f>DATE(2000,12,1)</f>
        <v>36861</v>
      </c>
      <c r="B169" s="2">
        <v>30</v>
      </c>
      <c r="C169" s="2">
        <v>6.1907380768388984E-6</v>
      </c>
      <c r="D169" s="2">
        <v>9.0904262216434919</v>
      </c>
    </row>
    <row r="170" spans="1:4" x14ac:dyDescent="0.25">
      <c r="A170" s="4">
        <f>DATE(2001,1,1)</f>
        <v>36892</v>
      </c>
      <c r="B170" s="2">
        <v>30</v>
      </c>
      <c r="C170" s="2">
        <v>6.1506616475526243E-6</v>
      </c>
      <c r="D170" s="2">
        <v>9.0315783396733647</v>
      </c>
    </row>
    <row r="171" spans="1:4" x14ac:dyDescent="0.25">
      <c r="A171" s="4">
        <f>DATE(2001,2,1)</f>
        <v>36923</v>
      </c>
      <c r="B171" s="2">
        <v>30</v>
      </c>
      <c r="C171" s="2">
        <v>6.1136693148000631E-6</v>
      </c>
      <c r="D171" s="2">
        <v>8.9772591183656925</v>
      </c>
    </row>
    <row r="172" spans="1:4" x14ac:dyDescent="0.25">
      <c r="A172" s="4">
        <f>DATE(2001,3,1)</f>
        <v>36951</v>
      </c>
      <c r="B172" s="2">
        <v>30</v>
      </c>
      <c r="C172" s="2">
        <v>6.4931386987154838E-6</v>
      </c>
      <c r="D172" s="2">
        <v>9.5344686780402039</v>
      </c>
    </row>
    <row r="173" spans="1:4" x14ac:dyDescent="0.25">
      <c r="A173" s="4">
        <f>DATE(2001,4,1)</f>
        <v>36982</v>
      </c>
      <c r="B173" s="2">
        <v>30</v>
      </c>
      <c r="C173" s="2">
        <v>6.7767387008643709E-6</v>
      </c>
      <c r="D173" s="2">
        <v>9.9509044671163895</v>
      </c>
    </row>
    <row r="174" spans="1:4" x14ac:dyDescent="0.25">
      <c r="A174" s="4">
        <f>DATE(2001,5,1)</f>
        <v>37012</v>
      </c>
      <c r="B174" s="2">
        <v>30</v>
      </c>
      <c r="C174" s="2">
        <v>6.875485269119963E-6</v>
      </c>
      <c r="D174" s="2">
        <v>10.095903073458061</v>
      </c>
    </row>
    <row r="175" spans="1:4" x14ac:dyDescent="0.25">
      <c r="A175" s="4">
        <f>DATE(2001,6,1)</f>
        <v>37043</v>
      </c>
      <c r="B175" s="2">
        <v>30</v>
      </c>
      <c r="C175" s="2">
        <v>6.8345116233103909E-6</v>
      </c>
      <c r="D175" s="2">
        <v>10.035737726509019</v>
      </c>
    </row>
    <row r="176" spans="1:4" x14ac:dyDescent="0.25">
      <c r="A176" s="4">
        <f>DATE(2001,7,1)</f>
        <v>37073</v>
      </c>
      <c r="B176" s="2">
        <v>30</v>
      </c>
      <c r="C176" s="2">
        <v>6.7750847847491968E-6</v>
      </c>
      <c r="D176" s="2">
        <v>9.948475871004721</v>
      </c>
    </row>
    <row r="177" spans="1:4" x14ac:dyDescent="0.25">
      <c r="A177" s="4">
        <f>DATE(2001,8,1)</f>
        <v>37104</v>
      </c>
      <c r="B177" s="2">
        <v>30</v>
      </c>
      <c r="C177" s="2">
        <v>6.8152553467371044E-6</v>
      </c>
      <c r="D177" s="2">
        <v>10.00746197661937</v>
      </c>
    </row>
    <row r="178" spans="1:4" x14ac:dyDescent="0.25">
      <c r="A178" s="4">
        <f>DATE(2001,9,1)</f>
        <v>37135</v>
      </c>
      <c r="B178" s="2">
        <v>30</v>
      </c>
      <c r="C178" s="2">
        <v>7.0712376327719539E-6</v>
      </c>
      <c r="D178" s="2">
        <v>10.383344150338409</v>
      </c>
    </row>
    <row r="179" spans="1:4" x14ac:dyDescent="0.25">
      <c r="A179" s="4">
        <f>DATE(2001,10,1)</f>
        <v>37165</v>
      </c>
      <c r="B179" s="2">
        <v>30</v>
      </c>
      <c r="C179" s="2">
        <v>7.3188912210753188E-6</v>
      </c>
      <c r="D179" s="2">
        <v>10.746996536379349</v>
      </c>
    </row>
    <row r="180" spans="1:4" x14ac:dyDescent="0.25">
      <c r="A180" s="4">
        <f>DATE(2001,11,1)</f>
        <v>37196</v>
      </c>
      <c r="B180" s="2">
        <v>30</v>
      </c>
      <c r="C180" s="2">
        <v>7.3392793638049616E-6</v>
      </c>
      <c r="D180" s="2">
        <v>10.77693430873861</v>
      </c>
    </row>
    <row r="181" spans="1:4" x14ac:dyDescent="0.25">
      <c r="A181" s="4">
        <f>DATE(2001,12,1)</f>
        <v>37226</v>
      </c>
      <c r="B181" s="2">
        <v>30</v>
      </c>
      <c r="C181" s="2">
        <v>6.9253546826075763E-6</v>
      </c>
      <c r="D181" s="2">
        <v>10.16913088868769</v>
      </c>
    </row>
    <row r="182" spans="1:4" x14ac:dyDescent="0.25">
      <c r="A182" s="4">
        <f>DATE(2002,1,1)</f>
        <v>37257</v>
      </c>
      <c r="B182" s="2">
        <v>30</v>
      </c>
      <c r="C182" s="2">
        <v>6.8943959377065767E-6</v>
      </c>
      <c r="D182" s="2">
        <v>10.12367133557073</v>
      </c>
    </row>
    <row r="183" spans="1:4" x14ac:dyDescent="0.25">
      <c r="A183" s="4">
        <f>DATE(2002,2,1)</f>
        <v>37288</v>
      </c>
      <c r="B183" s="2">
        <v>30</v>
      </c>
      <c r="C183" s="2">
        <v>6.9800062192371124E-6</v>
      </c>
      <c r="D183" s="2">
        <v>10.249380732157711</v>
      </c>
    </row>
    <row r="184" spans="1:4" x14ac:dyDescent="0.25">
      <c r="A184" s="4">
        <f>DATE(2002,3,1)</f>
        <v>37316</v>
      </c>
      <c r="B184" s="2">
        <v>30</v>
      </c>
      <c r="C184" s="2">
        <v>7.0577170845353976E-6</v>
      </c>
      <c r="D184" s="2">
        <v>10.363490694305369</v>
      </c>
    </row>
    <row r="185" spans="1:4" x14ac:dyDescent="0.25">
      <c r="A185" s="4">
        <f>DATE(2002,4,1)</f>
        <v>37347</v>
      </c>
      <c r="B185" s="2">
        <v>30</v>
      </c>
      <c r="C185" s="2">
        <v>7.0575056270172354E-6</v>
      </c>
      <c r="D185" s="2">
        <v>10.363180191915511</v>
      </c>
    </row>
    <row r="186" spans="1:4" x14ac:dyDescent="0.25">
      <c r="A186" s="4">
        <f>DATE(2002,5,1)</f>
        <v>37377</v>
      </c>
      <c r="B186" s="2">
        <v>30</v>
      </c>
      <c r="C186" s="2">
        <v>7.1754875534679741E-6</v>
      </c>
      <c r="D186" s="2">
        <v>10.536423831781381</v>
      </c>
    </row>
    <row r="187" spans="1:4" x14ac:dyDescent="0.25">
      <c r="A187" s="4">
        <f>DATE(2002,6,1)</f>
        <v>37408</v>
      </c>
      <c r="B187" s="2">
        <v>30</v>
      </c>
      <c r="C187" s="2">
        <v>6.9409520619956311E-6</v>
      </c>
      <c r="D187" s="2">
        <v>10.192033945612121</v>
      </c>
    </row>
    <row r="188" spans="1:4" x14ac:dyDescent="0.25">
      <c r="A188" s="4">
        <f>DATE(2002,7,1)</f>
        <v>37438</v>
      </c>
      <c r="B188" s="2">
        <v>30</v>
      </c>
      <c r="C188" s="2">
        <v>6.6981874624616466E-6</v>
      </c>
      <c r="D188" s="2">
        <v>9.8355605083741864</v>
      </c>
    </row>
    <row r="189" spans="1:4" x14ac:dyDescent="0.25">
      <c r="A189" s="4">
        <f>DATE(2002,8,1)</f>
        <v>37469</v>
      </c>
      <c r="B189" s="2">
        <v>30</v>
      </c>
      <c r="C189" s="2">
        <v>6.7310966187505983E-6</v>
      </c>
      <c r="D189" s="2">
        <v>9.883884028695693</v>
      </c>
    </row>
    <row r="190" spans="1:4" x14ac:dyDescent="0.25">
      <c r="A190" s="4">
        <f>DATE(2002,9,1)</f>
        <v>37500</v>
      </c>
      <c r="B190" s="2">
        <v>30</v>
      </c>
      <c r="C190" s="2">
        <v>6.6878092184197158E-6</v>
      </c>
      <c r="D190" s="2">
        <v>9.8203211846291971</v>
      </c>
    </row>
    <row r="191" spans="1:4" x14ac:dyDescent="0.25">
      <c r="A191" s="4">
        <f>DATE(2002,10,1)</f>
        <v>37530</v>
      </c>
      <c r="B191" s="2">
        <v>30</v>
      </c>
      <c r="C191" s="2">
        <v>6.8947165345889516E-6</v>
      </c>
      <c r="D191" s="2">
        <v>10.12414209725859</v>
      </c>
    </row>
    <row r="192" spans="1:4" x14ac:dyDescent="0.25">
      <c r="A192" s="4">
        <f>DATE(2002,11,1)</f>
        <v>37561</v>
      </c>
      <c r="B192" s="2">
        <v>30</v>
      </c>
      <c r="C192" s="2">
        <v>6.8366143750608899E-6</v>
      </c>
      <c r="D192" s="2">
        <v>10.03882538898368</v>
      </c>
    </row>
    <row r="193" spans="1:4" x14ac:dyDescent="0.25">
      <c r="A193" s="4">
        <f>DATE(2002,12,1)</f>
        <v>37591</v>
      </c>
      <c r="B193" s="2">
        <v>30</v>
      </c>
      <c r="C193" s="2">
        <v>6.3946013142412994E-6</v>
      </c>
      <c r="D193" s="2">
        <v>9.3897772353530229</v>
      </c>
    </row>
    <row r="194" spans="1:4" x14ac:dyDescent="0.25">
      <c r="A194" s="4">
        <f>DATE(2003,1,1)</f>
        <v>37622</v>
      </c>
      <c r="B194" s="2">
        <v>30</v>
      </c>
      <c r="C194" s="2">
        <v>6.0787265283579472E-6</v>
      </c>
      <c r="D194" s="2">
        <v>8.9259494331249147</v>
      </c>
    </row>
    <row r="195" spans="1:4" x14ac:dyDescent="0.25">
      <c r="A195" s="4">
        <f>DATE(2003,2,1)</f>
        <v>37653</v>
      </c>
      <c r="B195" s="2">
        <v>30</v>
      </c>
      <c r="C195" s="2">
        <v>6.079728791519301E-6</v>
      </c>
      <c r="D195" s="2">
        <v>8.9274211476781513</v>
      </c>
    </row>
    <row r="196" spans="1:4" x14ac:dyDescent="0.25">
      <c r="A196" s="4">
        <f>DATE(2003,3,1)</f>
        <v>37681</v>
      </c>
      <c r="B196" s="2">
        <v>30</v>
      </c>
      <c r="C196" s="2">
        <v>6.3457291616941802E-6</v>
      </c>
      <c r="D196" s="2">
        <v>9.3180137894588047</v>
      </c>
    </row>
    <row r="197" spans="1:4" x14ac:dyDescent="0.25">
      <c r="A197" s="4">
        <f>DATE(2003,4,1)</f>
        <v>37712</v>
      </c>
      <c r="B197" s="2">
        <v>30</v>
      </c>
      <c r="C197" s="2">
        <v>6.7438663791108411E-6</v>
      </c>
      <c r="D197" s="2">
        <v>9.9026350343079557</v>
      </c>
    </row>
    <row r="198" spans="1:4" x14ac:dyDescent="0.25">
      <c r="A198" s="4">
        <f>DATE(2003,5,1)</f>
        <v>37742</v>
      </c>
      <c r="B198" s="2">
        <v>30</v>
      </c>
      <c r="C198" s="2">
        <v>6.9587017605954324E-6</v>
      </c>
      <c r="D198" s="2">
        <v>10.218097449442389</v>
      </c>
    </row>
    <row r="199" spans="1:4" x14ac:dyDescent="0.25">
      <c r="A199" s="4">
        <f>DATE(2003,6,1)</f>
        <v>37773</v>
      </c>
      <c r="B199" s="2">
        <v>30</v>
      </c>
      <c r="C199" s="2">
        <v>7.0894284363021143E-6</v>
      </c>
      <c r="D199" s="2">
        <v>10.410055368831401</v>
      </c>
    </row>
    <row r="200" spans="1:4" x14ac:dyDescent="0.25">
      <c r="A200" s="4">
        <f>DATE(2003,7,1)</f>
        <v>37803</v>
      </c>
      <c r="B200" s="2">
        <v>30</v>
      </c>
      <c r="C200" s="2">
        <v>6.5389235714974348E-6</v>
      </c>
      <c r="D200" s="2">
        <v>9.6016987890424428</v>
      </c>
    </row>
    <row r="201" spans="1:4" x14ac:dyDescent="0.25">
      <c r="A201" s="4">
        <f>DATE(2003,8,1)</f>
        <v>37834</v>
      </c>
      <c r="B201" s="2">
        <v>30</v>
      </c>
      <c r="C201" s="2">
        <v>6.4164305513259023E-6</v>
      </c>
      <c r="D201" s="2">
        <v>9.4218310981928592</v>
      </c>
    </row>
    <row r="202" spans="1:4" x14ac:dyDescent="0.25">
      <c r="A202" s="4">
        <f>DATE(2003,9,1)</f>
        <v>37865</v>
      </c>
      <c r="B202" s="2">
        <v>30</v>
      </c>
      <c r="C202" s="2">
        <v>6.3400057115359232E-6</v>
      </c>
      <c r="D202" s="2">
        <v>9.3096095247732205</v>
      </c>
    </row>
    <row r="203" spans="1:4" x14ac:dyDescent="0.25">
      <c r="A203" s="4">
        <f>DATE(2003,10,1)</f>
        <v>37895</v>
      </c>
      <c r="B203" s="2">
        <v>30</v>
      </c>
      <c r="C203" s="2">
        <v>6.1357482081803028E-6</v>
      </c>
      <c r="D203" s="2">
        <v>9.009679574349688</v>
      </c>
    </row>
    <row r="204" spans="1:4" x14ac:dyDescent="0.25">
      <c r="A204" s="4">
        <f>DATE(2003,11,1)</f>
        <v>37926</v>
      </c>
      <c r="B204" s="2">
        <v>30</v>
      </c>
      <c r="C204" s="2">
        <v>6.3105944718699902E-6</v>
      </c>
      <c r="D204" s="2">
        <v>9.2664223149523899</v>
      </c>
    </row>
    <row r="205" spans="1:4" x14ac:dyDescent="0.25">
      <c r="A205" s="4">
        <f>DATE(2003,12,1)</f>
        <v>37956</v>
      </c>
      <c r="B205" s="2">
        <v>30</v>
      </c>
      <c r="C205" s="2">
        <v>6.3185466387949418E-6</v>
      </c>
      <c r="D205" s="2">
        <v>9.2780992080524101</v>
      </c>
    </row>
    <row r="206" spans="1:4" x14ac:dyDescent="0.25">
      <c r="A206" s="4">
        <f>DATE(2004,1,1)</f>
        <v>37987</v>
      </c>
      <c r="B206" s="2">
        <v>30</v>
      </c>
      <c r="C206" s="2">
        <v>6.6034149313054513E-6</v>
      </c>
      <c r="D206" s="2">
        <v>9.6963973437206903</v>
      </c>
    </row>
    <row r="207" spans="1:4" x14ac:dyDescent="0.25">
      <c r="A207" s="4">
        <f>DATE(2004,2,1)</f>
        <v>38018</v>
      </c>
      <c r="B207" s="2">
        <v>30</v>
      </c>
      <c r="C207" s="2">
        <v>6.5742037804739084E-6</v>
      </c>
      <c r="D207" s="2">
        <v>9.6535039426128488</v>
      </c>
    </row>
    <row r="208" spans="1:4" x14ac:dyDescent="0.25">
      <c r="A208" s="4">
        <f>DATE(2004,3,1)</f>
        <v>38047</v>
      </c>
      <c r="B208" s="2">
        <v>30</v>
      </c>
      <c r="C208" s="2">
        <v>6.936878889973741E-6</v>
      </c>
      <c r="D208" s="2">
        <v>10.1860529350616</v>
      </c>
    </row>
    <row r="209" spans="1:4" x14ac:dyDescent="0.25">
      <c r="A209" s="4">
        <f>DATE(2004,4,1)</f>
        <v>38078</v>
      </c>
      <c r="B209" s="2">
        <v>30</v>
      </c>
      <c r="C209" s="2">
        <v>7.6079218160884921E-6</v>
      </c>
      <c r="D209" s="2">
        <v>11.17140656102484</v>
      </c>
    </row>
    <row r="210" spans="1:4" x14ac:dyDescent="0.25">
      <c r="A210" s="4">
        <f>DATE(2004,5,1)</f>
        <v>38108</v>
      </c>
      <c r="B210" s="2">
        <v>30</v>
      </c>
      <c r="C210" s="2">
        <v>7.445606570399832E-6</v>
      </c>
      <c r="D210" s="2">
        <v>10.933064258820041</v>
      </c>
    </row>
    <row r="211" spans="1:4" x14ac:dyDescent="0.25">
      <c r="A211" s="4">
        <f>DATE(2004,6,1)</f>
        <v>38139</v>
      </c>
      <c r="B211" s="2">
        <v>30</v>
      </c>
      <c r="C211" s="2">
        <v>7.1415552156395279E-6</v>
      </c>
      <c r="D211" s="2">
        <v>10.486597880541179</v>
      </c>
    </row>
    <row r="212" spans="1:4" x14ac:dyDescent="0.25">
      <c r="A212" s="4">
        <f>DATE(2004,7,1)</f>
        <v>38169</v>
      </c>
      <c r="B212" s="2">
        <v>30</v>
      </c>
      <c r="C212" s="2">
        <v>7.0088881329866126E-6</v>
      </c>
      <c r="D212" s="2">
        <v>10.291790684383271</v>
      </c>
    </row>
    <row r="213" spans="1:4" x14ac:dyDescent="0.25">
      <c r="A213" s="4">
        <f>DATE(2004,8,1)</f>
        <v>38200</v>
      </c>
      <c r="B213" s="2">
        <v>30</v>
      </c>
      <c r="C213" s="2">
        <v>6.9566863203363027E-6</v>
      </c>
      <c r="D213" s="2">
        <v>10.21513799440612</v>
      </c>
    </row>
    <row r="214" spans="1:4" x14ac:dyDescent="0.25">
      <c r="A214" s="4">
        <f>DATE(2004,9,1)</f>
        <v>38231</v>
      </c>
      <c r="B214" s="2">
        <v>30</v>
      </c>
      <c r="C214" s="2">
        <v>6.9034517764521297E-6</v>
      </c>
      <c r="D214" s="2">
        <v>10.136968850821701</v>
      </c>
    </row>
    <row r="215" spans="1:4" x14ac:dyDescent="0.25">
      <c r="A215" s="4">
        <f>DATE(2004,10,1)</f>
        <v>38261</v>
      </c>
      <c r="B215" s="2">
        <v>30</v>
      </c>
      <c r="C215" s="2">
        <v>6.6831034928327426E-6</v>
      </c>
      <c r="D215" s="2">
        <v>9.8134113378973975</v>
      </c>
    </row>
    <row r="216" spans="1:4" x14ac:dyDescent="0.25">
      <c r="A216" s="4">
        <f>DATE(2004,11,1)</f>
        <v>38292</v>
      </c>
      <c r="B216" s="2">
        <v>30</v>
      </c>
      <c r="C216" s="2">
        <v>6.7129808485333342E-6</v>
      </c>
      <c r="D216" s="2">
        <v>9.8572829884700699</v>
      </c>
    </row>
    <row r="217" spans="1:4" x14ac:dyDescent="0.25">
      <c r="A217" s="4">
        <f>DATE(2004,12,1)</f>
        <v>38322</v>
      </c>
      <c r="B217" s="2">
        <v>30</v>
      </c>
      <c r="C217" s="2">
        <v>6.4951095737342257E-6</v>
      </c>
      <c r="D217" s="2">
        <v>9.5373626938631304</v>
      </c>
    </row>
    <row r="218" spans="1:4" x14ac:dyDescent="0.25">
      <c r="A218" s="4">
        <f>DATE(2005,1,1)</f>
        <v>38353</v>
      </c>
      <c r="B218" s="2">
        <v>30</v>
      </c>
      <c r="C218" s="2">
        <v>6.3344195950776339E-6</v>
      </c>
      <c r="D218" s="2">
        <v>9.3014069197042755</v>
      </c>
    </row>
    <row r="219" spans="1:4" x14ac:dyDescent="0.25">
      <c r="A219" s="4">
        <f>DATE(2005,2,1)</f>
        <v>38384</v>
      </c>
      <c r="B219" s="2">
        <v>30</v>
      </c>
      <c r="C219" s="2">
        <v>6.3940528889361303E-6</v>
      </c>
      <c r="D219" s="2">
        <v>9.3889719323806062</v>
      </c>
    </row>
    <row r="220" spans="1:4" x14ac:dyDescent="0.25">
      <c r="A220" s="4">
        <f>DATE(2005,3,1)</f>
        <v>38412</v>
      </c>
      <c r="B220" s="2">
        <v>30</v>
      </c>
      <c r="C220" s="2">
        <v>6.3894626691762824E-6</v>
      </c>
      <c r="D220" s="2">
        <v>9.3822316934058492</v>
      </c>
    </row>
    <row r="221" spans="1:4" x14ac:dyDescent="0.25">
      <c r="A221" s="4">
        <f>DATE(2005,4,1)</f>
        <v>38443</v>
      </c>
      <c r="B221" s="2">
        <v>30</v>
      </c>
      <c r="C221" s="2">
        <v>6.4728128563729106E-6</v>
      </c>
      <c r="D221" s="2">
        <v>9.5046223870302224</v>
      </c>
    </row>
    <row r="222" spans="1:4" x14ac:dyDescent="0.25">
      <c r="A222" s="4">
        <f>DATE(2005,5,1)</f>
        <v>38473</v>
      </c>
      <c r="B222" s="2">
        <v>30</v>
      </c>
      <c r="C222" s="2">
        <v>6.630812549701659E-6</v>
      </c>
      <c r="D222" s="2">
        <v>9.7366277694935484</v>
      </c>
    </row>
    <row r="223" spans="1:4" x14ac:dyDescent="0.25">
      <c r="A223" s="4">
        <f>DATE(2005,6,1)</f>
        <v>38504</v>
      </c>
      <c r="B223" s="2">
        <v>30</v>
      </c>
      <c r="C223" s="2">
        <v>6.6015904849336948E-6</v>
      </c>
      <c r="D223" s="2">
        <v>9.6937183424559059</v>
      </c>
    </row>
    <row r="224" spans="1:4" x14ac:dyDescent="0.25">
      <c r="A224" s="4">
        <f>DATE(2005,7,1)</f>
        <v>38534</v>
      </c>
      <c r="B224" s="2">
        <v>30</v>
      </c>
      <c r="C224" s="2">
        <v>6.5128897404065364E-6</v>
      </c>
      <c r="D224" s="2">
        <v>9.5634709367474251</v>
      </c>
    </row>
    <row r="225" spans="1:4" x14ac:dyDescent="0.25">
      <c r="A225" s="4">
        <f>DATE(2005,8,1)</f>
        <v>38565</v>
      </c>
      <c r="B225" s="2">
        <v>30</v>
      </c>
      <c r="C225" s="2">
        <v>6.5051408455474302E-6</v>
      </c>
      <c r="D225" s="2">
        <v>9.5520925265899148</v>
      </c>
    </row>
    <row r="226" spans="1:4" x14ac:dyDescent="0.25">
      <c r="A226" s="4">
        <f>DATE(2005,9,1)</f>
        <v>38596</v>
      </c>
      <c r="B226" s="2">
        <v>30</v>
      </c>
      <c r="C226" s="2">
        <v>6.423313152481569E-6</v>
      </c>
      <c r="D226" s="2">
        <v>9.4319374501725459</v>
      </c>
    </row>
    <row r="227" spans="1:4" x14ac:dyDescent="0.25">
      <c r="A227" s="4">
        <f>DATE(2005,10,1)</f>
        <v>38626</v>
      </c>
      <c r="B227" s="2">
        <v>30</v>
      </c>
      <c r="C227" s="2">
        <v>6.2638318922836334E-6</v>
      </c>
      <c r="D227" s="2">
        <v>9.1977565477389653</v>
      </c>
    </row>
    <row r="228" spans="1:4" x14ac:dyDescent="0.25">
      <c r="A228" s="4">
        <f>DATE(2005,11,1)</f>
        <v>38657</v>
      </c>
      <c r="B228" s="2">
        <v>30</v>
      </c>
      <c r="C228" s="2">
        <v>6.0353263506840449E-6</v>
      </c>
      <c r="D228" s="2">
        <v>8.8622209877838252</v>
      </c>
    </row>
    <row r="229" spans="1:4" x14ac:dyDescent="0.25">
      <c r="A229" s="4">
        <f>DATE(2005,12,1)</f>
        <v>38687</v>
      </c>
      <c r="B229" s="2">
        <v>30</v>
      </c>
      <c r="C229" s="2">
        <v>6.1623295550816692E-6</v>
      </c>
      <c r="D229" s="2">
        <v>9.0487113941229715</v>
      </c>
    </row>
    <row r="230" spans="1:4" x14ac:dyDescent="0.25">
      <c r="A230" s="4">
        <f>DATE(2006,1,1)</f>
        <v>38718</v>
      </c>
      <c r="B230" s="2">
        <v>30</v>
      </c>
      <c r="C230" s="2">
        <v>6.3813108681642916E-6</v>
      </c>
      <c r="D230" s="2">
        <v>9.3702616593399171</v>
      </c>
    </row>
    <row r="231" spans="1:4" x14ac:dyDescent="0.25">
      <c r="A231" s="4">
        <f>DATE(2006,2,1)</f>
        <v>38749</v>
      </c>
      <c r="B231" s="2">
        <v>30</v>
      </c>
      <c r="C231" s="2">
        <v>6.9736379373352966E-6</v>
      </c>
      <c r="D231" s="2">
        <v>10.24002960211981</v>
      </c>
    </row>
    <row r="232" spans="1:4" x14ac:dyDescent="0.25">
      <c r="A232" s="4">
        <f>DATE(2006,3,1)</f>
        <v>38777</v>
      </c>
      <c r="B232" s="2">
        <v>30</v>
      </c>
      <c r="C232" s="2">
        <v>7.5384459705674089E-6</v>
      </c>
      <c r="D232" s="2">
        <v>11.069388830657839</v>
      </c>
    </row>
    <row r="233" spans="1:4" x14ac:dyDescent="0.25">
      <c r="A233" s="4">
        <f>DATE(2006,4,1)</f>
        <v>38808</v>
      </c>
      <c r="B233" s="2">
        <v>30</v>
      </c>
      <c r="C233" s="2">
        <v>7.843498678994365E-6</v>
      </c>
      <c r="D233" s="2">
        <v>11.51732558799578</v>
      </c>
    </row>
    <row r="234" spans="1:4" x14ac:dyDescent="0.25">
      <c r="A234" s="4">
        <f>DATE(2006,5,1)</f>
        <v>38838</v>
      </c>
      <c r="B234" s="2">
        <v>30</v>
      </c>
      <c r="C234" s="2">
        <v>7.9381452451343648E-6</v>
      </c>
      <c r="D234" s="2">
        <v>11.656303786709509</v>
      </c>
    </row>
    <row r="235" spans="1:4" x14ac:dyDescent="0.25">
      <c r="A235" s="4">
        <f>DATE(2006,6,1)</f>
        <v>38869</v>
      </c>
      <c r="B235" s="2">
        <v>30</v>
      </c>
      <c r="C235" s="2">
        <v>7.6419564720708877E-6</v>
      </c>
      <c r="D235" s="2">
        <v>11.221382755356901</v>
      </c>
    </row>
    <row r="236" spans="1:4" x14ac:dyDescent="0.25">
      <c r="A236" s="4">
        <f>DATE(2006,7,1)</f>
        <v>38899</v>
      </c>
      <c r="B236" s="2">
        <v>30</v>
      </c>
      <c r="C236" s="2">
        <v>7.6296400948194787E-6</v>
      </c>
      <c r="D236" s="2">
        <v>11.20329749357839</v>
      </c>
    </row>
    <row r="237" spans="1:4" x14ac:dyDescent="0.25">
      <c r="A237" s="4">
        <f>DATE(2006,8,1)</f>
        <v>38930</v>
      </c>
      <c r="B237" s="2">
        <v>30</v>
      </c>
      <c r="C237" s="2">
        <v>7.3607006925158203E-6</v>
      </c>
      <c r="D237" s="2">
        <v>10.80838920245219</v>
      </c>
    </row>
    <row r="238" spans="1:4" x14ac:dyDescent="0.25">
      <c r="A238" s="4">
        <f>DATE(2006,9,1)</f>
        <v>38961</v>
      </c>
      <c r="B238" s="2">
        <v>30</v>
      </c>
      <c r="C238" s="2">
        <v>7.2065927270159591E-6</v>
      </c>
      <c r="D238" s="2">
        <v>10.58209839945647</v>
      </c>
    </row>
    <row r="239" spans="1:4" x14ac:dyDescent="0.25">
      <c r="A239" s="4">
        <f>DATE(2006,10,1)</f>
        <v>38991</v>
      </c>
      <c r="B239" s="2">
        <v>30</v>
      </c>
      <c r="C239" s="2">
        <v>6.8716490204678848E-6</v>
      </c>
      <c r="D239" s="2">
        <v>10.0902699591336</v>
      </c>
    </row>
    <row r="240" spans="1:4" x14ac:dyDescent="0.25">
      <c r="A240" s="4">
        <f>DATE(2006,11,1)</f>
        <v>39022</v>
      </c>
      <c r="B240" s="2">
        <v>30</v>
      </c>
      <c r="C240" s="2">
        <v>6.7999480961589143E-6</v>
      </c>
      <c r="D240" s="2">
        <v>9.9849849423287633</v>
      </c>
    </row>
    <row r="241" spans="1:4" x14ac:dyDescent="0.25">
      <c r="A241" s="4">
        <f>DATE(2006,12,1)</f>
        <v>39052</v>
      </c>
      <c r="B241" s="2">
        <v>30</v>
      </c>
      <c r="C241" s="2">
        <v>6.4166138145083096E-6</v>
      </c>
      <c r="D241" s="2">
        <v>9.4221002002640724</v>
      </c>
    </row>
    <row r="242" spans="1:4" x14ac:dyDescent="0.25">
      <c r="A242" s="4">
        <f>DATE(2007,1,1)</f>
        <v>39083</v>
      </c>
      <c r="B242" s="2">
        <v>30</v>
      </c>
      <c r="C242" s="2">
        <v>6.2126805460138712E-6</v>
      </c>
      <c r="D242" s="2">
        <v>9.1226463535049938</v>
      </c>
    </row>
    <row r="243" spans="1:4" x14ac:dyDescent="0.25">
      <c r="A243" s="4">
        <f>DATE(2007,2,1)</f>
        <v>39114</v>
      </c>
      <c r="B243" s="2">
        <v>30</v>
      </c>
      <c r="C243" s="2">
        <v>6.2506405811291188E-6</v>
      </c>
      <c r="D243" s="2">
        <v>9.178386540588205</v>
      </c>
    </row>
    <row r="244" spans="1:4" x14ac:dyDescent="0.25">
      <c r="A244" s="4">
        <f>DATE(2007,3,1)</f>
        <v>39142</v>
      </c>
      <c r="B244" s="2">
        <v>30</v>
      </c>
      <c r="C244" s="2">
        <v>6.3690654314996209E-6</v>
      </c>
      <c r="D244" s="2">
        <v>9.3522805661050974</v>
      </c>
    </row>
    <row r="245" spans="1:4" x14ac:dyDescent="0.25">
      <c r="A245" s="4">
        <f>DATE(2007,4,1)</f>
        <v>39173</v>
      </c>
      <c r="B245" s="2">
        <v>30</v>
      </c>
      <c r="C245" s="2">
        <v>6.5119734244944993E-6</v>
      </c>
      <c r="D245" s="2">
        <v>9.562125426391356</v>
      </c>
    </row>
    <row r="246" spans="1:4" x14ac:dyDescent="0.25">
      <c r="A246" s="4">
        <f>DATE(2007,5,1)</f>
        <v>39203</v>
      </c>
      <c r="B246" s="2">
        <v>30</v>
      </c>
      <c r="C246" s="2">
        <v>6.615808615606511E-6</v>
      </c>
      <c r="D246" s="2">
        <v>9.7145961225019519</v>
      </c>
    </row>
    <row r="247" spans="1:4" x14ac:dyDescent="0.25">
      <c r="A247" s="4">
        <f>DATE(2007,6,1)</f>
        <v>39234</v>
      </c>
      <c r="B247" s="2">
        <v>30</v>
      </c>
      <c r="C247" s="2">
        <v>6.6769430304702837E-6</v>
      </c>
      <c r="D247" s="2">
        <v>9.8043653682727623</v>
      </c>
    </row>
    <row r="248" spans="1:4" x14ac:dyDescent="0.25">
      <c r="A248" s="4">
        <f>DATE(2007,7,1)</f>
        <v>39264</v>
      </c>
      <c r="B248" s="2">
        <v>30</v>
      </c>
      <c r="C248" s="2">
        <v>6.5613307924650144E-6</v>
      </c>
      <c r="D248" s="2">
        <v>9.6346013584145673</v>
      </c>
    </row>
    <row r="249" spans="1:4" x14ac:dyDescent="0.25">
      <c r="A249" s="4">
        <f>DATE(2007,8,1)</f>
        <v>39295</v>
      </c>
      <c r="B249" s="2">
        <v>30</v>
      </c>
      <c r="C249" s="2">
        <v>6.5524791352800094E-6</v>
      </c>
      <c r="D249" s="2">
        <v>9.6216036616002558</v>
      </c>
    </row>
    <row r="250" spans="1:4" x14ac:dyDescent="0.25">
      <c r="A250" s="4">
        <f>DATE(2007,9,1)</f>
        <v>39326</v>
      </c>
      <c r="B250" s="2">
        <v>30</v>
      </c>
      <c r="C250" s="2">
        <v>6.4808482420630753E-6</v>
      </c>
      <c r="D250" s="2">
        <v>9.5164214778449612</v>
      </c>
    </row>
    <row r="251" spans="1:4" x14ac:dyDescent="0.25">
      <c r="A251" s="4">
        <f>DATE(2007,10,1)</f>
        <v>39356</v>
      </c>
      <c r="B251" s="2">
        <v>30</v>
      </c>
      <c r="C251" s="2">
        <v>6.2719350353290793E-6</v>
      </c>
      <c r="D251" s="2">
        <v>9.2096551328678746</v>
      </c>
    </row>
    <row r="252" spans="1:4" x14ac:dyDescent="0.25">
      <c r="A252" s="4">
        <f>DATE(2007,11,1)</f>
        <v>39387</v>
      </c>
      <c r="B252" s="2">
        <v>30</v>
      </c>
      <c r="C252" s="2">
        <v>6.4562004808976781E-6</v>
      </c>
      <c r="D252" s="2">
        <v>9.4802289186344542</v>
      </c>
    </row>
    <row r="253" spans="1:4" x14ac:dyDescent="0.25">
      <c r="A253" s="4">
        <f>DATE(2007,12,1)</f>
        <v>39417</v>
      </c>
      <c r="B253" s="2">
        <v>30</v>
      </c>
      <c r="C253" s="2">
        <v>6.7473420131136663E-6</v>
      </c>
      <c r="D253" s="2">
        <v>9.9077386252019597</v>
      </c>
    </row>
    <row r="254" spans="1:4" x14ac:dyDescent="0.25">
      <c r="A254" s="4">
        <f>DATE(2008,1,1)</f>
        <v>39448</v>
      </c>
      <c r="B254" s="2">
        <v>30</v>
      </c>
      <c r="C254" s="2">
        <v>6.8740282586077228E-6</v>
      </c>
      <c r="D254" s="2">
        <v>10.09376361182985</v>
      </c>
    </row>
    <row r="255" spans="1:4" x14ac:dyDescent="0.25">
      <c r="A255" s="4">
        <f>DATE(2008,2,1)</f>
        <v>39479</v>
      </c>
      <c r="B255" s="2">
        <v>30</v>
      </c>
      <c r="C255" s="2">
        <v>7.0085966399346944E-6</v>
      </c>
      <c r="D255" s="2">
        <v>10.29136265850822</v>
      </c>
    </row>
    <row r="256" spans="1:4" x14ac:dyDescent="0.25">
      <c r="A256" s="4">
        <f>DATE(2008,3,1)</f>
        <v>39508</v>
      </c>
      <c r="B256" s="2">
        <v>30</v>
      </c>
      <c r="C256" s="2">
        <v>7.2349012043559924E-6</v>
      </c>
      <c r="D256" s="2">
        <v>10.623666322620499</v>
      </c>
    </row>
    <row r="257" spans="1:4" x14ac:dyDescent="0.25">
      <c r="A257" s="4">
        <f>DATE(2008,4,1)</f>
        <v>39539</v>
      </c>
      <c r="B257" s="2">
        <v>30</v>
      </c>
      <c r="C257" s="2">
        <v>7.5818347795575392E-6</v>
      </c>
      <c r="D257" s="2">
        <v>11.133100582322051</v>
      </c>
    </row>
    <row r="258" spans="1:4" x14ac:dyDescent="0.25">
      <c r="A258" s="4">
        <f>DATE(2008,5,1)</f>
        <v>39569</v>
      </c>
      <c r="B258" s="2">
        <v>30</v>
      </c>
      <c r="C258" s="2">
        <v>7.7021722972858697E-6</v>
      </c>
      <c r="D258" s="2">
        <v>11.30980315203627</v>
      </c>
    </row>
    <row r="259" spans="1:4" x14ac:dyDescent="0.25">
      <c r="A259" s="4">
        <f>DATE(2008,6,1)</f>
        <v>39600</v>
      </c>
      <c r="B259" s="2">
        <v>30</v>
      </c>
      <c r="C259" s="2">
        <v>7.6479236668092199E-6</v>
      </c>
      <c r="D259" s="2">
        <v>11.23014493247468</v>
      </c>
    </row>
    <row r="260" spans="1:4" x14ac:dyDescent="0.25">
      <c r="A260" s="4">
        <f>DATE(2008,7,1)</f>
        <v>39630</v>
      </c>
      <c r="B260" s="2">
        <v>30</v>
      </c>
      <c r="C260" s="2">
        <v>7.6716432886314578E-6</v>
      </c>
      <c r="D260" s="2">
        <v>11.264974619905169</v>
      </c>
    </row>
    <row r="261" spans="1:4" x14ac:dyDescent="0.25">
      <c r="A261" s="4">
        <f>DATE(2008,8,1)</f>
        <v>39661</v>
      </c>
      <c r="B261" s="2">
        <v>30</v>
      </c>
      <c r="C261" s="2">
        <v>7.5344592005421873E-6</v>
      </c>
      <c r="D261" s="2">
        <v>11.06353469205157</v>
      </c>
    </row>
    <row r="262" spans="1:4" x14ac:dyDescent="0.25">
      <c r="A262" s="4">
        <f>DATE(2008,9,1)</f>
        <v>39692</v>
      </c>
      <c r="B262" s="2">
        <v>30</v>
      </c>
      <c r="C262" s="2">
        <v>7.2574375735712238E-6</v>
      </c>
      <c r="D262" s="2">
        <v>10.656758532161909</v>
      </c>
    </row>
    <row r="263" spans="1:4" x14ac:dyDescent="0.25">
      <c r="A263" s="4">
        <f>DATE(2008,10,1)</f>
        <v>39722</v>
      </c>
      <c r="B263" s="2">
        <v>30</v>
      </c>
      <c r="C263" s="2">
        <v>6.9872135100013111E-6</v>
      </c>
      <c r="D263" s="2">
        <v>10.25996385554893</v>
      </c>
    </row>
    <row r="264" spans="1:4" x14ac:dyDescent="0.25">
      <c r="A264" s="4">
        <f>DATE(2008,11,1)</f>
        <v>39753</v>
      </c>
      <c r="B264" s="2">
        <v>30</v>
      </c>
      <c r="C264" s="2">
        <v>6.6433499341655988E-6</v>
      </c>
      <c r="D264" s="2">
        <v>9.7550375563504996</v>
      </c>
    </row>
    <row r="265" spans="1:4" x14ac:dyDescent="0.25">
      <c r="A265" s="4">
        <f>DATE(2008,12,1)</f>
        <v>39783</v>
      </c>
      <c r="B265" s="2">
        <v>30</v>
      </c>
      <c r="C265" s="2">
        <v>6.5331150835845619E-6</v>
      </c>
      <c r="D265" s="2">
        <v>9.5931696556538366</v>
      </c>
    </row>
    <row r="266" spans="1:4" x14ac:dyDescent="0.25">
      <c r="A266" s="4">
        <f>DATE(2009,1,1)</f>
        <v>39814</v>
      </c>
      <c r="B266" s="2">
        <v>30</v>
      </c>
      <c r="C266" s="2">
        <v>6.4291925809811801E-6</v>
      </c>
      <c r="D266" s="2">
        <v>9.440570752104847</v>
      </c>
    </row>
    <row r="267" spans="1:4" x14ac:dyDescent="0.25">
      <c r="A267" s="4">
        <f>DATE(2009,2,1)</f>
        <v>39845</v>
      </c>
      <c r="B267" s="2">
        <v>30</v>
      </c>
      <c r="C267" s="2">
        <v>6.2842532315698918E-6</v>
      </c>
      <c r="D267" s="2">
        <v>9.2277430656346908</v>
      </c>
    </row>
    <row r="268" spans="1:4" x14ac:dyDescent="0.25">
      <c r="A268" s="4">
        <f>DATE(2009,3,1)</f>
        <v>39873</v>
      </c>
      <c r="B268" s="2">
        <v>30</v>
      </c>
      <c r="C268" s="2">
        <v>6.7684145506063942E-6</v>
      </c>
      <c r="D268" s="2">
        <v>9.9386813569090453</v>
      </c>
    </row>
    <row r="269" spans="1:4" x14ac:dyDescent="0.25">
      <c r="A269" s="4">
        <f>DATE(2009,4,1)</f>
        <v>39904</v>
      </c>
      <c r="B269" s="2">
        <v>30</v>
      </c>
      <c r="C269" s="2">
        <v>6.8975882641097996E-6</v>
      </c>
      <c r="D269" s="2">
        <v>10.12835892003703</v>
      </c>
    </row>
    <row r="270" spans="1:4" x14ac:dyDescent="0.25">
      <c r="A270" s="4">
        <f>DATE(2009,5,1)</f>
        <v>39934</v>
      </c>
      <c r="B270" s="2">
        <v>30</v>
      </c>
      <c r="C270" s="2">
        <v>6.8878593992849346E-6</v>
      </c>
      <c r="D270" s="2">
        <v>10.114073139115099</v>
      </c>
    </row>
    <row r="271" spans="1:4" x14ac:dyDescent="0.25">
      <c r="A271" s="4">
        <f>DATE(2009,6,1)</f>
        <v>39965</v>
      </c>
      <c r="B271" s="2">
        <v>30</v>
      </c>
      <c r="C271" s="2">
        <v>6.6223742578586098E-6</v>
      </c>
      <c r="D271" s="2">
        <v>9.7242370547703842</v>
      </c>
    </row>
    <row r="272" spans="1:4" x14ac:dyDescent="0.25">
      <c r="A272" s="4">
        <f>DATE(2009,7,1)</f>
        <v>39995</v>
      </c>
      <c r="B272" s="2">
        <v>30</v>
      </c>
      <c r="C272" s="2">
        <v>6.5525955506018363E-6</v>
      </c>
      <c r="D272" s="2">
        <v>9.6217746048514474</v>
      </c>
    </row>
    <row r="273" spans="1:4" x14ac:dyDescent="0.25">
      <c r="A273" s="4">
        <f>DATE(2009,8,1)</f>
        <v>40026</v>
      </c>
      <c r="B273" s="2">
        <v>30</v>
      </c>
      <c r="C273" s="2">
        <v>6.4899409153440502E-6</v>
      </c>
      <c r="D273" s="2">
        <v>9.529773080609008</v>
      </c>
    </row>
    <row r="274" spans="1:4" x14ac:dyDescent="0.25">
      <c r="A274" s="4">
        <f>DATE(2009,9,1)</f>
        <v>40057</v>
      </c>
      <c r="B274" s="2">
        <v>30</v>
      </c>
      <c r="C274" s="2">
        <v>6.4111541178135667E-6</v>
      </c>
      <c r="D274" s="2">
        <v>9.4140832288819691</v>
      </c>
    </row>
    <row r="275" spans="1:4" x14ac:dyDescent="0.25">
      <c r="A275" s="4">
        <f>DATE(2009,10,1)</f>
        <v>40087</v>
      </c>
      <c r="B275" s="2">
        <v>30</v>
      </c>
      <c r="C275" s="2">
        <v>6.3563966250512749E-6</v>
      </c>
      <c r="D275" s="2">
        <v>9.3336778003434784</v>
      </c>
    </row>
    <row r="276" spans="1:4" x14ac:dyDescent="0.25">
      <c r="A276" s="4">
        <f>DATE(2009,11,1)</f>
        <v>40118</v>
      </c>
      <c r="B276" s="2">
        <v>30</v>
      </c>
      <c r="C276" s="2">
        <v>6.2901635828893632E-6</v>
      </c>
      <c r="D276" s="2">
        <v>9.2364217743680896</v>
      </c>
    </row>
    <row r="277" spans="1:4" x14ac:dyDescent="0.25">
      <c r="A277" s="4">
        <f>DATE(2009,12,1)</f>
        <v>40148</v>
      </c>
      <c r="B277" s="2">
        <v>30</v>
      </c>
      <c r="C277" s="2">
        <v>5.9772014537884388E-6</v>
      </c>
      <c r="D277" s="2">
        <v>8.7768708921551735</v>
      </c>
    </row>
    <row r="278" spans="1:4" x14ac:dyDescent="0.25">
      <c r="A278" s="4">
        <f>DATE(2010,1,1)</f>
        <v>40179</v>
      </c>
      <c r="B278" s="2">
        <v>30</v>
      </c>
      <c r="C278" s="2">
        <v>6.0687607401632704E-6</v>
      </c>
      <c r="D278" s="2">
        <v>8.9113157559769238</v>
      </c>
    </row>
    <row r="279" spans="1:4" x14ac:dyDescent="0.25">
      <c r="A279" s="4">
        <f>DATE(2010,2,1)</f>
        <v>40210</v>
      </c>
      <c r="B279" s="2">
        <v>30</v>
      </c>
      <c r="C279" s="2">
        <v>5.9508515732886744E-6</v>
      </c>
      <c r="D279" s="2">
        <v>8.7381789556430505</v>
      </c>
    </row>
    <row r="280" spans="1:4" x14ac:dyDescent="0.25">
      <c r="A280" s="4">
        <f>DATE(2010,3,1)</f>
        <v>40238</v>
      </c>
      <c r="B280" s="2">
        <v>30</v>
      </c>
      <c r="C280" s="2">
        <v>6.3724169194756541E-6</v>
      </c>
      <c r="D280" s="2">
        <v>9.3572018620476349</v>
      </c>
    </row>
    <row r="281" spans="1:4" x14ac:dyDescent="0.25">
      <c r="A281" s="4">
        <f>DATE(2010,4,1)</f>
        <v>40269</v>
      </c>
      <c r="B281" s="2">
        <v>30</v>
      </c>
      <c r="C281" s="2">
        <v>6.7409014263830613E-6</v>
      </c>
      <c r="D281" s="2">
        <v>9.8982813233791447</v>
      </c>
    </row>
    <row r="282" spans="1:4" x14ac:dyDescent="0.25">
      <c r="A282" s="4">
        <f>DATE(2010,5,1)</f>
        <v>40299</v>
      </c>
      <c r="B282" s="2">
        <v>30</v>
      </c>
      <c r="C282" s="2">
        <v>6.8013523559784517E-6</v>
      </c>
      <c r="D282" s="2">
        <v>9.9870469452962745</v>
      </c>
    </row>
    <row r="283" spans="1:4" x14ac:dyDescent="0.25">
      <c r="A283" s="4">
        <f>DATE(2010,6,1)</f>
        <v>40330</v>
      </c>
      <c r="B283" s="2">
        <v>30</v>
      </c>
      <c r="C283" s="2">
        <v>6.89092985339812E-6</v>
      </c>
      <c r="D283" s="2">
        <v>10.118581767365299</v>
      </c>
    </row>
    <row r="284" spans="1:4" x14ac:dyDescent="0.25">
      <c r="A284" s="4">
        <f>DATE(2010,7,1)</f>
        <v>40360</v>
      </c>
      <c r="B284" s="2">
        <v>30</v>
      </c>
      <c r="C284" s="2">
        <v>7.1138269959192257E-6</v>
      </c>
      <c r="D284" s="2">
        <v>10.44588200264482</v>
      </c>
    </row>
    <row r="285" spans="1:4" x14ac:dyDescent="0.25">
      <c r="A285" s="4">
        <f>DATE(2010,8,1)</f>
        <v>40391</v>
      </c>
      <c r="B285" s="2">
        <v>30</v>
      </c>
      <c r="C285" s="2">
        <v>7.2371763053524774E-6</v>
      </c>
      <c r="D285" s="2">
        <v>10.627007061236579</v>
      </c>
    </row>
    <row r="286" spans="1:4" x14ac:dyDescent="0.25">
      <c r="A286" s="4">
        <f>DATE(2010,9,1)</f>
        <v>40422</v>
      </c>
      <c r="B286" s="2">
        <v>30</v>
      </c>
      <c r="C286" s="2">
        <v>7.4343543019494973E-6</v>
      </c>
      <c r="D286" s="2">
        <v>10.91654152519696</v>
      </c>
    </row>
    <row r="287" spans="1:4" x14ac:dyDescent="0.25">
      <c r="A287" s="4">
        <f>DATE(2010,10,1)</f>
        <v>40452</v>
      </c>
      <c r="B287" s="2">
        <v>30</v>
      </c>
      <c r="C287" s="2">
        <v>7.4574254540493712E-6</v>
      </c>
      <c r="D287" s="2">
        <v>10.95041900529854</v>
      </c>
    </row>
    <row r="288" spans="1:4" x14ac:dyDescent="0.25">
      <c r="A288" s="4">
        <f>DATE(2010,11,1)</f>
        <v>40483</v>
      </c>
      <c r="B288" s="2">
        <v>30</v>
      </c>
      <c r="C288" s="2">
        <v>7.4118870543316007E-6</v>
      </c>
      <c r="D288" s="2">
        <v>10.88355081321094</v>
      </c>
    </row>
    <row r="289" spans="1:4" x14ac:dyDescent="0.25">
      <c r="A289" s="4">
        <f>DATE(2010,12,1)</f>
        <v>40513</v>
      </c>
      <c r="B289" s="2">
        <v>30</v>
      </c>
      <c r="C289" s="2">
        <v>7.1862491495267022E-6</v>
      </c>
      <c r="D289" s="2">
        <v>10.55222606631057</v>
      </c>
    </row>
    <row r="290" spans="1:4" x14ac:dyDescent="0.25">
      <c r="A290" s="4">
        <f>DATE(2011,1,1)</f>
        <v>40544</v>
      </c>
      <c r="B290" s="2">
        <v>30</v>
      </c>
      <c r="C290" s="2">
        <v>6.8805406954197679E-6</v>
      </c>
      <c r="D290" s="2">
        <v>10.103326417690511</v>
      </c>
    </row>
    <row r="291" spans="1:4" x14ac:dyDescent="0.25">
      <c r="A291" s="4">
        <f>DATE(2011,2,1)</f>
        <v>40575</v>
      </c>
      <c r="B291" s="2">
        <v>30</v>
      </c>
      <c r="C291" s="2">
        <v>6.8909230321878567E-6</v>
      </c>
      <c r="D291" s="2">
        <v>10.11857175115918</v>
      </c>
    </row>
    <row r="292" spans="1:4" x14ac:dyDescent="0.25">
      <c r="A292" s="4">
        <f>DATE(2011,3,1)</f>
        <v>40603</v>
      </c>
      <c r="B292" s="2">
        <v>30</v>
      </c>
      <c r="C292" s="2">
        <v>7.1408248913940042E-6</v>
      </c>
      <c r="D292" s="2">
        <v>10.485525478738779</v>
      </c>
    </row>
    <row r="293" spans="1:4" x14ac:dyDescent="0.25">
      <c r="A293" s="4">
        <f>DATE(2011,4,1)</f>
        <v>40634</v>
      </c>
      <c r="B293" s="2">
        <v>30</v>
      </c>
      <c r="C293" s="2">
        <v>7.1632571234658826E-6</v>
      </c>
      <c r="D293" s="2">
        <v>10.51846477420003</v>
      </c>
    </row>
    <row r="294" spans="1:4" x14ac:dyDescent="0.25">
      <c r="A294" s="4">
        <f>DATE(2011,5,1)</f>
        <v>40664</v>
      </c>
      <c r="B294" s="2">
        <v>30</v>
      </c>
      <c r="C294" s="2">
        <v>7.0288047027133871E-6</v>
      </c>
      <c r="D294" s="2">
        <v>10.32103600302578</v>
      </c>
    </row>
    <row r="295" spans="1:4" x14ac:dyDescent="0.25">
      <c r="A295" s="4">
        <f>DATE(2011,6,1)</f>
        <v>40695</v>
      </c>
      <c r="B295" s="2">
        <v>30</v>
      </c>
      <c r="C295" s="2">
        <v>6.9847387749177869E-6</v>
      </c>
      <c r="D295" s="2">
        <v>10.25632997596693</v>
      </c>
    </row>
    <row r="296" spans="1:4" x14ac:dyDescent="0.25">
      <c r="A296" s="4">
        <f>DATE(2011,7,1)</f>
        <v>40725</v>
      </c>
      <c r="B296" s="2">
        <v>30</v>
      </c>
      <c r="C296" s="2">
        <v>6.8089243541180622E-6</v>
      </c>
      <c r="D296" s="2">
        <v>9.9981656018416167</v>
      </c>
    </row>
    <row r="297" spans="1:4" x14ac:dyDescent="0.25">
      <c r="A297" s="4">
        <f>DATE(2011,8,1)</f>
        <v>40756</v>
      </c>
      <c r="B297" s="2">
        <v>30</v>
      </c>
      <c r="C297" s="2">
        <v>6.8174199441273231E-6</v>
      </c>
      <c r="D297" s="2">
        <v>10.010640452696229</v>
      </c>
    </row>
    <row r="298" spans="1:4" x14ac:dyDescent="0.25">
      <c r="A298" s="4">
        <f>DATE(2011,9,1)</f>
        <v>40787</v>
      </c>
      <c r="B298" s="2">
        <v>30</v>
      </c>
      <c r="C298" s="2">
        <v>6.9839343268540688E-6</v>
      </c>
      <c r="D298" s="2">
        <v>10.25514873139131</v>
      </c>
    </row>
    <row r="299" spans="1:4" x14ac:dyDescent="0.25">
      <c r="A299" s="4">
        <f>DATE(2011,10,1)</f>
        <v>40817</v>
      </c>
      <c r="B299" s="2">
        <v>30</v>
      </c>
      <c r="C299" s="2">
        <v>6.8338708842929918E-6</v>
      </c>
      <c r="D299" s="2">
        <v>10.034796870880379</v>
      </c>
    </row>
    <row r="300" spans="1:4" x14ac:dyDescent="0.25">
      <c r="A300" s="4">
        <f>DATE(2011,11,1)</f>
        <v>40848</v>
      </c>
      <c r="B300" s="2">
        <v>30</v>
      </c>
      <c r="C300" s="2">
        <v>6.8337344600877259E-6</v>
      </c>
      <c r="D300" s="2">
        <v>10.034596546757889</v>
      </c>
    </row>
    <row r="301" spans="1:4" x14ac:dyDescent="0.25">
      <c r="A301" s="4">
        <f>DATE(2011,12,1)</f>
        <v>40878</v>
      </c>
      <c r="B301" s="2">
        <v>30</v>
      </c>
      <c r="C301" s="2">
        <v>6.5452923081465997E-6</v>
      </c>
      <c r="D301" s="2">
        <v>9.6110505868274121</v>
      </c>
    </row>
    <row r="302" spans="1:4" x14ac:dyDescent="0.25">
      <c r="A302" s="4">
        <f>DATE(2012,1,1)</f>
        <v>40909</v>
      </c>
      <c r="B302" s="2">
        <v>30</v>
      </c>
      <c r="C302" s="2">
        <v>6.0586003201024141E-6</v>
      </c>
      <c r="D302" s="2">
        <v>8.8963962830808452</v>
      </c>
    </row>
    <row r="303" spans="1:4" x14ac:dyDescent="0.25">
      <c r="A303" s="4">
        <f>DATE(2012,2,1)</f>
        <v>40940</v>
      </c>
      <c r="B303" s="2">
        <v>30</v>
      </c>
      <c r="C303" s="2">
        <v>6.3460925048275394E-6</v>
      </c>
      <c r="D303" s="2">
        <v>9.3185473193717101</v>
      </c>
    </row>
    <row r="304" spans="1:4" x14ac:dyDescent="0.25">
      <c r="A304" s="4">
        <f>DATE(2012,3,1)</f>
        <v>40969</v>
      </c>
      <c r="B304" s="2">
        <v>30</v>
      </c>
      <c r="C304" s="2">
        <v>6.687043423880823E-6</v>
      </c>
      <c r="D304" s="2">
        <v>9.8191966985549453</v>
      </c>
    </row>
    <row r="305" spans="1:4" x14ac:dyDescent="0.25">
      <c r="A305" s="4">
        <f>DATE(2012,4,1)</f>
        <v>41000</v>
      </c>
      <c r="B305" s="2">
        <v>30</v>
      </c>
      <c r="C305" s="2">
        <v>6.927754839125555E-6</v>
      </c>
      <c r="D305" s="2">
        <v>10.172655257749391</v>
      </c>
    </row>
    <row r="306" spans="1:4" x14ac:dyDescent="0.25">
      <c r="A306" s="4">
        <f>DATE(2012,5,1)</f>
        <v>41030</v>
      </c>
      <c r="B306" s="2">
        <v>30</v>
      </c>
      <c r="C306" s="2">
        <v>6.9983934736228548E-6</v>
      </c>
      <c r="D306" s="2">
        <v>10.27638041738709</v>
      </c>
    </row>
    <row r="307" spans="1:4" x14ac:dyDescent="0.25">
      <c r="A307" s="4">
        <f>DATE(2012,6,1)</f>
        <v>41061</v>
      </c>
      <c r="B307" s="2">
        <v>30</v>
      </c>
      <c r="C307" s="2">
        <v>6.9835259637329727E-6</v>
      </c>
      <c r="D307" s="2">
        <v>10.254549094517991</v>
      </c>
    </row>
    <row r="308" spans="1:4" x14ac:dyDescent="0.25">
      <c r="A308" s="4">
        <f>DATE(2012,7,1)</f>
        <v>41091</v>
      </c>
      <c r="B308" s="2">
        <v>30</v>
      </c>
      <c r="C308" s="2">
        <v>6.7774521994579118E-6</v>
      </c>
      <c r="D308" s="2">
        <v>9.9519521622770206</v>
      </c>
    </row>
    <row r="309" spans="1:4" x14ac:dyDescent="0.25">
      <c r="A309" s="4">
        <f>DATE(2012,8,1)</f>
        <v>41122</v>
      </c>
      <c r="B309" s="2">
        <v>30</v>
      </c>
      <c r="C309" s="2">
        <v>6.6641628109209714E-6</v>
      </c>
      <c r="D309" s="2">
        <v>9.7855990044777794</v>
      </c>
    </row>
    <row r="310" spans="1:4" x14ac:dyDescent="0.25">
      <c r="A310" s="4">
        <f>DATE(2012,9,1)</f>
        <v>41153</v>
      </c>
      <c r="B310" s="2">
        <v>30</v>
      </c>
      <c r="C310" s="2">
        <v>6.7552159634942646E-6</v>
      </c>
      <c r="D310" s="2">
        <v>9.9193006658050837</v>
      </c>
    </row>
    <row r="311" spans="1:4" x14ac:dyDescent="0.25">
      <c r="A311" s="4">
        <f>DATE(2012,10,1)</f>
        <v>41183</v>
      </c>
      <c r="B311" s="2">
        <v>30</v>
      </c>
      <c r="C311" s="2">
        <v>6.584971742995549E-6</v>
      </c>
      <c r="D311" s="2">
        <v>9.6693155256010872</v>
      </c>
    </row>
    <row r="312" spans="1:4" x14ac:dyDescent="0.25">
      <c r="A312" s="4">
        <f>DATE(2012,11,1)</f>
        <v>41214</v>
      </c>
      <c r="B312" s="2">
        <v>30</v>
      </c>
      <c r="C312" s="2">
        <v>6.8144768192723859E-6</v>
      </c>
      <c r="D312" s="2">
        <v>10.00631879362702</v>
      </c>
    </row>
    <row r="313" spans="1:4" x14ac:dyDescent="0.25">
      <c r="A313" s="4">
        <f>DATE(2012,12,1)</f>
        <v>41244</v>
      </c>
      <c r="B313" s="2">
        <v>30</v>
      </c>
      <c r="C313" s="2">
        <v>7.0633568611810924E-6</v>
      </c>
      <c r="D313" s="2">
        <v>10.37177209352916</v>
      </c>
    </row>
    <row r="314" spans="1:4" x14ac:dyDescent="0.25">
      <c r="A314" s="4">
        <f>DATE(2013,1,1)</f>
        <v>41275</v>
      </c>
      <c r="B314" s="2">
        <v>30</v>
      </c>
      <c r="C314" s="2">
        <v>6.8328026827657604E-6</v>
      </c>
      <c r="D314" s="2">
        <v>10.033228333001279</v>
      </c>
    </row>
    <row r="315" spans="1:4" x14ac:dyDescent="0.25">
      <c r="A315" s="4">
        <f>DATE(2013,2,1)</f>
        <v>41306</v>
      </c>
      <c r="B315" s="2">
        <v>30</v>
      </c>
      <c r="C315" s="2">
        <v>7.1865692916617263E-6</v>
      </c>
      <c r="D315" s="2">
        <v>10.552696160251349</v>
      </c>
    </row>
    <row r="316" spans="1:4" x14ac:dyDescent="0.25">
      <c r="A316" s="4">
        <f>DATE(2013,3,1)</f>
        <v>41334</v>
      </c>
      <c r="B316" s="2">
        <v>30</v>
      </c>
      <c r="C316" s="2">
        <v>7.4389899964444339E-6</v>
      </c>
      <c r="D316" s="2">
        <v>10.923348538879219</v>
      </c>
    </row>
    <row r="317" spans="1:4" x14ac:dyDescent="0.25">
      <c r="A317" s="4">
        <f>DATE(2013,4,1)</f>
        <v>41365</v>
      </c>
      <c r="B317" s="2">
        <v>30</v>
      </c>
      <c r="C317" s="2">
        <v>7.4459849201957704E-6</v>
      </c>
      <c r="D317" s="2">
        <v>10.933619824386421</v>
      </c>
    </row>
    <row r="318" spans="1:4" x14ac:dyDescent="0.25">
      <c r="A318" s="4">
        <f>DATE(2013,5,1)</f>
        <v>41395</v>
      </c>
      <c r="B318" s="2">
        <v>30</v>
      </c>
      <c r="C318" s="2">
        <v>7.5020629992650356E-6</v>
      </c>
      <c r="D318" s="2">
        <v>11.01596439043063</v>
      </c>
    </row>
    <row r="319" spans="1:4" x14ac:dyDescent="0.25">
      <c r="A319" s="4">
        <f>DATE(2013,6,1)</f>
        <v>41426</v>
      </c>
      <c r="B319" s="2">
        <v>30</v>
      </c>
      <c r="C319" s="2">
        <v>7.4550848694343594E-6</v>
      </c>
      <c r="D319" s="2">
        <v>10.94698211110367</v>
      </c>
    </row>
    <row r="320" spans="1:4" x14ac:dyDescent="0.25">
      <c r="A320" s="4">
        <f>DATE(2013,7,1)</f>
        <v>41456</v>
      </c>
      <c r="B320" s="2">
        <v>30</v>
      </c>
      <c r="C320" s="2">
        <v>7.7812219387851655E-6</v>
      </c>
      <c r="D320" s="2">
        <v>11.42587896157265</v>
      </c>
    </row>
    <row r="321" spans="1:4" x14ac:dyDescent="0.25">
      <c r="A321" s="4">
        <f>DATE(2013,8,1)</f>
        <v>41487</v>
      </c>
      <c r="B321" s="2">
        <v>30</v>
      </c>
      <c r="C321" s="2">
        <v>7.6031028584111482E-6</v>
      </c>
      <c r="D321" s="2">
        <v>11.16433044527138</v>
      </c>
    </row>
    <row r="322" spans="1:4" x14ac:dyDescent="0.25">
      <c r="A322" s="4">
        <f>DATE(2013,9,1)</f>
        <v>41518</v>
      </c>
      <c r="B322" s="2">
        <v>30</v>
      </c>
      <c r="C322" s="2">
        <v>7.2815873863874003E-6</v>
      </c>
      <c r="D322" s="2">
        <v>10.692219908325329</v>
      </c>
    </row>
    <row r="323" spans="1:4" x14ac:dyDescent="0.25">
      <c r="A323" s="4">
        <f>DATE(2013,10,1)</f>
        <v>41548</v>
      </c>
      <c r="B323" s="2">
        <v>30</v>
      </c>
      <c r="C323" s="2">
        <v>7.1184826992976014E-6</v>
      </c>
      <c r="D323" s="2">
        <v>10.45271839719838</v>
      </c>
    </row>
    <row r="324" spans="1:4" x14ac:dyDescent="0.25">
      <c r="A324" s="4">
        <f>DATE(2013,11,1)</f>
        <v>41579</v>
      </c>
      <c r="B324" s="2">
        <v>30</v>
      </c>
      <c r="C324" s="2">
        <v>7.1046283665054943E-6</v>
      </c>
      <c r="D324" s="2">
        <v>10.432374814812309</v>
      </c>
    </row>
    <row r="325" spans="1:4" x14ac:dyDescent="0.25">
      <c r="A325" s="4">
        <f>DATE(2013,12,1)</f>
        <v>41609</v>
      </c>
      <c r="B325" s="2">
        <v>30</v>
      </c>
      <c r="C325" s="2">
        <v>7.0005748966650572E-6</v>
      </c>
      <c r="D325" s="2">
        <v>10.279583600105729</v>
      </c>
    </row>
    <row r="326" spans="1:4" x14ac:dyDescent="0.25">
      <c r="A326" s="4">
        <f>DATE(2014,1,1)</f>
        <v>41640</v>
      </c>
      <c r="B326" s="2">
        <v>30</v>
      </c>
      <c r="C326" s="2">
        <v>6.6971037995244842E-6</v>
      </c>
      <c r="D326" s="2">
        <v>9.8339692670945311</v>
      </c>
    </row>
    <row r="327" spans="1:4" x14ac:dyDescent="0.25">
      <c r="A327" s="4">
        <f>DATE(2014,2,1)</f>
        <v>41671</v>
      </c>
      <c r="B327" s="2">
        <v>30</v>
      </c>
      <c r="C327" s="2">
        <v>6.8283657128631603E-6</v>
      </c>
      <c r="D327" s="2">
        <v>10.026713124790779</v>
      </c>
    </row>
    <row r="328" spans="1:4" x14ac:dyDescent="0.25">
      <c r="A328" s="4">
        <f>DATE(2014,3,1)</f>
        <v>41699</v>
      </c>
      <c r="B328" s="2">
        <v>30</v>
      </c>
      <c r="C328" s="2">
        <v>6.9131797317822929E-6</v>
      </c>
      <c r="D328" s="2">
        <v>10.151253296249489</v>
      </c>
    </row>
    <row r="329" spans="1:4" x14ac:dyDescent="0.25">
      <c r="A329" s="4">
        <f>DATE(2014,4,1)</f>
        <v>41730</v>
      </c>
      <c r="B329" s="2">
        <v>30</v>
      </c>
      <c r="C329" s="2">
        <v>7.0010705712775234E-6</v>
      </c>
      <c r="D329" s="2">
        <v>10.28031144441745</v>
      </c>
    </row>
    <row r="330" spans="1:4" x14ac:dyDescent="0.25">
      <c r="A330" s="4">
        <f>DATE(2014,5,1)</f>
        <v>41760</v>
      </c>
      <c r="B330" s="2">
        <v>30</v>
      </c>
      <c r="C330" s="2">
        <v>6.9036964305269066E-6</v>
      </c>
      <c r="D330" s="2">
        <v>10.137328098748039</v>
      </c>
    </row>
    <row r="331" spans="1:4" x14ac:dyDescent="0.25">
      <c r="A331" s="4">
        <f>DATE(2014,6,1)</f>
        <v>41791</v>
      </c>
      <c r="B331" s="2">
        <v>30</v>
      </c>
      <c r="C331" s="2">
        <v>6.7615483203553586E-6</v>
      </c>
      <c r="D331" s="2">
        <v>9.9285990438240539</v>
      </c>
    </row>
    <row r="332" spans="1:4" x14ac:dyDescent="0.25">
      <c r="A332" s="4">
        <f>DATE(2014,7,1)</f>
        <v>41821</v>
      </c>
      <c r="B332" s="2">
        <v>30</v>
      </c>
      <c r="C332" s="2">
        <v>6.6203015194332693E-6</v>
      </c>
      <c r="D332" s="2">
        <v>9.7211934636026651</v>
      </c>
    </row>
    <row r="333" spans="1:4" x14ac:dyDescent="0.25">
      <c r="A333" s="4">
        <f>DATE(2014,8,1)</f>
        <v>41852</v>
      </c>
      <c r="B333" s="2">
        <v>30</v>
      </c>
      <c r="C333" s="2">
        <v>6.4657001530576963E-6</v>
      </c>
      <c r="D333" s="2">
        <v>9.4941781550305997</v>
      </c>
    </row>
    <row r="334" spans="1:4" x14ac:dyDescent="0.25">
      <c r="A334" s="4">
        <f>DATE(2014,9,1)</f>
        <v>41883</v>
      </c>
      <c r="B334" s="2">
        <v>30</v>
      </c>
      <c r="C334" s="2">
        <v>6.3926431721483823E-6</v>
      </c>
      <c r="D334" s="2">
        <v>9.3869019164481973</v>
      </c>
    </row>
    <row r="335" spans="1:4" x14ac:dyDescent="0.25">
      <c r="A335" s="4">
        <f>DATE(2014,10,1)</f>
        <v>41913</v>
      </c>
      <c r="B335" s="2">
        <v>30</v>
      </c>
      <c r="C335" s="2">
        <v>6.3410043367184699E-6</v>
      </c>
      <c r="D335" s="2">
        <v>9.3110758973498573</v>
      </c>
    </row>
    <row r="336" spans="1:4" x14ac:dyDescent="0.25">
      <c r="A336" s="4">
        <f>DATE(2014,11,1)</f>
        <v>41944</v>
      </c>
      <c r="B336" s="2">
        <v>30</v>
      </c>
      <c r="C336" s="2">
        <v>6.3765050981601226E-6</v>
      </c>
      <c r="D336" s="2">
        <v>9.3632049082516229</v>
      </c>
    </row>
    <row r="337" spans="1:4" x14ac:dyDescent="0.25">
      <c r="A337" s="4">
        <f>DATE(2014,12,1)</f>
        <v>41974</v>
      </c>
      <c r="B337" s="2">
        <v>30</v>
      </c>
      <c r="C337" s="2">
        <v>6.3446282183576841E-6</v>
      </c>
      <c r="D337" s="2">
        <v>9.3163971737903015</v>
      </c>
    </row>
    <row r="338" spans="1:4" x14ac:dyDescent="0.25">
      <c r="A338" s="4">
        <f>DATE(2015,1,1)</f>
        <v>42005</v>
      </c>
      <c r="B338" s="2">
        <v>30</v>
      </c>
      <c r="C338" s="2">
        <v>6.2582812461187132E-6</v>
      </c>
      <c r="D338" s="2">
        <v>9.1896060269418687</v>
      </c>
    </row>
    <row r="339" spans="1:4" x14ac:dyDescent="0.25">
      <c r="A339" s="4">
        <f>DATE(2015,2,1)</f>
        <v>42036</v>
      </c>
      <c r="B339" s="2">
        <v>30</v>
      </c>
      <c r="C339" s="2">
        <v>6.6061802499461919E-6</v>
      </c>
      <c r="D339" s="2">
        <v>9.7004579136835893</v>
      </c>
    </row>
    <row r="340" spans="1:4" x14ac:dyDescent="0.25">
      <c r="A340" s="4">
        <f>DATE(2015,3,1)</f>
        <v>42064</v>
      </c>
      <c r="B340" s="2">
        <v>30</v>
      </c>
      <c r="C340" s="2">
        <v>6.8280201048764866E-6</v>
      </c>
      <c r="D340" s="2">
        <v>10.026205637013801</v>
      </c>
    </row>
    <row r="341" spans="1:4" x14ac:dyDescent="0.25">
      <c r="A341" s="4">
        <f>DATE(2015,4,1)</f>
        <v>42095</v>
      </c>
      <c r="B341" s="2">
        <v>30</v>
      </c>
      <c r="C341" s="2">
        <v>6.9656298364861868E-6</v>
      </c>
      <c r="D341" s="2">
        <v>10.228270576129569</v>
      </c>
    </row>
    <row r="342" spans="1:4" x14ac:dyDescent="0.25">
      <c r="A342" s="4">
        <f>DATE(2015,5,1)</f>
        <v>42125</v>
      </c>
      <c r="B342" s="2">
        <v>30</v>
      </c>
      <c r="C342" s="2">
        <v>7.8346802183659747E-6</v>
      </c>
      <c r="D342" s="2">
        <v>11.50437663671795</v>
      </c>
    </row>
    <row r="343" spans="1:4" x14ac:dyDescent="0.25">
      <c r="A343" s="4">
        <f>DATE(2015,6,1)</f>
        <v>42156</v>
      </c>
      <c r="B343" s="2">
        <v>30</v>
      </c>
      <c r="C343" s="2">
        <v>7.8898074207245372E-6</v>
      </c>
      <c r="D343" s="2">
        <v>11.58532494362839</v>
      </c>
    </row>
    <row r="344" spans="1:4" x14ac:dyDescent="0.25">
      <c r="A344" s="4">
        <f>DATE(2015,7,1)</f>
        <v>42186</v>
      </c>
      <c r="B344" s="2">
        <v>30</v>
      </c>
      <c r="C344" s="2">
        <v>7.918518349470105E-6</v>
      </c>
      <c r="D344" s="2">
        <v>11.62748382295376</v>
      </c>
    </row>
    <row r="345" spans="1:4" x14ac:dyDescent="0.25">
      <c r="A345" s="4">
        <f>DATE(2015,8,1)</f>
        <v>42217</v>
      </c>
      <c r="B345" s="2">
        <v>30</v>
      </c>
      <c r="C345" s="2">
        <v>8.0419367805006914E-6</v>
      </c>
      <c r="D345" s="2">
        <v>11.80871037910091</v>
      </c>
    </row>
    <row r="346" spans="1:4" x14ac:dyDescent="0.25">
      <c r="A346" s="4">
        <f>DATE(2015,9,1)</f>
        <v>42248</v>
      </c>
      <c r="B346" s="2">
        <v>30</v>
      </c>
      <c r="C346" s="2">
        <v>7.9181918408721685E-6</v>
      </c>
      <c r="D346" s="2">
        <v>11.627004380553929</v>
      </c>
    </row>
    <row r="347" spans="1:4" x14ac:dyDescent="0.25">
      <c r="A347" s="4">
        <f>DATE(2015,10,1)</f>
        <v>42278</v>
      </c>
      <c r="B347" s="2">
        <v>30</v>
      </c>
      <c r="C347" s="2">
        <v>7.7465001595555805E-6</v>
      </c>
      <c r="D347" s="2">
        <v>11.374893801410311</v>
      </c>
    </row>
    <row r="348" spans="1:4" x14ac:dyDescent="0.25">
      <c r="A348" s="4">
        <f>DATE(2015,11,1)</f>
        <v>42309</v>
      </c>
      <c r="B348" s="2">
        <v>30</v>
      </c>
      <c r="C348" s="2">
        <v>7.4714575930556748E-6</v>
      </c>
      <c r="D348" s="2">
        <v>10.971023676790921</v>
      </c>
    </row>
    <row r="349" spans="1:4" x14ac:dyDescent="0.25">
      <c r="A349" s="4">
        <f>DATE(2015,12,1)</f>
        <v>42339</v>
      </c>
      <c r="B349" s="2">
        <v>30</v>
      </c>
      <c r="C349" s="2">
        <v>7.1892868618306238E-6</v>
      </c>
      <c r="D349" s="2">
        <v>10.556686616771371</v>
      </c>
    </row>
    <row r="350" spans="1:4" x14ac:dyDescent="0.25">
      <c r="A350" s="4">
        <f>DATE(2016,1,1)</f>
        <v>42370</v>
      </c>
      <c r="B350" s="2">
        <v>30</v>
      </c>
      <c r="C350" s="2">
        <v>6.9023044488858432E-6</v>
      </c>
      <c r="D350" s="2">
        <v>10.13528412495155</v>
      </c>
    </row>
    <row r="351" spans="1:4" x14ac:dyDescent="0.25">
      <c r="A351" s="4">
        <f>DATE(2016,2,1)</f>
        <v>42401</v>
      </c>
      <c r="B351" s="2">
        <v>30</v>
      </c>
      <c r="C351" s="2">
        <v>6.9566463025694247E-6</v>
      </c>
      <c r="D351" s="2">
        <v>10.21507923266352</v>
      </c>
    </row>
    <row r="352" spans="1:4" x14ac:dyDescent="0.25">
      <c r="A352" s="4">
        <f>DATE(2016,3,1)</f>
        <v>42430</v>
      </c>
      <c r="B352" s="2">
        <v>30</v>
      </c>
      <c r="C352" s="2">
        <v>7.1385702540283091E-6</v>
      </c>
      <c r="D352" s="2">
        <v>10.48221478874107</v>
      </c>
    </row>
    <row r="353" spans="1:4" x14ac:dyDescent="0.25">
      <c r="A353" s="4">
        <f>DATE(2016,4,1)</f>
        <v>42461</v>
      </c>
      <c r="B353" s="2">
        <v>30</v>
      </c>
      <c r="C353" s="2">
        <v>7.5342823038226916E-6</v>
      </c>
      <c r="D353" s="2">
        <v>11.063274938439401</v>
      </c>
    </row>
    <row r="354" spans="1:4" x14ac:dyDescent="0.25">
      <c r="A354" s="4">
        <f>DATE(2016,5,1)</f>
        <v>42491</v>
      </c>
      <c r="B354" s="2">
        <v>30</v>
      </c>
      <c r="C354" s="2">
        <v>7.6895094025530852E-6</v>
      </c>
      <c r="D354" s="2">
        <v>11.29120906698663</v>
      </c>
    </row>
    <row r="355" spans="1:4" x14ac:dyDescent="0.25">
      <c r="A355" s="4">
        <f>DATE(2016,6,1)</f>
        <v>42522</v>
      </c>
      <c r="B355" s="2">
        <v>30</v>
      </c>
      <c r="C355" s="2">
        <v>7.5896919042861546E-6</v>
      </c>
      <c r="D355" s="2">
        <v>11.144637916283401</v>
      </c>
    </row>
    <row r="356" spans="1:4" x14ac:dyDescent="0.25">
      <c r="A356" s="4">
        <f>DATE(2016,7,1)</f>
        <v>42552</v>
      </c>
      <c r="B356" s="2">
        <v>30</v>
      </c>
      <c r="C356" s="2">
        <v>7.5535212999966461E-6</v>
      </c>
      <c r="D356" s="2">
        <v>11.091525313940201</v>
      </c>
    </row>
    <row r="357" spans="1:4" x14ac:dyDescent="0.25">
      <c r="A357" s="4">
        <f>DATE(2016,8,1)</f>
        <v>42583</v>
      </c>
      <c r="B357" s="2">
        <v>30</v>
      </c>
      <c r="C357" s="2">
        <v>7.5363827818364371E-6</v>
      </c>
      <c r="D357" s="2">
        <v>11.0663592621787</v>
      </c>
    </row>
    <row r="358" spans="1:4" x14ac:dyDescent="0.25">
      <c r="A358" s="4">
        <f>DATE(2016,9,1)</f>
        <v>42614</v>
      </c>
      <c r="B358" s="2">
        <v>30</v>
      </c>
      <c r="C358" s="2">
        <v>7.5080829446960706E-6</v>
      </c>
      <c r="D358" s="2">
        <v>11.02480402620909</v>
      </c>
    </row>
    <row r="359" spans="1:4" x14ac:dyDescent="0.25">
      <c r="A359" s="4">
        <f>DATE(2016,10,1)</f>
        <v>42644</v>
      </c>
      <c r="B359" s="2">
        <v>30</v>
      </c>
      <c r="C359" s="2">
        <v>7.4399126788193834E-6</v>
      </c>
      <c r="D359" s="2">
        <v>10.92470339769433</v>
      </c>
    </row>
    <row r="360" spans="1:4" x14ac:dyDescent="0.25">
      <c r="A360" s="4">
        <f>DATE(2016,11,1)</f>
        <v>42675</v>
      </c>
      <c r="B360" s="2">
        <v>30</v>
      </c>
      <c r="C360" s="2">
        <v>7.2063990046444806E-6</v>
      </c>
      <c r="D360" s="2">
        <v>10.581813939202529</v>
      </c>
    </row>
    <row r="361" spans="1:4" x14ac:dyDescent="0.25">
      <c r="A361" s="4">
        <f>DATE(2016,12,1)</f>
        <v>42705</v>
      </c>
      <c r="B361" s="2">
        <v>30</v>
      </c>
      <c r="C361" s="2">
        <v>7.1077365646488033E-6</v>
      </c>
      <c r="D361" s="2">
        <v>10.436938866069729</v>
      </c>
    </row>
    <row r="362" spans="1:4" x14ac:dyDescent="0.25">
      <c r="A362" s="4">
        <f>DATE(2017,1,1)</f>
        <v>42736</v>
      </c>
      <c r="B362" s="2">
        <v>30</v>
      </c>
      <c r="C362" s="2">
        <v>7.0258424784697127E-6</v>
      </c>
      <c r="D362" s="2">
        <v>10.31668629857942</v>
      </c>
    </row>
    <row r="363" spans="1:4" x14ac:dyDescent="0.25">
      <c r="A363" s="4">
        <f>DATE(2017,2,1)</f>
        <v>42767</v>
      </c>
      <c r="B363" s="2">
        <v>30</v>
      </c>
      <c r="C363" s="2">
        <v>6.9022285060782451E-6</v>
      </c>
      <c r="D363" s="2">
        <v>10.135172611190031</v>
      </c>
    </row>
    <row r="364" spans="1:4" x14ac:dyDescent="0.25">
      <c r="A364" s="4">
        <f>DATE(2017,3,1)</f>
        <v>42795</v>
      </c>
      <c r="B364" s="2">
        <v>30</v>
      </c>
      <c r="C364" s="2">
        <v>7.1953322731133076E-6</v>
      </c>
      <c r="D364" s="2">
        <v>10.565563646386041</v>
      </c>
    </row>
    <row r="365" spans="1:4" x14ac:dyDescent="0.25">
      <c r="A365" s="4">
        <f>DATE(2017,4,1)</f>
        <v>42826</v>
      </c>
      <c r="B365" s="2">
        <v>30</v>
      </c>
      <c r="C365" s="2">
        <v>7.2776651904860054E-6</v>
      </c>
      <c r="D365" s="2">
        <v>10.6864605898037</v>
      </c>
    </row>
    <row r="366" spans="1:4" x14ac:dyDescent="0.25">
      <c r="A366" s="4">
        <f>DATE(2017,5,1)</f>
        <v>42856</v>
      </c>
      <c r="B366" s="2">
        <v>30</v>
      </c>
      <c r="C366" s="2">
        <v>7.2269544943992514E-6</v>
      </c>
      <c r="D366" s="2">
        <v>10.61199744248538</v>
      </c>
    </row>
    <row r="367" spans="1:4" x14ac:dyDescent="0.25">
      <c r="A367" s="4">
        <f>DATE(2017,6,1)</f>
        <v>42887</v>
      </c>
      <c r="B367" s="2">
        <v>30</v>
      </c>
      <c r="C367" s="2">
        <v>6.8175831984262913E-6</v>
      </c>
      <c r="D367" s="2">
        <v>10.01088017389614</v>
      </c>
    </row>
    <row r="368" spans="1:4" x14ac:dyDescent="0.25">
      <c r="A368" s="4">
        <f>DATE(2017,7,1)</f>
        <v>42917</v>
      </c>
      <c r="B368" s="2">
        <v>30</v>
      </c>
      <c r="C368" s="2">
        <v>6.6241327658644877E-6</v>
      </c>
      <c r="D368" s="2">
        <v>9.7268192327092979</v>
      </c>
    </row>
    <row r="369" spans="1:4" x14ac:dyDescent="0.25">
      <c r="A369" s="4">
        <f>DATE(2017,8,1)</f>
        <v>42948</v>
      </c>
      <c r="B369" s="2">
        <v>30</v>
      </c>
      <c r="C369" s="2">
        <v>6.4033224589366E-6</v>
      </c>
      <c r="D369" s="2">
        <v>9.4025832887568175</v>
      </c>
    </row>
    <row r="370" spans="1:4" x14ac:dyDescent="0.25">
      <c r="A370" s="4">
        <f>DATE(2017,9,1)</f>
        <v>42979</v>
      </c>
      <c r="B370" s="2">
        <v>30</v>
      </c>
      <c r="C370" s="2">
        <v>6.4191808633040637E-6</v>
      </c>
      <c r="D370" s="2">
        <v>9.4258696325022839</v>
      </c>
    </row>
    <row r="371" spans="1:4" x14ac:dyDescent="0.25">
      <c r="A371" s="4">
        <f>DATE(2017,10,1)</f>
        <v>43009</v>
      </c>
      <c r="B371" s="2">
        <v>30</v>
      </c>
      <c r="C371" s="2">
        <v>6.5326958065270446E-6</v>
      </c>
      <c r="D371" s="2">
        <v>9.5925539928507142</v>
      </c>
    </row>
    <row r="372" spans="1:4" x14ac:dyDescent="0.25">
      <c r="A372" s="4">
        <f>DATE(2017,11,1)</f>
        <v>43040</v>
      </c>
      <c r="B372" s="2">
        <v>30</v>
      </c>
      <c r="C372" s="2">
        <v>6.5623662521829829E-6</v>
      </c>
      <c r="D372" s="2">
        <v>9.6361218185042752</v>
      </c>
    </row>
    <row r="373" spans="1:4" x14ac:dyDescent="0.25">
      <c r="A373" s="4">
        <f>DATE(2017,12,1)</f>
        <v>43070</v>
      </c>
      <c r="B373" s="2">
        <v>30</v>
      </c>
      <c r="C373" s="2">
        <v>6.4610080698912498E-6</v>
      </c>
      <c r="D373" s="2">
        <v>9.4872883407110482</v>
      </c>
    </row>
    <row r="374" spans="1:4" x14ac:dyDescent="0.25">
      <c r="A374" s="4">
        <f>DATE(2018,1,1)</f>
        <v>43101</v>
      </c>
      <c r="B374" s="2">
        <v>30</v>
      </c>
      <c r="C374" s="2">
        <v>6.370262781274505E-6</v>
      </c>
      <c r="D374" s="2">
        <v>9.3540387441534953</v>
      </c>
    </row>
    <row r="375" spans="1:4" x14ac:dyDescent="0.25">
      <c r="A375" s="4">
        <f>DATE(2018,2,1)</f>
        <v>43132</v>
      </c>
      <c r="B375" s="2">
        <v>30</v>
      </c>
      <c r="C375" s="2">
        <v>6.2421859183814377E-6</v>
      </c>
      <c r="D375" s="2">
        <v>9.1659717869703421</v>
      </c>
    </row>
    <row r="376" spans="1:4" x14ac:dyDescent="0.25">
      <c r="A376" s="4">
        <f>DATE(2018,3,1)</f>
        <v>43160</v>
      </c>
      <c r="B376" s="2">
        <v>30</v>
      </c>
      <c r="C376" s="2">
        <v>6.5518370320205577E-6</v>
      </c>
      <c r="D376" s="2">
        <v>9.620660802730395</v>
      </c>
    </row>
    <row r="377" spans="1:4" x14ac:dyDescent="0.25">
      <c r="A377" s="4">
        <f>DATE(2018,4,1)</f>
        <v>43191</v>
      </c>
      <c r="B377" s="2">
        <v>30</v>
      </c>
      <c r="C377" s="2">
        <v>6.876891347928904E-6</v>
      </c>
      <c r="D377" s="2">
        <v>10.09796774741387</v>
      </c>
    </row>
    <row r="378" spans="1:4" x14ac:dyDescent="0.25">
      <c r="A378" s="4">
        <f>DATE(2018,5,1)</f>
        <v>43221</v>
      </c>
      <c r="B378" s="2">
        <v>30</v>
      </c>
      <c r="C378" s="2">
        <v>6.9093166530365116E-6</v>
      </c>
      <c r="D378" s="2">
        <v>10.145580784847599</v>
      </c>
    </row>
    <row r="379" spans="1:4" x14ac:dyDescent="0.25">
      <c r="A379" s="4">
        <f>DATE(2018,6,1)</f>
        <v>43252</v>
      </c>
      <c r="B379" s="2">
        <v>30</v>
      </c>
      <c r="C379" s="2">
        <v>6.8788185672019608E-6</v>
      </c>
      <c r="D379" s="2">
        <v>10.1007976595176</v>
      </c>
    </row>
    <row r="380" spans="1:4" x14ac:dyDescent="0.25">
      <c r="A380" s="4">
        <f>DATE(2018,7,1)</f>
        <v>43282</v>
      </c>
      <c r="B380" s="2">
        <v>30</v>
      </c>
      <c r="C380" s="2">
        <v>6.998336630203994E-6</v>
      </c>
      <c r="D380" s="2">
        <v>10.27629694900272</v>
      </c>
    </row>
    <row r="381" spans="1:4" x14ac:dyDescent="0.25">
      <c r="A381" s="4">
        <f>DATE(2018,8,1)</f>
        <v>43313</v>
      </c>
      <c r="B381" s="2">
        <v>30</v>
      </c>
      <c r="C381" s="2">
        <v>7.4784984462894499E-6</v>
      </c>
      <c r="D381" s="2">
        <v>10.9813624047527</v>
      </c>
    </row>
    <row r="382" spans="1:4" x14ac:dyDescent="0.25">
      <c r="A382" s="4">
        <f>DATE(2018,9,1)</f>
        <v>43344</v>
      </c>
      <c r="B382" s="2">
        <v>30</v>
      </c>
      <c r="C382" s="2">
        <v>8.1777561717899516E-6</v>
      </c>
      <c r="D382" s="2">
        <v>12.00814639798252</v>
      </c>
    </row>
    <row r="383" spans="1:4" x14ac:dyDescent="0.25">
      <c r="A383" s="4">
        <f>DATE(2018,10,1)</f>
        <v>43374</v>
      </c>
      <c r="B383" s="2">
        <v>30</v>
      </c>
      <c r="C383" s="2">
        <v>8.1856196629814804E-6</v>
      </c>
      <c r="D383" s="2">
        <v>12.01969308040292</v>
      </c>
    </row>
    <row r="384" spans="1:4" x14ac:dyDescent="0.25">
      <c r="A384" s="4">
        <f>DATE(2018,11,1)</f>
        <v>43405</v>
      </c>
      <c r="B384" s="2">
        <v>30</v>
      </c>
      <c r="C384" s="2">
        <v>8.1344833233742975E-6</v>
      </c>
      <c r="D384" s="2">
        <v>11.94460492182243</v>
      </c>
    </row>
    <row r="385" spans="1:4" x14ac:dyDescent="0.25">
      <c r="A385" s="4">
        <f>DATE(2018,12,1)</f>
        <v>43435</v>
      </c>
      <c r="B385" s="2">
        <v>30</v>
      </c>
      <c r="C385" s="2">
        <v>7.5651764745998662E-6</v>
      </c>
      <c r="D385" s="2">
        <v>11.10863967147171</v>
      </c>
    </row>
    <row r="386" spans="1:4" x14ac:dyDescent="0.25">
      <c r="A386" s="4">
        <f>DATE(2019,1,1)</f>
        <v>43466</v>
      </c>
      <c r="B386" s="2">
        <v>30</v>
      </c>
      <c r="C386" s="2">
        <v>7.4246058829885442E-6</v>
      </c>
      <c r="D386" s="2">
        <v>10.90222703115081</v>
      </c>
    </row>
    <row r="387" spans="1:4" x14ac:dyDescent="0.25">
      <c r="A387" s="4">
        <f>DATE(2019,2,1)</f>
        <v>43497</v>
      </c>
      <c r="B387" s="2">
        <v>30</v>
      </c>
      <c r="C387" s="2">
        <v>7.486528829758754E-6</v>
      </c>
      <c r="D387" s="2">
        <v>10.99315415034962</v>
      </c>
    </row>
    <row r="388" spans="1:4" x14ac:dyDescent="0.25">
      <c r="A388" s="4">
        <f>DATE(2019,3,1)</f>
        <v>43525</v>
      </c>
      <c r="B388" s="2">
        <v>30</v>
      </c>
      <c r="C388" s="2">
        <v>7.5758439379569609E-6</v>
      </c>
      <c r="D388" s="2">
        <v>11.124303682356381</v>
      </c>
    </row>
    <row r="389" spans="1:4" x14ac:dyDescent="0.25">
      <c r="A389" s="4">
        <f>DATE(2019,4,1)</f>
        <v>43556</v>
      </c>
      <c r="B389" s="2">
        <v>30</v>
      </c>
      <c r="C389" s="2">
        <v>7.5525877036852762E-6</v>
      </c>
      <c r="D389" s="2">
        <v>11.090154429195289</v>
      </c>
    </row>
    <row r="390" spans="1:4" x14ac:dyDescent="0.25">
      <c r="A390" s="4">
        <f>DATE(2019,5,1)</f>
        <v>43586</v>
      </c>
      <c r="B390" s="2">
        <v>30</v>
      </c>
      <c r="C390" s="2">
        <v>7.4993486123275943E-6</v>
      </c>
      <c r="D390" s="2">
        <v>11.011978608140129</v>
      </c>
    </row>
    <row r="391" spans="1:4" x14ac:dyDescent="0.25">
      <c r="A391" s="4">
        <f>DATE(2019,6,1)</f>
        <v>43617</v>
      </c>
      <c r="B391" s="2">
        <v>30</v>
      </c>
      <c r="C391" s="2">
        <v>7.352751254074974E-6</v>
      </c>
      <c r="D391" s="2">
        <v>10.79671631583463</v>
      </c>
    </row>
    <row r="392" spans="1:4" x14ac:dyDescent="0.25">
      <c r="A392" s="4">
        <f>DATE(2019,7,1)</f>
        <v>43647</v>
      </c>
      <c r="B392" s="2">
        <v>30</v>
      </c>
      <c r="C392" s="2">
        <v>7.1933177423488806E-6</v>
      </c>
      <c r="D392" s="2">
        <v>10.562605526843919</v>
      </c>
    </row>
    <row r="393" spans="1:4" x14ac:dyDescent="0.25">
      <c r="A393" s="4">
        <f>DATE(2019,8,1)</f>
        <v>43678</v>
      </c>
      <c r="B393" s="2">
        <v>30</v>
      </c>
      <c r="C393" s="2">
        <v>7.0081518970255266E-6</v>
      </c>
      <c r="D393" s="2">
        <v>10.29070960186889</v>
      </c>
    </row>
    <row r="394" spans="1:4" x14ac:dyDescent="0.25">
      <c r="A394" s="4">
        <f>DATE(2019,9,1)</f>
        <v>43709</v>
      </c>
      <c r="B394" s="2">
        <v>30</v>
      </c>
      <c r="C394" s="2">
        <v>6.5359281506971456E-6</v>
      </c>
      <c r="D394" s="2">
        <v>9.5973003390596077</v>
      </c>
    </row>
    <row r="395" spans="1:4" x14ac:dyDescent="0.25">
      <c r="A395" s="4">
        <f>DATE(2019,10,1)</f>
        <v>43739</v>
      </c>
      <c r="B395" s="2">
        <v>30</v>
      </c>
      <c r="C395" s="2">
        <v>6.7846403908333741E-6</v>
      </c>
      <c r="D395" s="2">
        <v>9.962507240291087</v>
      </c>
    </row>
    <row r="396" spans="1:4" x14ac:dyDescent="0.25">
      <c r="A396" s="4">
        <f>DATE(2019,11,1)</f>
        <v>43770</v>
      </c>
      <c r="B396" s="2">
        <v>30</v>
      </c>
      <c r="C396" s="2">
        <v>6.7261321419209708E-6</v>
      </c>
      <c r="D396" s="2">
        <v>9.8765942338782349</v>
      </c>
    </row>
    <row r="397" spans="1:4" x14ac:dyDescent="0.25">
      <c r="A397" s="4">
        <f>DATE(2019,12,1)</f>
        <v>43800</v>
      </c>
      <c r="B397" s="2">
        <v>30</v>
      </c>
      <c r="C397" s="2">
        <v>6.6501133915153332E-6</v>
      </c>
      <c r="D397" s="2">
        <v>9.7649689585965458</v>
      </c>
    </row>
    <row r="398" spans="1:4" x14ac:dyDescent="0.25">
      <c r="A398" s="4">
        <f>DATE(2020,1,1)</f>
        <v>43831</v>
      </c>
      <c r="B398" s="2">
        <v>30</v>
      </c>
      <c r="C398" s="2">
        <v>6.5845410972542604E-6</v>
      </c>
      <c r="D398" s="2">
        <v>9.6686831691210919</v>
      </c>
    </row>
    <row r="399" spans="1:4" x14ac:dyDescent="0.25">
      <c r="A399" s="4">
        <f>DATE(2020,2,1)</f>
        <v>43862</v>
      </c>
      <c r="B399" s="2">
        <v>30</v>
      </c>
      <c r="C399" s="2">
        <v>6.9446559791686013E-6</v>
      </c>
      <c r="D399" s="2">
        <v>10.197472745537761</v>
      </c>
    </row>
    <row r="400" spans="1:4" x14ac:dyDescent="0.25">
      <c r="A400" s="4">
        <f>DATE(2020,3,1)</f>
        <v>43891</v>
      </c>
      <c r="B400" s="2">
        <v>30</v>
      </c>
      <c r="C400" s="2">
        <v>7.2280272433999926E-6</v>
      </c>
      <c r="D400" s="2">
        <v>10.613572657835229</v>
      </c>
    </row>
    <row r="401" spans="1:4" x14ac:dyDescent="0.25">
      <c r="A401" s="4">
        <f>DATE(2020,4,1)</f>
        <v>43922</v>
      </c>
      <c r="B401" s="2">
        <v>30</v>
      </c>
      <c r="C401" s="2">
        <v>7.2692109824856743E-6</v>
      </c>
      <c r="D401" s="2">
        <v>10.67404650393291</v>
      </c>
    </row>
    <row r="402" spans="1:4" x14ac:dyDescent="0.25">
      <c r="A402" s="4">
        <f>DATE(2020,5,1)</f>
        <v>43952</v>
      </c>
      <c r="B402" s="2">
        <v>30</v>
      </c>
      <c r="C402" s="2">
        <v>7.3010110099858139E-6</v>
      </c>
      <c r="D402" s="2">
        <v>10.720741389138571</v>
      </c>
    </row>
    <row r="403" spans="1:4" x14ac:dyDescent="0.25">
      <c r="A403" s="4">
        <f>DATE(2020,6,1)</f>
        <v>43983</v>
      </c>
      <c r="B403" s="2">
        <v>30</v>
      </c>
      <c r="C403" s="2">
        <v>7.3625055847514886E-6</v>
      </c>
      <c r="D403" s="2">
        <v>10.81103949059275</v>
      </c>
    </row>
    <row r="404" spans="1:4" x14ac:dyDescent="0.25">
      <c r="A404" s="4">
        <f>DATE(2020,7,1)</f>
        <v>44013</v>
      </c>
      <c r="B404" s="2">
        <v>30</v>
      </c>
      <c r="C404" s="2">
        <v>7.369737886619987E-6</v>
      </c>
      <c r="D404" s="2">
        <v>10.821659340073101</v>
      </c>
    </row>
    <row r="405" spans="1:4" x14ac:dyDescent="0.25">
      <c r="A405" s="4">
        <f>DATE(2020,8,1)</f>
        <v>44044</v>
      </c>
      <c r="B405" s="2">
        <v>30</v>
      </c>
      <c r="C405" s="2">
        <v>7.3472074291203171E-6</v>
      </c>
      <c r="D405" s="2">
        <v>10.78857581124365</v>
      </c>
    </row>
    <row r="406" spans="1:4" x14ac:dyDescent="0.25">
      <c r="A406" s="4">
        <f>DATE(2020,9,1)</f>
        <v>44075</v>
      </c>
      <c r="B406" s="2">
        <v>30</v>
      </c>
      <c r="C406" s="2">
        <v>7.3227279244747479E-6</v>
      </c>
      <c r="D406" s="2">
        <v>10.75263031845089</v>
      </c>
    </row>
    <row r="407" spans="1:4" x14ac:dyDescent="0.25">
      <c r="A407" s="4">
        <f>DATE(2020,10,1)</f>
        <v>44105</v>
      </c>
      <c r="B407" s="2">
        <v>30</v>
      </c>
      <c r="C407" s="2">
        <v>7.4188487815263224E-6</v>
      </c>
      <c r="D407" s="2">
        <v>10.89377335318167</v>
      </c>
    </row>
    <row r="408" spans="1:4" x14ac:dyDescent="0.25">
      <c r="A408" s="4">
        <f>DATE(2020,11,1)</f>
        <v>44136</v>
      </c>
      <c r="B408" s="2">
        <v>30</v>
      </c>
      <c r="C408" s="2">
        <v>7.397939043585211E-6</v>
      </c>
      <c r="D408" s="2">
        <v>10.863069674927431</v>
      </c>
    </row>
    <row r="409" spans="1:4" x14ac:dyDescent="0.25">
      <c r="A409" s="4">
        <f>DATE(2020,12,1)</f>
        <v>44166</v>
      </c>
      <c r="B409" s="2">
        <v>30</v>
      </c>
      <c r="C409" s="2">
        <v>6.8956865106883916E-6</v>
      </c>
      <c r="D409" s="2">
        <v>10.1255664017695</v>
      </c>
    </row>
    <row r="410" spans="1:4" x14ac:dyDescent="0.25">
      <c r="A410" s="4">
        <f>DATE(2021,1,1)</f>
        <v>44197</v>
      </c>
      <c r="B410" s="2">
        <v>30</v>
      </c>
      <c r="C410" s="2">
        <v>6.5237313719990198E-6</v>
      </c>
      <c r="D410" s="2">
        <v>9.579390694761809</v>
      </c>
    </row>
    <row r="411" spans="1:4" x14ac:dyDescent="0.25">
      <c r="A411" s="4">
        <f>DATE(2021,2,1)</f>
        <v>44228</v>
      </c>
      <c r="B411" s="2">
        <v>30</v>
      </c>
      <c r="C411" s="2">
        <v>6.7564510572992731E-6</v>
      </c>
      <c r="D411" s="2">
        <v>9.9211142668607053</v>
      </c>
    </row>
    <row r="412" spans="1:4" x14ac:dyDescent="0.25">
      <c r="A412" s="4">
        <f>DATE(2021,3,1)</f>
        <v>44256</v>
      </c>
      <c r="B412" s="2">
        <v>30</v>
      </c>
      <c r="C412" s="2">
        <v>7.135718988138251E-6</v>
      </c>
      <c r="D412" s="2">
        <v>10.478028014581</v>
      </c>
    </row>
    <row r="413" spans="1:4" x14ac:dyDescent="0.25">
      <c r="A413" s="4">
        <f>DATE(2021,4,1)</f>
        <v>44287</v>
      </c>
      <c r="B413" s="2">
        <v>30</v>
      </c>
      <c r="C413" s="2">
        <v>7.2252223617397249E-6</v>
      </c>
      <c r="D413" s="2">
        <v>10.60945399387681</v>
      </c>
    </row>
    <row r="414" spans="1:4" x14ac:dyDescent="0.25">
      <c r="A414" s="4">
        <f>DATE(2021,5,1)</f>
        <v>44317</v>
      </c>
      <c r="B414" s="2">
        <v>30</v>
      </c>
      <c r="C414" s="2">
        <v>6.9906236603856087E-6</v>
      </c>
      <c r="D414" s="2">
        <v>10.264971290864141</v>
      </c>
    </row>
    <row r="415" spans="1:4" x14ac:dyDescent="0.25">
      <c r="A415" s="4">
        <f>DATE(2021,6,1)</f>
        <v>44348</v>
      </c>
      <c r="B415" s="2">
        <v>30</v>
      </c>
      <c r="C415" s="2">
        <v>6.8829717747576069E-6</v>
      </c>
      <c r="D415" s="2">
        <v>10.106896193553309</v>
      </c>
    </row>
    <row r="416" spans="1:4" x14ac:dyDescent="0.25">
      <c r="A416" s="4">
        <f>DATE(2021,7,1)</f>
        <v>44378</v>
      </c>
      <c r="B416" s="2">
        <v>30</v>
      </c>
      <c r="C416" s="2">
        <v>6.766344540665159E-6</v>
      </c>
      <c r="D416" s="2">
        <v>9.9356417722237751</v>
      </c>
    </row>
    <row r="417" spans="1:4" x14ac:dyDescent="0.25">
      <c r="A417" s="4">
        <f>DATE(2021,8,1)</f>
        <v>44409</v>
      </c>
      <c r="B417" s="2">
        <v>30</v>
      </c>
      <c r="C417" s="2">
        <v>6.6485822571848976E-6</v>
      </c>
      <c r="D417" s="2">
        <v>9.7627206541951157</v>
      </c>
    </row>
    <row r="418" spans="1:4" x14ac:dyDescent="0.25">
      <c r="A418" s="4">
        <f>DATE(2021,9,1)</f>
        <v>44440</v>
      </c>
      <c r="B418" s="2">
        <v>30</v>
      </c>
      <c r="C418" s="2">
        <v>6.6810848693421576E-6</v>
      </c>
      <c r="D418" s="2">
        <v>9.810447208631599</v>
      </c>
    </row>
    <row r="419" spans="1:4" x14ac:dyDescent="0.25">
      <c r="A419" s="4">
        <f>DATE(2021,10,1)</f>
        <v>44470</v>
      </c>
      <c r="B419" s="2">
        <v>30</v>
      </c>
      <c r="C419" s="2">
        <v>6.6928450905834316E-6</v>
      </c>
      <c r="D419" s="2">
        <v>9.8277158157374256</v>
      </c>
    </row>
    <row r="420" spans="1:4" x14ac:dyDescent="0.25">
      <c r="A420" s="4">
        <f>DATE(2021,11,1)</f>
        <v>44501</v>
      </c>
      <c r="B420" s="2">
        <v>30</v>
      </c>
      <c r="C420" s="2">
        <v>6.671763003396336E-6</v>
      </c>
      <c r="D420" s="2">
        <v>9.796759061341767</v>
      </c>
    </row>
    <row r="421" spans="1:4" x14ac:dyDescent="0.25">
      <c r="A421" s="4">
        <f>DATE(2021,12,1)</f>
        <v>44531</v>
      </c>
      <c r="B421" s="2">
        <v>30</v>
      </c>
      <c r="C421" s="2">
        <v>6.6283923843002412E-6</v>
      </c>
      <c r="D421" s="2">
        <v>9.7330740195605507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Indriana Hikmawati</cp:lastModifiedBy>
  <dcterms:created xsi:type="dcterms:W3CDTF">2025-07-16T14:46:10Z</dcterms:created>
  <dcterms:modified xsi:type="dcterms:W3CDTF">2025-07-16T15:06:16Z</dcterms:modified>
</cp:coreProperties>
</file>