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1" documentId="11_1EB192BFD3005DC1C8081DD04B5ED87656CCCD45" xr6:coauthVersionLast="47" xr6:coauthVersionMax="47" xr10:uidLastSave="{3A075209-2121-4FDE-9A4C-6E528F9EC627}"/>
  <bookViews>
    <workbookView xWindow="1770" yWindow="1770" windowWidth="15375" windowHeight="83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30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E419" i="1"/>
  <c r="E420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8" i="1"/>
  <c r="E49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31" i="1"/>
  <c r="E32" i="1"/>
  <c r="E30" i="1"/>
</calcChain>
</file>

<file path=xl/sharedStrings.xml><?xml version="1.0" encoding="utf-8"?>
<sst xmlns="http://schemas.openxmlformats.org/spreadsheetml/2006/main" count="5" uniqueCount="5">
  <si>
    <t>Date</t>
  </si>
  <si>
    <t>Actual</t>
  </si>
  <si>
    <t>Predicted</t>
  </si>
  <si>
    <t>Predicted_Residual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</si>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</sst>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activeCell="E1" sqref="E1"/>
    </sheetView>
  </sheetViews>
  <sheetFormatPr defaultRowHeight="15" x14ac:dyDescent="0.25"/>
  <cols>
    <col min="1" max="1" width="21.140625" customWidth="1"/>
    <col min="3" max="3" width="11" customWidth="1"/>
    <col min="4" max="4" width="23" customWidth="1"/>
    <col min="5" max="5" width="19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f>DATE(1987,1,1)</f>
        <v>31778</v>
      </c>
      <c r="B2" s="1">
        <v>-289</v>
      </c>
      <c r="C2">
        <v>-300.5</v>
      </c>
      <c r="D2" s="5">
        <v>-8.1</v>
      </c>
      <c r="E2" s="5">
        <f>C2+D2</f>
        <v>-308.60000000000002</v>
      </c>
    </row>
    <row r="3" spans="1:5" x14ac:dyDescent="0.25">
      <c r="A3" s="4">
        <f>DATE(1987,2,1)</f>
        <v>31809</v>
      </c>
      <c r="B3" s="1">
        <v>-280</v>
      </c>
      <c r="C3">
        <v>-291</v>
      </c>
      <c r="D3" s="5">
        <v>-8.9</v>
      </c>
      <c r="E3" s="5">
        <f t="shared" ref="E3:E29" si="0">C3+D3</f>
        <v>-299.89999999999998</v>
      </c>
    </row>
    <row r="4" spans="1:5" x14ac:dyDescent="0.25">
      <c r="A4" s="4">
        <f>DATE(1987,3,1)</f>
        <v>31837</v>
      </c>
      <c r="B4" s="1">
        <v>-309</v>
      </c>
      <c r="C4">
        <v>-322</v>
      </c>
      <c r="D4" s="5">
        <v>-9.3000000000000007</v>
      </c>
      <c r="E4" s="5">
        <f t="shared" si="0"/>
        <v>-331.3</v>
      </c>
    </row>
    <row r="5" spans="1:5" x14ac:dyDescent="0.25">
      <c r="A5" s="4">
        <f>DATE(1987,4,1)</f>
        <v>31868</v>
      </c>
      <c r="B5" s="1">
        <v>-303</v>
      </c>
      <c r="C5">
        <v>-314.5</v>
      </c>
      <c r="D5" s="5">
        <v>-9.1</v>
      </c>
      <c r="E5" s="5">
        <f t="shared" si="0"/>
        <v>-323.60000000000002</v>
      </c>
    </row>
    <row r="6" spans="1:5" x14ac:dyDescent="0.25">
      <c r="A6" s="4">
        <f>DATE(1987,5,1)</f>
        <v>31898</v>
      </c>
      <c r="B6" s="1">
        <v>-289</v>
      </c>
      <c r="C6">
        <v>-300.7</v>
      </c>
      <c r="D6" s="5">
        <v>-8.1999999999999993</v>
      </c>
      <c r="E6" s="5">
        <f t="shared" si="0"/>
        <v>-308.89999999999998</v>
      </c>
    </row>
    <row r="7" spans="1:5" x14ac:dyDescent="0.25">
      <c r="A7" s="4">
        <f>DATE(1987,6,1)</f>
        <v>31929</v>
      </c>
      <c r="B7" s="1">
        <v>-152</v>
      </c>
      <c r="C7">
        <v>-161.5</v>
      </c>
      <c r="D7" s="5">
        <v>-9.4</v>
      </c>
      <c r="E7" s="5">
        <f t="shared" si="0"/>
        <v>-170.9</v>
      </c>
    </row>
    <row r="8" spans="1:5" x14ac:dyDescent="0.25">
      <c r="A8" s="4">
        <f>DATE(1987,7,1)</f>
        <v>31959</v>
      </c>
      <c r="B8" s="1">
        <v>21</v>
      </c>
      <c r="C8">
        <v>18</v>
      </c>
      <c r="D8" s="5">
        <v>-9.1</v>
      </c>
      <c r="E8" s="5">
        <f t="shared" si="0"/>
        <v>8.9</v>
      </c>
    </row>
    <row r="9" spans="1:5" x14ac:dyDescent="0.25">
      <c r="A9" s="4">
        <f>DATE(1987,8,1)</f>
        <v>31990</v>
      </c>
      <c r="B9" s="1">
        <v>112</v>
      </c>
      <c r="C9">
        <v>108</v>
      </c>
      <c r="D9" s="5">
        <v>-8.1</v>
      </c>
      <c r="E9" s="5">
        <f t="shared" si="0"/>
        <v>99.9</v>
      </c>
    </row>
    <row r="10" spans="1:5" x14ac:dyDescent="0.25">
      <c r="A10" s="4">
        <f>DATE(1987,9,1)</f>
        <v>32021</v>
      </c>
      <c r="B10" s="1">
        <v>165</v>
      </c>
      <c r="C10">
        <v>162</v>
      </c>
      <c r="D10" s="5">
        <v>-6.5</v>
      </c>
      <c r="E10" s="5">
        <f t="shared" si="0"/>
        <v>155.5</v>
      </c>
    </row>
    <row r="11" spans="1:5" x14ac:dyDescent="0.25">
      <c r="A11" s="4">
        <f>DATE(1987,10,1)</f>
        <v>32051</v>
      </c>
      <c r="B11" s="1">
        <v>128</v>
      </c>
      <c r="C11">
        <v>124</v>
      </c>
      <c r="D11" s="5">
        <v>-4.3</v>
      </c>
      <c r="E11" s="5">
        <f t="shared" si="0"/>
        <v>119.7</v>
      </c>
    </row>
    <row r="12" spans="1:5" x14ac:dyDescent="0.25">
      <c r="A12" s="4">
        <f>DATE(1987,11,1)</f>
        <v>32082</v>
      </c>
      <c r="B12" s="1">
        <v>93</v>
      </c>
      <c r="C12">
        <v>90.5</v>
      </c>
      <c r="D12" s="5">
        <v>-1.4</v>
      </c>
      <c r="E12" s="5">
        <f t="shared" si="0"/>
        <v>89.1</v>
      </c>
    </row>
    <row r="13" spans="1:5" x14ac:dyDescent="0.25">
      <c r="A13" s="4">
        <f>DATE(1987,12,1)</f>
        <v>32112</v>
      </c>
      <c r="B13" s="1">
        <v>58</v>
      </c>
      <c r="C13">
        <v>56</v>
      </c>
      <c r="D13" s="5">
        <v>2.1</v>
      </c>
      <c r="E13" s="5">
        <f t="shared" si="0"/>
        <v>58.1</v>
      </c>
    </row>
    <row r="14" spans="1:5" x14ac:dyDescent="0.25">
      <c r="A14" s="4">
        <f>DATE(1988,1,1)</f>
        <v>32143</v>
      </c>
      <c r="B14" s="1">
        <v>60</v>
      </c>
      <c r="C14">
        <v>57.5</v>
      </c>
      <c r="D14" s="5">
        <v>6.1</v>
      </c>
      <c r="E14" s="5">
        <f t="shared" si="0"/>
        <v>63.6</v>
      </c>
    </row>
    <row r="15" spans="1:5" x14ac:dyDescent="0.25">
      <c r="A15" s="4">
        <f>DATE(1988,2,1)</f>
        <v>32174</v>
      </c>
      <c r="B15" s="1">
        <v>30</v>
      </c>
      <c r="C15">
        <v>28</v>
      </c>
      <c r="D15" s="5">
        <v>10</v>
      </c>
      <c r="E15" s="5">
        <f t="shared" si="0"/>
        <v>38</v>
      </c>
    </row>
    <row r="16" spans="1:5" x14ac:dyDescent="0.25">
      <c r="A16" s="4">
        <f>DATE(1988,3,1)</f>
        <v>32203</v>
      </c>
      <c r="B16" s="1">
        <v>39</v>
      </c>
      <c r="C16">
        <v>36.5</v>
      </c>
      <c r="D16" s="5">
        <v>13.8</v>
      </c>
      <c r="E16" s="5">
        <f t="shared" si="0"/>
        <v>50.3</v>
      </c>
    </row>
    <row r="17" spans="1:5" x14ac:dyDescent="0.25">
      <c r="A17" s="4">
        <f>DATE(1988,4,1)</f>
        <v>32234</v>
      </c>
      <c r="B17" s="1">
        <v>14</v>
      </c>
      <c r="C17">
        <v>12</v>
      </c>
      <c r="D17" s="5">
        <v>10.9</v>
      </c>
      <c r="E17" s="5">
        <f t="shared" si="0"/>
        <v>22.9</v>
      </c>
    </row>
    <row r="18" spans="1:5" x14ac:dyDescent="0.25">
      <c r="A18" s="4">
        <f>DATE(1988,5,1)</f>
        <v>32264</v>
      </c>
      <c r="B18" s="1">
        <v>-63</v>
      </c>
      <c r="C18">
        <v>-66</v>
      </c>
      <c r="D18" s="5">
        <v>6.7</v>
      </c>
      <c r="E18" s="5">
        <f t="shared" si="0"/>
        <v>-59.3</v>
      </c>
    </row>
    <row r="19" spans="1:5" x14ac:dyDescent="0.25">
      <c r="A19" s="4">
        <f>DATE(1988,6,1)</f>
        <v>32295</v>
      </c>
      <c r="B19" s="1">
        <v>-204</v>
      </c>
      <c r="C19">
        <v>-210</v>
      </c>
      <c r="D19" s="5">
        <v>2.7</v>
      </c>
      <c r="E19" s="5">
        <f>C19+D19</f>
        <v>-207.3</v>
      </c>
    </row>
    <row r="20" spans="1:5" x14ac:dyDescent="0.25">
      <c r="A20" s="4">
        <f>DATE(1988,7,1)</f>
        <v>32325</v>
      </c>
      <c r="B20" s="1">
        <v>-251</v>
      </c>
      <c r="C20">
        <v>-260</v>
      </c>
      <c r="D20" s="5">
        <v>-0.2</v>
      </c>
      <c r="E20" s="5">
        <f t="shared" si="0"/>
        <v>-260.2</v>
      </c>
    </row>
    <row r="21" spans="1:5" x14ac:dyDescent="0.25">
      <c r="A21" s="4">
        <f>DATE(1988,8,1)</f>
        <v>32356</v>
      </c>
      <c r="B21" s="1">
        <v>-224</v>
      </c>
      <c r="C21">
        <v>-230</v>
      </c>
      <c r="D21" s="5">
        <v>-4</v>
      </c>
      <c r="E21" s="5">
        <f t="shared" si="0"/>
        <v>-234</v>
      </c>
    </row>
    <row r="22" spans="1:5" x14ac:dyDescent="0.25">
      <c r="A22" s="4">
        <f>DATE(1988,9,1)</f>
        <v>32387</v>
      </c>
      <c r="B22" s="1">
        <v>-217</v>
      </c>
      <c r="C22">
        <v>-224</v>
      </c>
      <c r="D22" s="5">
        <v>-8.1999999999999993</v>
      </c>
      <c r="E22" s="5">
        <f t="shared" si="0"/>
        <v>-232.2</v>
      </c>
    </row>
    <row r="23" spans="1:5" x14ac:dyDescent="0.25">
      <c r="A23" s="4">
        <f>DATE(1988,10,1)</f>
        <v>32417</v>
      </c>
      <c r="B23" s="1">
        <v>-231</v>
      </c>
      <c r="C23">
        <v>-238</v>
      </c>
      <c r="D23" s="5">
        <v>-11.6</v>
      </c>
      <c r="E23" s="5">
        <f t="shared" si="0"/>
        <v>-249.6</v>
      </c>
    </row>
    <row r="24" spans="1:5" x14ac:dyDescent="0.25">
      <c r="A24" s="4">
        <f>DATE(1988,11,1)</f>
        <v>32448</v>
      </c>
      <c r="B24" s="1">
        <v>-232</v>
      </c>
      <c r="C24">
        <v>-239</v>
      </c>
      <c r="D24" s="5">
        <v>-14.5</v>
      </c>
      <c r="E24" s="5">
        <f t="shared" si="0"/>
        <v>-253.5</v>
      </c>
    </row>
    <row r="25" spans="1:5" x14ac:dyDescent="0.25">
      <c r="A25" s="4">
        <f>DATE(1988,12,1)</f>
        <v>32478</v>
      </c>
      <c r="B25" s="1">
        <v>-248</v>
      </c>
      <c r="C25">
        <v>-256</v>
      </c>
      <c r="D25" s="5">
        <v>-19.100000000000001</v>
      </c>
      <c r="E25" s="5">
        <f t="shared" si="0"/>
        <v>-275.10000000000002</v>
      </c>
    </row>
    <row r="26" spans="1:5" x14ac:dyDescent="0.25">
      <c r="A26" s="4">
        <f>DATE(1989,1,1)</f>
        <v>32509</v>
      </c>
      <c r="B26" s="1">
        <v>-261</v>
      </c>
      <c r="C26">
        <v>-269</v>
      </c>
      <c r="D26" s="5">
        <v>-25.4</v>
      </c>
      <c r="E26" s="5">
        <f t="shared" si="0"/>
        <v>-294.39999999999998</v>
      </c>
    </row>
    <row r="27" spans="1:5" x14ac:dyDescent="0.25">
      <c r="A27" s="4">
        <f>DATE(1989,2,1)</f>
        <v>32540</v>
      </c>
      <c r="B27" s="1">
        <v>-205</v>
      </c>
      <c r="C27">
        <v>-213</v>
      </c>
      <c r="D27" s="5">
        <v>-21.2</v>
      </c>
      <c r="E27" s="5">
        <f t="shared" si="0"/>
        <v>-234.2</v>
      </c>
    </row>
    <row r="28" spans="1:5" x14ac:dyDescent="0.25">
      <c r="A28" s="4">
        <f>DATE(1989,3,1)</f>
        <v>32568</v>
      </c>
      <c r="B28" s="1">
        <v>-184</v>
      </c>
      <c r="C28">
        <v>-192</v>
      </c>
      <c r="D28" s="5">
        <v>-14.7</v>
      </c>
      <c r="E28" s="5">
        <f t="shared" si="0"/>
        <v>-206.7</v>
      </c>
    </row>
    <row r="29" spans="1:5" x14ac:dyDescent="0.25">
      <c r="A29" s="4">
        <f>DATE(1989,4,1)</f>
        <v>32599</v>
      </c>
      <c r="B29" s="1">
        <v>-286</v>
      </c>
      <c r="C29">
        <v>-296</v>
      </c>
      <c r="D29" s="5">
        <v>-10.7</v>
      </c>
      <c r="E29" s="5">
        <f t="shared" si="0"/>
        <v>-306.7</v>
      </c>
    </row>
    <row r="30" spans="1:5" x14ac:dyDescent="0.25">
      <c r="A30" s="4">
        <f>DATE(1989,5,1)</f>
        <v>32629</v>
      </c>
      <c r="B30" s="1">
        <v>-309</v>
      </c>
      <c r="C30" s="1">
        <v>-354.89874394166202</v>
      </c>
      <c r="D30" s="1">
        <v>-5.3740830421447798</v>
      </c>
      <c r="E30" s="1">
        <f>C30+D30</f>
        <v>-360.27282698380679</v>
      </c>
    </row>
    <row r="31" spans="1:5" x14ac:dyDescent="0.25">
      <c r="A31" s="4">
        <f>DATE(1989,6,1)</f>
        <v>32660</v>
      </c>
      <c r="B31" s="1">
        <v>-325</v>
      </c>
      <c r="C31" s="1">
        <v>-375.67882506148601</v>
      </c>
      <c r="D31" s="1">
        <v>-3.7685809135437012</v>
      </c>
      <c r="E31" s="1">
        <f t="shared" ref="E31:E94" si="1">C31+D31</f>
        <v>-379.44740597502971</v>
      </c>
    </row>
    <row r="32" spans="1:5" x14ac:dyDescent="0.25">
      <c r="A32" s="4">
        <f>DATE(1989,7,1)</f>
        <v>32690</v>
      </c>
      <c r="B32" s="1">
        <v>-364</v>
      </c>
      <c r="C32" s="1">
        <v>-374.36297995271713</v>
      </c>
      <c r="D32" s="1">
        <v>-2.326745986938477</v>
      </c>
      <c r="E32" s="1">
        <f t="shared" si="1"/>
        <v>-376.6897259396556</v>
      </c>
    </row>
    <row r="33" spans="1:5" x14ac:dyDescent="0.25">
      <c r="A33" s="4">
        <f>DATE(1989,8,1)</f>
        <v>32721</v>
      </c>
      <c r="B33" s="1">
        <v>-324</v>
      </c>
      <c r="C33" s="1">
        <v>-364.55020481834902</v>
      </c>
      <c r="D33" s="1">
        <v>-1.339875459671021</v>
      </c>
      <c r="E33" s="1">
        <f t="shared" si="1"/>
        <v>-365.89008027802004</v>
      </c>
    </row>
    <row r="34" spans="1:5" x14ac:dyDescent="0.25">
      <c r="A34" s="4">
        <f>DATE(1989,9,1)</f>
        <v>32752</v>
      </c>
      <c r="B34" s="1">
        <v>-316</v>
      </c>
      <c r="C34" s="1">
        <v>-289.97244229659611</v>
      </c>
      <c r="D34" s="1">
        <v>-1.450710773468018</v>
      </c>
      <c r="E34" s="1">
        <f t="shared" si="1"/>
        <v>-291.42315307006413</v>
      </c>
    </row>
    <row r="35" spans="1:5" x14ac:dyDescent="0.25">
      <c r="A35" s="4">
        <f>DATE(1989,10,1)</f>
        <v>32782</v>
      </c>
      <c r="B35" s="1">
        <v>-311</v>
      </c>
      <c r="C35" s="1">
        <v>-282.55879116841101</v>
      </c>
      <c r="D35" s="1">
        <v>-1.072410583496094</v>
      </c>
      <c r="E35" s="1">
        <f t="shared" si="1"/>
        <v>-283.6312017519071</v>
      </c>
    </row>
    <row r="36" spans="1:5" x14ac:dyDescent="0.25">
      <c r="A36" s="4">
        <f>DATE(1989,11,1)</f>
        <v>32813</v>
      </c>
      <c r="B36" s="1">
        <v>-297</v>
      </c>
      <c r="C36" s="1">
        <v>-288.41005314609902</v>
      </c>
      <c r="D36" s="1">
        <v>-0.29655653238296509</v>
      </c>
      <c r="E36" s="1">
        <f t="shared" si="1"/>
        <v>-288.70660967848198</v>
      </c>
    </row>
    <row r="37" spans="1:5" x14ac:dyDescent="0.25">
      <c r="A37" s="4">
        <f>DATE(1989,12,1)</f>
        <v>32843</v>
      </c>
      <c r="B37" s="1">
        <v>-147</v>
      </c>
      <c r="C37" s="1">
        <v>-151.34628773232799</v>
      </c>
      <c r="D37" s="1">
        <v>0.49223917722702032</v>
      </c>
      <c r="E37" s="1">
        <f t="shared" si="1"/>
        <v>-150.85404855510097</v>
      </c>
    </row>
    <row r="38" spans="1:5" x14ac:dyDescent="0.25">
      <c r="A38" s="4">
        <f>DATE(1990,1,1)</f>
        <v>32874</v>
      </c>
      <c r="B38" s="1">
        <v>64</v>
      </c>
      <c r="C38" s="1">
        <v>52.325503425190703</v>
      </c>
      <c r="D38" s="1">
        <v>3.1935946941375728</v>
      </c>
      <c r="E38" s="1">
        <f t="shared" si="1"/>
        <v>55.519098119328277</v>
      </c>
    </row>
    <row r="39" spans="1:5" x14ac:dyDescent="0.25">
      <c r="A39" s="4">
        <f>DATE(1990,2,1)</f>
        <v>32905</v>
      </c>
      <c r="B39" s="1">
        <v>79</v>
      </c>
      <c r="C39" s="1">
        <v>84.440395334108928</v>
      </c>
      <c r="D39" s="1">
        <v>5.3347926139831543</v>
      </c>
      <c r="E39" s="1">
        <f t="shared" si="1"/>
        <v>89.775187948092082</v>
      </c>
    </row>
    <row r="40" spans="1:5" x14ac:dyDescent="0.25">
      <c r="A40" s="4">
        <f>DATE(1990,3,1)</f>
        <v>32933</v>
      </c>
      <c r="B40" s="1">
        <v>177</v>
      </c>
      <c r="C40" s="1">
        <v>162.32527224697901</v>
      </c>
      <c r="D40" s="1">
        <v>6.3639764785766602</v>
      </c>
      <c r="E40" s="1">
        <f t="shared" si="1"/>
        <v>168.68924872555567</v>
      </c>
    </row>
    <row r="41" spans="1:5" x14ac:dyDescent="0.25">
      <c r="A41" s="4">
        <f>DATE(1990,4,1)</f>
        <v>32964</v>
      </c>
      <c r="B41" s="1">
        <v>152</v>
      </c>
      <c r="C41" s="1">
        <v>198.33609686650891</v>
      </c>
      <c r="D41" s="1">
        <v>6.6339781284332302</v>
      </c>
      <c r="E41" s="1">
        <f t="shared" si="1"/>
        <v>204.97007499494214</v>
      </c>
    </row>
    <row r="42" spans="1:5" x14ac:dyDescent="0.25">
      <c r="A42" s="4">
        <f>DATE(1990,5,1)</f>
        <v>32994</v>
      </c>
      <c r="B42" s="1">
        <v>160</v>
      </c>
      <c r="C42" s="1">
        <v>150.4528414874226</v>
      </c>
      <c r="D42" s="1">
        <v>7.8831372261047363</v>
      </c>
      <c r="E42" s="1">
        <f t="shared" si="1"/>
        <v>158.33597871352734</v>
      </c>
    </row>
    <row r="43" spans="1:5" x14ac:dyDescent="0.25">
      <c r="A43" s="4">
        <f>DATE(1990,6,1)</f>
        <v>33025</v>
      </c>
      <c r="B43" s="1">
        <v>185</v>
      </c>
      <c r="C43" s="1">
        <v>139.7431291161256</v>
      </c>
      <c r="D43" s="1">
        <v>8.6921234130859375</v>
      </c>
      <c r="E43" s="1">
        <f t="shared" si="1"/>
        <v>148.43525252921154</v>
      </c>
    </row>
    <row r="44" spans="1:5" x14ac:dyDescent="0.25">
      <c r="A44" s="4">
        <f>DATE(1990,7,1)</f>
        <v>33055</v>
      </c>
      <c r="B44" s="1">
        <v>158</v>
      </c>
      <c r="C44" s="1">
        <v>209.17648258941639</v>
      </c>
      <c r="D44" s="1">
        <v>13.369916915893549</v>
      </c>
      <c r="E44" s="1">
        <f t="shared" si="1"/>
        <v>222.54639950530995</v>
      </c>
    </row>
    <row r="45" spans="1:5" x14ac:dyDescent="0.25">
      <c r="A45" s="4">
        <f>DATE(1990,8,1)</f>
        <v>33086</v>
      </c>
      <c r="B45" s="1">
        <v>154</v>
      </c>
      <c r="C45" s="1">
        <v>110.63757181739</v>
      </c>
      <c r="D45" s="1">
        <v>9.4638338088989258</v>
      </c>
      <c r="E45" s="1">
        <f t="shared" si="1"/>
        <v>120.10140562628892</v>
      </c>
    </row>
    <row r="46" spans="1:5" x14ac:dyDescent="0.25">
      <c r="A46" s="4">
        <f>DATE(1990,9,1)</f>
        <v>33117</v>
      </c>
      <c r="B46" s="1">
        <v>134</v>
      </c>
      <c r="C46" s="1">
        <v>181.41314823752299</v>
      </c>
      <c r="D46" s="1">
        <v>4.2348318099975586</v>
      </c>
      <c r="E46" s="1">
        <f t="shared" si="1"/>
        <v>185.64798004752055</v>
      </c>
    </row>
    <row r="47" spans="1:5" x14ac:dyDescent="0.25">
      <c r="A47" s="4">
        <f>DATE(1990,10,1)</f>
        <v>33147</v>
      </c>
      <c r="B47" s="1">
        <v>119</v>
      </c>
      <c r="C47" s="1">
        <v>116.372098298094</v>
      </c>
      <c r="D47" s="1">
        <v>3.601168155670166</v>
      </c>
      <c r="E47" s="1">
        <f t="shared" si="1"/>
        <v>119.97326645376417</v>
      </c>
    </row>
    <row r="48" spans="1:5" x14ac:dyDescent="0.25">
      <c r="A48" s="4">
        <f>DATE(1990,11,1)</f>
        <v>33178</v>
      </c>
      <c r="B48" s="1">
        <v>110</v>
      </c>
      <c r="C48" s="1">
        <v>85.462053831749586</v>
      </c>
      <c r="D48" s="1">
        <v>6.0557987131178299</v>
      </c>
      <c r="E48" s="1">
        <f t="shared" si="1"/>
        <v>91.517852544867409</v>
      </c>
    </row>
    <row r="49" spans="1:5" x14ac:dyDescent="0.25">
      <c r="A49" s="4">
        <f>DATE(1990,12,1)</f>
        <v>33208</v>
      </c>
      <c r="B49" s="1">
        <v>90</v>
      </c>
      <c r="C49" s="1">
        <v>104.3656859337418</v>
      </c>
      <c r="D49" s="1">
        <v>3.5568525791168208</v>
      </c>
      <c r="E49" s="1">
        <f t="shared" si="1"/>
        <v>107.92253851285862</v>
      </c>
    </row>
    <row r="50" spans="1:5" x14ac:dyDescent="0.25">
      <c r="A50" s="4">
        <f>DATE(1991,1,1)</f>
        <v>33239</v>
      </c>
      <c r="B50" s="1">
        <v>83</v>
      </c>
      <c r="C50" s="1">
        <v>42.541393496624892</v>
      </c>
      <c r="D50" s="1">
        <v>1.017099976539612</v>
      </c>
      <c r="E50" s="1">
        <f t="shared" si="1"/>
        <v>43.558493473164503</v>
      </c>
    </row>
    <row r="51" spans="1:5" x14ac:dyDescent="0.25">
      <c r="A51" s="4">
        <f>DATE(1991,2,1)</f>
        <v>33270</v>
      </c>
      <c r="B51" s="1">
        <v>113</v>
      </c>
      <c r="C51" s="1">
        <v>125.61879968532701</v>
      </c>
      <c r="D51" s="1">
        <v>-2.4892029762268071</v>
      </c>
      <c r="E51" s="1">
        <f t="shared" si="1"/>
        <v>123.1295967091002</v>
      </c>
    </row>
    <row r="52" spans="1:5" x14ac:dyDescent="0.25">
      <c r="A52" s="4">
        <f>DATE(1991,3,1)</f>
        <v>33298</v>
      </c>
      <c r="B52" s="1">
        <v>103</v>
      </c>
      <c r="C52" s="1">
        <v>75.607558103658533</v>
      </c>
      <c r="D52" s="1">
        <v>-1.8658275604248049</v>
      </c>
      <c r="E52" s="1">
        <f t="shared" si="1"/>
        <v>73.741730543233729</v>
      </c>
    </row>
    <row r="53" spans="1:5" x14ac:dyDescent="0.25">
      <c r="A53" s="4">
        <f>DATE(1991,4,1)</f>
        <v>33329</v>
      </c>
      <c r="B53" s="1">
        <v>-26</v>
      </c>
      <c r="C53" s="1">
        <v>-23.0333164794745</v>
      </c>
      <c r="D53" s="1">
        <v>1.895188450813293</v>
      </c>
      <c r="E53" s="1">
        <f t="shared" si="1"/>
        <v>-21.138128028661207</v>
      </c>
    </row>
    <row r="54" spans="1:5" x14ac:dyDescent="0.25">
      <c r="A54" s="4">
        <f>DATE(1991,5,1)</f>
        <v>33359</v>
      </c>
      <c r="B54" s="1">
        <v>-214</v>
      </c>
      <c r="C54" s="1">
        <v>-230.14294145807801</v>
      </c>
      <c r="D54" s="1">
        <v>0.61411923170089722</v>
      </c>
      <c r="E54" s="1">
        <f t="shared" si="1"/>
        <v>-229.52882222637712</v>
      </c>
    </row>
    <row r="55" spans="1:5" x14ac:dyDescent="0.25">
      <c r="A55" s="4">
        <f>DATE(1991,6,1)</f>
        <v>33390</v>
      </c>
      <c r="B55" s="1">
        <v>-276</v>
      </c>
      <c r="C55" s="1">
        <v>-254.56400067089271</v>
      </c>
      <c r="D55" s="1">
        <v>-1.467989444732666</v>
      </c>
      <c r="E55" s="1">
        <f t="shared" si="1"/>
        <v>-256.03199011562538</v>
      </c>
    </row>
    <row r="56" spans="1:5" x14ac:dyDescent="0.25">
      <c r="A56" s="4">
        <f>DATE(1991,7,1)</f>
        <v>33420</v>
      </c>
      <c r="B56" s="1">
        <v>-270</v>
      </c>
      <c r="C56" s="1">
        <v>-260.25191415899798</v>
      </c>
      <c r="D56" s="1">
        <v>-1.618557453155518</v>
      </c>
      <c r="E56" s="1">
        <f t="shared" si="1"/>
        <v>-261.87047161215349</v>
      </c>
    </row>
    <row r="57" spans="1:5" x14ac:dyDescent="0.25">
      <c r="A57" s="4">
        <f>DATE(1991,8,1)</f>
        <v>33451</v>
      </c>
      <c r="B57" s="1">
        <v>-298</v>
      </c>
      <c r="C57" s="1">
        <v>-304.06408233231099</v>
      </c>
      <c r="D57" s="1">
        <v>-2.066307544708252</v>
      </c>
      <c r="E57" s="1">
        <f t="shared" si="1"/>
        <v>-306.13038987701924</v>
      </c>
    </row>
    <row r="58" spans="1:5" x14ac:dyDescent="0.25">
      <c r="A58" s="4">
        <f>DATE(1991,9,1)</f>
        <v>33482</v>
      </c>
      <c r="B58" s="1">
        <v>-265</v>
      </c>
      <c r="C58" s="1">
        <v>-309.924898681748</v>
      </c>
      <c r="D58" s="1">
        <v>-0.5728946328163147</v>
      </c>
      <c r="E58" s="1">
        <f t="shared" si="1"/>
        <v>-310.49779331456432</v>
      </c>
    </row>
    <row r="59" spans="1:5" x14ac:dyDescent="0.25">
      <c r="A59" s="4">
        <f>DATE(1991,10,1)</f>
        <v>33512</v>
      </c>
      <c r="B59" s="1">
        <v>-250</v>
      </c>
      <c r="C59" s="1">
        <v>-297.48131894608298</v>
      </c>
      <c r="D59" s="1">
        <v>1.027405381202698</v>
      </c>
      <c r="E59" s="1">
        <f t="shared" si="1"/>
        <v>-296.45391356488028</v>
      </c>
    </row>
    <row r="60" spans="1:5" x14ac:dyDescent="0.25">
      <c r="A60" s="4">
        <f>DATE(1991,11,1)</f>
        <v>33543</v>
      </c>
      <c r="B60" s="1">
        <v>-242</v>
      </c>
      <c r="C60" s="1">
        <v>-309.48411173405037</v>
      </c>
      <c r="D60" s="1">
        <v>1.1514501571655269</v>
      </c>
      <c r="E60" s="1">
        <f t="shared" si="1"/>
        <v>-308.33266157688485</v>
      </c>
    </row>
    <row r="61" spans="1:5" x14ac:dyDescent="0.25">
      <c r="A61" s="4">
        <f>DATE(1991,12,1)</f>
        <v>33573</v>
      </c>
      <c r="B61" s="1">
        <v>-298</v>
      </c>
      <c r="C61" s="1">
        <v>-231.07336651619241</v>
      </c>
      <c r="D61" s="1">
        <v>2.9726234078407199</v>
      </c>
      <c r="E61" s="1">
        <f t="shared" si="1"/>
        <v>-228.10074310835168</v>
      </c>
    </row>
    <row r="62" spans="1:5" x14ac:dyDescent="0.25">
      <c r="A62" s="4">
        <f>DATE(1992,1,1)</f>
        <v>33604</v>
      </c>
      <c r="B62" s="1">
        <v>-278</v>
      </c>
      <c r="C62" s="1">
        <v>-241.36880695288599</v>
      </c>
      <c r="D62" s="1">
        <v>1.6382067203521731</v>
      </c>
      <c r="E62" s="1">
        <f t="shared" si="1"/>
        <v>-239.73060023253382</v>
      </c>
    </row>
    <row r="63" spans="1:5" x14ac:dyDescent="0.25">
      <c r="A63" s="4">
        <f>DATE(1992,2,1)</f>
        <v>33635</v>
      </c>
      <c r="B63" s="1">
        <v>-283</v>
      </c>
      <c r="C63" s="1">
        <v>-214.20863334989861</v>
      </c>
      <c r="D63" s="1">
        <v>1.7149533629417399</v>
      </c>
      <c r="E63" s="1">
        <f t="shared" si="1"/>
        <v>-212.49367998695686</v>
      </c>
    </row>
    <row r="64" spans="1:5" x14ac:dyDescent="0.25">
      <c r="A64" s="4">
        <f>DATE(1992,3,1)</f>
        <v>33664</v>
      </c>
      <c r="B64" s="1">
        <v>-282</v>
      </c>
      <c r="C64" s="1">
        <v>-236.94035322672491</v>
      </c>
      <c r="D64" s="1">
        <v>0.90298289060592651</v>
      </c>
      <c r="E64" s="1">
        <f t="shared" si="1"/>
        <v>-236.03737033611898</v>
      </c>
    </row>
    <row r="65" spans="1:5" x14ac:dyDescent="0.25">
      <c r="A65" s="4">
        <f>DATE(1992,4,1)</f>
        <v>33695</v>
      </c>
      <c r="B65" s="1">
        <v>-288</v>
      </c>
      <c r="C65" s="1">
        <v>-293.59042834061103</v>
      </c>
      <c r="D65" s="1">
        <v>-1.517754077911377</v>
      </c>
      <c r="E65" s="1">
        <f t="shared" si="1"/>
        <v>-295.1081824185224</v>
      </c>
    </row>
    <row r="66" spans="1:5" x14ac:dyDescent="0.25">
      <c r="A66" s="4">
        <f>DATE(1992,5,1)</f>
        <v>33725</v>
      </c>
      <c r="B66" s="1">
        <v>-290</v>
      </c>
      <c r="C66" s="1">
        <v>-292.93304104768401</v>
      </c>
      <c r="D66" s="1">
        <v>-3.2274174690246582</v>
      </c>
      <c r="E66" s="1">
        <f t="shared" si="1"/>
        <v>-296.16045851670867</v>
      </c>
    </row>
    <row r="67" spans="1:5" x14ac:dyDescent="0.25">
      <c r="A67" s="4">
        <f>DATE(1992,6,1)</f>
        <v>33756</v>
      </c>
      <c r="B67" s="1">
        <v>-29</v>
      </c>
      <c r="C67" s="1">
        <v>-22.446576163966999</v>
      </c>
      <c r="D67" s="1">
        <v>-4.8333206176757813</v>
      </c>
      <c r="E67" s="1">
        <f t="shared" si="1"/>
        <v>-27.27989678164278</v>
      </c>
    </row>
    <row r="68" spans="1:5" x14ac:dyDescent="0.25">
      <c r="A68" s="4">
        <f>DATE(1992,7,1)</f>
        <v>33786</v>
      </c>
      <c r="B68" s="1">
        <v>60</v>
      </c>
      <c r="C68" s="1">
        <v>37.745506664479002</v>
      </c>
      <c r="D68" s="1">
        <v>-22.993400573730469</v>
      </c>
      <c r="E68" s="1">
        <f t="shared" si="1"/>
        <v>14.752106090748534</v>
      </c>
    </row>
    <row r="69" spans="1:5" x14ac:dyDescent="0.25">
      <c r="A69" s="4">
        <f>DATE(1992,8,1)</f>
        <v>33817</v>
      </c>
      <c r="B69" s="1">
        <v>106</v>
      </c>
      <c r="C69" s="1">
        <v>128.493165270514</v>
      </c>
      <c r="D69" s="1">
        <v>-30.087726593017582</v>
      </c>
      <c r="E69" s="1">
        <f t="shared" si="1"/>
        <v>98.40543867749642</v>
      </c>
    </row>
    <row r="70" spans="1:5" x14ac:dyDescent="0.25">
      <c r="A70" s="4">
        <f>DATE(1992,9,1)</f>
        <v>33848</v>
      </c>
      <c r="B70" s="1">
        <v>119</v>
      </c>
      <c r="C70" s="1">
        <v>153.12772335160301</v>
      </c>
      <c r="D70" s="1">
        <v>-39.750759124755859</v>
      </c>
      <c r="E70" s="1">
        <f t="shared" si="1"/>
        <v>113.37696422684715</v>
      </c>
    </row>
    <row r="71" spans="1:5" x14ac:dyDescent="0.25">
      <c r="A71" s="4">
        <f>DATE(1992,10,1)</f>
        <v>33878</v>
      </c>
      <c r="B71" s="1">
        <v>163</v>
      </c>
      <c r="C71" s="1">
        <v>119.0160365628488</v>
      </c>
      <c r="D71" s="1">
        <v>-34.677986145019531</v>
      </c>
      <c r="E71" s="1">
        <f t="shared" si="1"/>
        <v>84.338050417829265</v>
      </c>
    </row>
    <row r="72" spans="1:5" x14ac:dyDescent="0.25">
      <c r="A72" s="4">
        <f>DATE(1992,11,1)</f>
        <v>33909</v>
      </c>
      <c r="B72" s="1">
        <v>170</v>
      </c>
      <c r="C72" s="1">
        <v>179.0056448130635</v>
      </c>
      <c r="D72" s="1">
        <v>-30.543426513671879</v>
      </c>
      <c r="E72" s="1">
        <f t="shared" si="1"/>
        <v>148.46221829939162</v>
      </c>
    </row>
    <row r="73" spans="1:5" x14ac:dyDescent="0.25">
      <c r="A73" s="4">
        <f>DATE(1992,12,1)</f>
        <v>33939</v>
      </c>
      <c r="B73" s="1">
        <v>196</v>
      </c>
      <c r="C73" s="1">
        <v>158.64645137774559</v>
      </c>
      <c r="D73" s="1">
        <v>-19.594179153442379</v>
      </c>
      <c r="E73" s="1">
        <f t="shared" si="1"/>
        <v>139.05227222430321</v>
      </c>
    </row>
    <row r="74" spans="1:5" x14ac:dyDescent="0.25">
      <c r="A74" s="4">
        <f>DATE(1993,1,1)</f>
        <v>33970</v>
      </c>
      <c r="B74" s="1">
        <v>177</v>
      </c>
      <c r="C74" s="1">
        <v>160.88152507462419</v>
      </c>
      <c r="D74" s="1">
        <v>-15.416189193725589</v>
      </c>
      <c r="E74" s="1">
        <f t="shared" si="1"/>
        <v>145.46533588089861</v>
      </c>
    </row>
    <row r="75" spans="1:5" x14ac:dyDescent="0.25">
      <c r="A75" s="4">
        <f>DATE(1993,2,1)</f>
        <v>34001</v>
      </c>
      <c r="B75" s="1">
        <v>190</v>
      </c>
      <c r="C75" s="1">
        <v>199.16930218523001</v>
      </c>
      <c r="D75" s="1">
        <v>-4.3345327377319336</v>
      </c>
      <c r="E75" s="1">
        <f t="shared" si="1"/>
        <v>194.83476944749808</v>
      </c>
    </row>
    <row r="76" spans="1:5" x14ac:dyDescent="0.25">
      <c r="A76" s="4">
        <f>DATE(1993,3,1)</f>
        <v>34029</v>
      </c>
      <c r="B76" s="1">
        <v>192</v>
      </c>
      <c r="C76" s="1">
        <v>177.6920970979248</v>
      </c>
      <c r="D76" s="1">
        <v>2.270559549331665</v>
      </c>
      <c r="E76" s="1">
        <f t="shared" si="1"/>
        <v>179.96265664725647</v>
      </c>
    </row>
    <row r="77" spans="1:5" x14ac:dyDescent="0.25">
      <c r="A77" s="4">
        <f>DATE(1993,4,1)</f>
        <v>34060</v>
      </c>
      <c r="B77" s="1">
        <v>80</v>
      </c>
      <c r="C77" s="1">
        <v>75.781324978475993</v>
      </c>
      <c r="D77" s="1">
        <v>9.5429439544677734</v>
      </c>
      <c r="E77" s="1">
        <f t="shared" si="1"/>
        <v>85.324268932943767</v>
      </c>
    </row>
    <row r="78" spans="1:5" x14ac:dyDescent="0.25">
      <c r="A78" s="4">
        <f>DATE(1993,5,1)</f>
        <v>34090</v>
      </c>
      <c r="B78" s="1">
        <v>57</v>
      </c>
      <c r="C78" s="1">
        <v>20.25208233467318</v>
      </c>
      <c r="D78" s="1">
        <v>17.18589973449707</v>
      </c>
      <c r="E78" s="1">
        <f t="shared" si="1"/>
        <v>37.437982069170246</v>
      </c>
    </row>
    <row r="79" spans="1:5" x14ac:dyDescent="0.25">
      <c r="A79" s="4">
        <f>DATE(1993,6,1)</f>
        <v>34121</v>
      </c>
      <c r="B79" s="1">
        <v>-44</v>
      </c>
      <c r="C79" s="1">
        <v>-47.591665303747497</v>
      </c>
      <c r="D79" s="1">
        <v>15.839372634887701</v>
      </c>
      <c r="E79" s="1">
        <f t="shared" si="1"/>
        <v>-31.752292668859795</v>
      </c>
    </row>
    <row r="80" spans="1:5" x14ac:dyDescent="0.25">
      <c r="A80" s="4">
        <f>DATE(1993,7,1)</f>
        <v>34151</v>
      </c>
      <c r="B80" s="1">
        <v>-187</v>
      </c>
      <c r="C80" s="1">
        <v>-107.134500428458</v>
      </c>
      <c r="D80" s="1">
        <v>11.13461875915527</v>
      </c>
      <c r="E80" s="1">
        <f t="shared" si="1"/>
        <v>-95.999881669302724</v>
      </c>
    </row>
    <row r="81" spans="1:5" x14ac:dyDescent="0.25">
      <c r="A81" s="4">
        <f>DATE(1993,8,1)</f>
        <v>34182</v>
      </c>
      <c r="B81" s="1">
        <v>-176</v>
      </c>
      <c r="C81" s="1">
        <v>-204.48529844431599</v>
      </c>
      <c r="D81" s="1">
        <v>5.8359155654907227</v>
      </c>
      <c r="E81" s="1">
        <f t="shared" si="1"/>
        <v>-198.64938287882526</v>
      </c>
    </row>
    <row r="82" spans="1:5" x14ac:dyDescent="0.25">
      <c r="A82" s="4">
        <f>DATE(1993,9,1)</f>
        <v>34213</v>
      </c>
      <c r="B82" s="1">
        <v>-195</v>
      </c>
      <c r="C82" s="1">
        <v>-248.56848222568581</v>
      </c>
      <c r="D82" s="1">
        <v>4.2675266265869141</v>
      </c>
      <c r="E82" s="1">
        <f t="shared" si="1"/>
        <v>-244.3009555990989</v>
      </c>
    </row>
    <row r="83" spans="1:5" x14ac:dyDescent="0.25">
      <c r="A83" s="4">
        <f>DATE(1993,10,1)</f>
        <v>34243</v>
      </c>
      <c r="B83" s="1">
        <v>-253</v>
      </c>
      <c r="C83" s="1">
        <v>-296.31916961037399</v>
      </c>
      <c r="D83" s="1">
        <v>1.756574153900146</v>
      </c>
      <c r="E83" s="1">
        <f t="shared" si="1"/>
        <v>-294.56259545647384</v>
      </c>
    </row>
    <row r="84" spans="1:5" x14ac:dyDescent="0.25">
      <c r="A84" s="4">
        <f>DATE(1993,11,1)</f>
        <v>34274</v>
      </c>
      <c r="B84" s="1">
        <v>-260</v>
      </c>
      <c r="C84" s="1">
        <v>-272.50257982342288</v>
      </c>
      <c r="D84" s="1">
        <v>0.7795446515083313</v>
      </c>
      <c r="E84" s="1">
        <f t="shared" si="1"/>
        <v>-271.72303517191455</v>
      </c>
    </row>
    <row r="85" spans="1:5" x14ac:dyDescent="0.25">
      <c r="A85" s="4">
        <f>DATE(1993,12,1)</f>
        <v>34304</v>
      </c>
      <c r="B85" s="1">
        <v>-297</v>
      </c>
      <c r="C85" s="1">
        <v>-331.93765166523752</v>
      </c>
      <c r="D85" s="1">
        <v>-0.86182481050491333</v>
      </c>
      <c r="E85" s="1">
        <f t="shared" si="1"/>
        <v>-332.79947647574244</v>
      </c>
    </row>
    <row r="86" spans="1:5" x14ac:dyDescent="0.25">
      <c r="A86" s="4">
        <f>DATE(1994,1,1)</f>
        <v>34335</v>
      </c>
      <c r="B86" s="1">
        <v>-332</v>
      </c>
      <c r="C86" s="1">
        <v>-290.4782789726213</v>
      </c>
      <c r="D86" s="1">
        <v>-2.1215038299560551</v>
      </c>
      <c r="E86" s="1">
        <f t="shared" si="1"/>
        <v>-292.59978280257735</v>
      </c>
    </row>
    <row r="87" spans="1:5" x14ac:dyDescent="0.25">
      <c r="A87" s="4">
        <f>DATE(1994,2,1)</f>
        <v>34366</v>
      </c>
      <c r="B87" s="1">
        <v>-301</v>
      </c>
      <c r="C87" s="1">
        <v>-356.11681264141617</v>
      </c>
      <c r="D87" s="1">
        <v>-1.3293707370758061</v>
      </c>
      <c r="E87" s="1">
        <f t="shared" si="1"/>
        <v>-357.44618337849198</v>
      </c>
    </row>
    <row r="88" spans="1:5" x14ac:dyDescent="0.25">
      <c r="A88" s="4">
        <f>DATE(1994,3,1)</f>
        <v>34394</v>
      </c>
      <c r="B88" s="1">
        <v>-316</v>
      </c>
      <c r="C88" s="1">
        <v>-311.19490207509938</v>
      </c>
      <c r="D88" s="1">
        <v>0.72035187482833862</v>
      </c>
      <c r="E88" s="1">
        <f t="shared" si="1"/>
        <v>-310.47455020027104</v>
      </c>
    </row>
    <row r="89" spans="1:5" x14ac:dyDescent="0.25">
      <c r="A89" s="4">
        <f>DATE(1994,4,1)</f>
        <v>34425</v>
      </c>
      <c r="B89" s="1">
        <v>-315</v>
      </c>
      <c r="C89" s="1">
        <v>-326.87664693154022</v>
      </c>
      <c r="D89" s="1">
        <v>1.27535092830658</v>
      </c>
      <c r="E89" s="1">
        <f t="shared" si="1"/>
        <v>-325.60129600323364</v>
      </c>
    </row>
    <row r="90" spans="1:5" x14ac:dyDescent="0.25">
      <c r="A90" s="4">
        <f>DATE(1994,5,1)</f>
        <v>34455</v>
      </c>
      <c r="B90" s="1">
        <v>-326</v>
      </c>
      <c r="C90" s="1">
        <v>-301.99953893624388</v>
      </c>
      <c r="D90" s="1">
        <v>1.429454565048218</v>
      </c>
      <c r="E90" s="1">
        <f t="shared" si="1"/>
        <v>-300.57008437119566</v>
      </c>
    </row>
    <row r="91" spans="1:5" x14ac:dyDescent="0.25">
      <c r="A91" s="4">
        <f>DATE(1994,6,1)</f>
        <v>34486</v>
      </c>
      <c r="B91" s="1">
        <v>-341</v>
      </c>
      <c r="C91" s="1">
        <v>-291.72034832410679</v>
      </c>
      <c r="D91" s="1">
        <v>3.560759305953979</v>
      </c>
      <c r="E91" s="1">
        <f t="shared" si="1"/>
        <v>-288.15958901815281</v>
      </c>
    </row>
    <row r="92" spans="1:5" x14ac:dyDescent="0.25">
      <c r="A92" s="4">
        <f>DATE(1994,7,1)</f>
        <v>34516</v>
      </c>
      <c r="B92" s="1">
        <v>-349</v>
      </c>
      <c r="C92" s="1">
        <v>-294.28632682700049</v>
      </c>
      <c r="D92" s="1">
        <v>3.1020159721374512</v>
      </c>
      <c r="E92" s="1">
        <f t="shared" si="1"/>
        <v>-291.18431085486304</v>
      </c>
    </row>
    <row r="93" spans="1:5" x14ac:dyDescent="0.25">
      <c r="A93" s="4">
        <f>DATE(1994,8,1)</f>
        <v>34547</v>
      </c>
      <c r="B93" s="1">
        <v>-263</v>
      </c>
      <c r="C93" s="1">
        <v>-281.88429963791089</v>
      </c>
      <c r="D93" s="1">
        <v>1.0336722135543821</v>
      </c>
      <c r="E93" s="1">
        <f t="shared" si="1"/>
        <v>-280.8506274243565</v>
      </c>
    </row>
    <row r="94" spans="1:5" x14ac:dyDescent="0.25">
      <c r="A94" s="4">
        <f>DATE(1994,9,1)</f>
        <v>34578</v>
      </c>
      <c r="B94" s="1">
        <v>-57</v>
      </c>
      <c r="C94" s="1">
        <v>-156.4472356382752</v>
      </c>
      <c r="D94" s="1">
        <v>-4.1005597114562988</v>
      </c>
      <c r="E94" s="1">
        <f t="shared" si="1"/>
        <v>-160.5477953497315</v>
      </c>
    </row>
    <row r="95" spans="1:5" x14ac:dyDescent="0.25">
      <c r="A95" s="4">
        <f>DATE(1994,10,1)</f>
        <v>34608</v>
      </c>
      <c r="B95" s="1">
        <v>87</v>
      </c>
      <c r="C95" s="1">
        <v>68.989538649937671</v>
      </c>
      <c r="D95" s="1">
        <v>-14.113594055175779</v>
      </c>
      <c r="E95" s="1">
        <f t="shared" ref="E95:E158" si="2">C95+D95</f>
        <v>54.87594459476189</v>
      </c>
    </row>
    <row r="96" spans="1:5" x14ac:dyDescent="0.25">
      <c r="A96" s="4">
        <f>DATE(1994,11,1)</f>
        <v>34639</v>
      </c>
      <c r="B96" s="1">
        <v>143</v>
      </c>
      <c r="C96" s="1">
        <v>153.94162804287771</v>
      </c>
      <c r="D96" s="1">
        <v>-22.7807731628418</v>
      </c>
      <c r="E96" s="1">
        <f t="shared" si="2"/>
        <v>131.16085488003591</v>
      </c>
    </row>
    <row r="97" spans="1:5" x14ac:dyDescent="0.25">
      <c r="A97" s="4">
        <f>DATE(1994,12,1)</f>
        <v>34669</v>
      </c>
      <c r="B97" s="1">
        <v>181</v>
      </c>
      <c r="C97" s="1">
        <v>142.48920592692551</v>
      </c>
      <c r="D97" s="1">
        <v>-24.281524658203121</v>
      </c>
      <c r="E97" s="1">
        <f t="shared" si="2"/>
        <v>118.20768126872238</v>
      </c>
    </row>
    <row r="98" spans="1:5" x14ac:dyDescent="0.25">
      <c r="A98" s="4">
        <f>DATE(1995,1,1)</f>
        <v>34700</v>
      </c>
      <c r="B98" s="1">
        <v>186</v>
      </c>
      <c r="C98" s="1">
        <v>205.3884498588703</v>
      </c>
      <c r="D98" s="1">
        <v>-22.36623382568359</v>
      </c>
      <c r="E98" s="1">
        <f t="shared" si="2"/>
        <v>183.02221603318671</v>
      </c>
    </row>
    <row r="99" spans="1:5" x14ac:dyDescent="0.25">
      <c r="A99" s="4">
        <f>DATE(1995,2,1)</f>
        <v>34731</v>
      </c>
      <c r="B99" s="1">
        <v>117</v>
      </c>
      <c r="C99" s="1">
        <v>192.84252160861709</v>
      </c>
      <c r="D99" s="1">
        <v>-17.271732330322269</v>
      </c>
      <c r="E99" s="1">
        <f t="shared" si="2"/>
        <v>175.57078927829482</v>
      </c>
    </row>
    <row r="100" spans="1:5" x14ac:dyDescent="0.25">
      <c r="A100" s="4">
        <f>DATE(1995,3,1)</f>
        <v>34759</v>
      </c>
      <c r="B100" s="1">
        <v>114</v>
      </c>
      <c r="C100" s="1">
        <v>88.995136697426219</v>
      </c>
      <c r="D100" s="1">
        <v>-3.8581628799438481</v>
      </c>
      <c r="E100" s="1">
        <f t="shared" si="2"/>
        <v>85.136973817482371</v>
      </c>
    </row>
    <row r="101" spans="1:5" x14ac:dyDescent="0.25">
      <c r="A101" s="4">
        <f>DATE(1995,4,1)</f>
        <v>34790</v>
      </c>
      <c r="B101" s="1">
        <v>147</v>
      </c>
      <c r="C101" s="1">
        <v>122.8837975469129</v>
      </c>
      <c r="D101" s="1">
        <v>6.5102581977844238</v>
      </c>
      <c r="E101" s="1">
        <f t="shared" si="2"/>
        <v>129.39405574469731</v>
      </c>
    </row>
    <row r="102" spans="1:5" x14ac:dyDescent="0.25">
      <c r="A102" s="4">
        <f>DATE(1995,5,1)</f>
        <v>34820</v>
      </c>
      <c r="B102" s="1">
        <v>163</v>
      </c>
      <c r="C102" s="1">
        <v>116.4908240235246</v>
      </c>
      <c r="D102" s="1">
        <v>26.1773586273193</v>
      </c>
      <c r="E102" s="1">
        <f t="shared" si="2"/>
        <v>142.6681826508439</v>
      </c>
    </row>
    <row r="103" spans="1:5" x14ac:dyDescent="0.25">
      <c r="A103" s="4">
        <f>DATE(1995,6,1)</f>
        <v>34851</v>
      </c>
      <c r="B103" s="1">
        <v>156</v>
      </c>
      <c r="C103" s="1">
        <v>127.329407771796</v>
      </c>
      <c r="D103" s="1">
        <v>30.901706695556641</v>
      </c>
      <c r="E103" s="1">
        <f t="shared" si="2"/>
        <v>158.23111446735265</v>
      </c>
    </row>
    <row r="104" spans="1:5" x14ac:dyDescent="0.25">
      <c r="A104" s="4">
        <f>DATE(1995,7,1)</f>
        <v>34881</v>
      </c>
      <c r="B104" s="1">
        <v>106</v>
      </c>
      <c r="C104" s="1">
        <v>139.02730653514479</v>
      </c>
      <c r="D104" s="1">
        <v>36.685817718505859</v>
      </c>
      <c r="E104" s="1">
        <f t="shared" si="2"/>
        <v>175.71312425365065</v>
      </c>
    </row>
    <row r="105" spans="1:5" x14ac:dyDescent="0.25">
      <c r="A105" s="4">
        <f>DATE(1995,8,1)</f>
        <v>34912</v>
      </c>
      <c r="B105" s="1">
        <v>57</v>
      </c>
      <c r="C105" s="1">
        <v>48.61860937366076</v>
      </c>
      <c r="D105" s="1">
        <v>30.992975234985352</v>
      </c>
      <c r="E105" s="1">
        <f t="shared" si="2"/>
        <v>79.611584608646112</v>
      </c>
    </row>
    <row r="106" spans="1:5" x14ac:dyDescent="0.25">
      <c r="A106" s="4">
        <f>DATE(1995,9,1)</f>
        <v>34943</v>
      </c>
      <c r="B106" s="1">
        <v>-10</v>
      </c>
      <c r="C106" s="1">
        <v>38.989094452931553</v>
      </c>
      <c r="D106" s="1">
        <v>36.467464447021499</v>
      </c>
      <c r="E106" s="1">
        <f t="shared" si="2"/>
        <v>75.456558899953052</v>
      </c>
    </row>
    <row r="107" spans="1:5" x14ac:dyDescent="0.25">
      <c r="A107" s="4">
        <f>DATE(1995,10,1)</f>
        <v>34973</v>
      </c>
      <c r="B107" s="1">
        <v>-111</v>
      </c>
      <c r="C107" s="1">
        <v>-66.945015732032374</v>
      </c>
      <c r="D107" s="1">
        <v>22.8260498046875</v>
      </c>
      <c r="E107" s="1">
        <f t="shared" si="2"/>
        <v>-44.118965927344874</v>
      </c>
    </row>
    <row r="108" spans="1:5" x14ac:dyDescent="0.25">
      <c r="A108" s="4">
        <f>DATE(1995,11,1)</f>
        <v>35004</v>
      </c>
      <c r="B108" s="1">
        <v>-183</v>
      </c>
      <c r="C108" s="1">
        <v>-185.18835602677291</v>
      </c>
      <c r="D108" s="1">
        <v>13.66855621337891</v>
      </c>
      <c r="E108" s="1">
        <f t="shared" si="2"/>
        <v>-171.519799813394</v>
      </c>
    </row>
    <row r="109" spans="1:5" x14ac:dyDescent="0.25">
      <c r="A109" s="4">
        <f>DATE(1995,12,1)</f>
        <v>35034</v>
      </c>
      <c r="B109" s="1">
        <v>-226</v>
      </c>
      <c r="C109" s="1">
        <v>-230.79585583911151</v>
      </c>
      <c r="D109" s="1">
        <v>7.9999880790710449</v>
      </c>
      <c r="E109" s="1">
        <f t="shared" si="2"/>
        <v>-222.79586776004047</v>
      </c>
    </row>
    <row r="110" spans="1:5" x14ac:dyDescent="0.25">
      <c r="A110" s="4">
        <f>DATE(1996,1,1)</f>
        <v>35065</v>
      </c>
      <c r="B110" s="1">
        <v>-257</v>
      </c>
      <c r="C110" s="1">
        <v>-298.09074603868157</v>
      </c>
      <c r="D110" s="1">
        <v>4.8676457405090332</v>
      </c>
      <c r="E110" s="1">
        <f t="shared" si="2"/>
        <v>-293.22310029817254</v>
      </c>
    </row>
    <row r="111" spans="1:5" x14ac:dyDescent="0.25">
      <c r="A111" s="4">
        <f>DATE(1996,2,1)</f>
        <v>35096</v>
      </c>
      <c r="B111" s="1">
        <v>-291</v>
      </c>
      <c r="C111" s="1">
        <v>-263.78780385806971</v>
      </c>
      <c r="D111" s="1">
        <v>1.993901252746582</v>
      </c>
      <c r="E111" s="1">
        <f t="shared" si="2"/>
        <v>-261.79390260532313</v>
      </c>
    </row>
    <row r="112" spans="1:5" x14ac:dyDescent="0.25">
      <c r="A112" s="4">
        <f>DATE(1996,3,1)</f>
        <v>35125</v>
      </c>
      <c r="B112" s="1">
        <v>-293</v>
      </c>
      <c r="C112" s="1">
        <v>-290.87864023075832</v>
      </c>
      <c r="D112" s="1">
        <v>0.93074136972427368</v>
      </c>
      <c r="E112" s="1">
        <f t="shared" si="2"/>
        <v>-289.94789886103405</v>
      </c>
    </row>
    <row r="113" spans="1:5" x14ac:dyDescent="0.25">
      <c r="A113" s="4">
        <f>DATE(1996,4,1)</f>
        <v>35156</v>
      </c>
      <c r="B113" s="1">
        <v>-304</v>
      </c>
      <c r="C113" s="1">
        <v>-344.72104251397212</v>
      </c>
      <c r="D113" s="1">
        <v>1.085053682327271</v>
      </c>
      <c r="E113" s="1">
        <f t="shared" si="2"/>
        <v>-343.63598883164485</v>
      </c>
    </row>
    <row r="114" spans="1:5" x14ac:dyDescent="0.25">
      <c r="A114" s="4">
        <f>DATE(1996,5,1)</f>
        <v>35186</v>
      </c>
      <c r="B114" s="1">
        <v>-315</v>
      </c>
      <c r="C114" s="1">
        <v>-294.41351949814077</v>
      </c>
      <c r="D114" s="1">
        <v>1.3375236988067629</v>
      </c>
      <c r="E114" s="1">
        <f t="shared" si="2"/>
        <v>-293.07599579933401</v>
      </c>
    </row>
    <row r="115" spans="1:5" x14ac:dyDescent="0.25">
      <c r="A115" s="4">
        <f>DATE(1996,6,1)</f>
        <v>35217</v>
      </c>
      <c r="B115" s="1">
        <v>-336</v>
      </c>
      <c r="C115" s="1">
        <v>-309.49746812640359</v>
      </c>
      <c r="D115" s="1">
        <v>1.9395344257354741</v>
      </c>
      <c r="E115" s="1">
        <f t="shared" si="2"/>
        <v>-307.55793370066812</v>
      </c>
    </row>
    <row r="116" spans="1:5" x14ac:dyDescent="0.25">
      <c r="A116" s="4">
        <f>DATE(1996,7,1)</f>
        <v>35247</v>
      </c>
      <c r="B116" s="1">
        <v>-338</v>
      </c>
      <c r="C116" s="1">
        <v>-358.86426964272971</v>
      </c>
      <c r="D116" s="1">
        <v>3.0032892227172852</v>
      </c>
      <c r="E116" s="1">
        <f t="shared" si="2"/>
        <v>-355.86098042001242</v>
      </c>
    </row>
    <row r="117" spans="1:5" x14ac:dyDescent="0.25">
      <c r="A117" s="4">
        <f>DATE(1996,8,1)</f>
        <v>35278</v>
      </c>
      <c r="B117" s="1">
        <v>-350</v>
      </c>
      <c r="C117" s="1">
        <v>-327.9859595937649</v>
      </c>
      <c r="D117" s="1">
        <v>2.8695440292358398</v>
      </c>
      <c r="E117" s="1">
        <f t="shared" si="2"/>
        <v>-325.11641556452906</v>
      </c>
    </row>
    <row r="118" spans="1:5" x14ac:dyDescent="0.25">
      <c r="A118" s="4">
        <f>DATE(1996,9,1)</f>
        <v>35309</v>
      </c>
      <c r="B118" s="1">
        <v>-351</v>
      </c>
      <c r="C118" s="1">
        <v>-343.2199986511684</v>
      </c>
      <c r="D118" s="1">
        <v>2.2817642688751221</v>
      </c>
      <c r="E118" s="1">
        <f t="shared" si="2"/>
        <v>-340.93823438229327</v>
      </c>
    </row>
    <row r="119" spans="1:5" x14ac:dyDescent="0.25">
      <c r="A119" s="4">
        <f>DATE(1996,10,1)</f>
        <v>35339</v>
      </c>
      <c r="B119" s="1">
        <v>-291</v>
      </c>
      <c r="C119" s="1">
        <v>-315.30353104831431</v>
      </c>
      <c r="D119" s="1">
        <v>0.53721398115158081</v>
      </c>
      <c r="E119" s="1">
        <f t="shared" si="2"/>
        <v>-314.76631706716273</v>
      </c>
    </row>
    <row r="120" spans="1:5" x14ac:dyDescent="0.25">
      <c r="A120" s="4">
        <f>DATE(1996,11,1)</f>
        <v>35370</v>
      </c>
      <c r="B120" s="1">
        <v>-47</v>
      </c>
      <c r="C120" s="1">
        <v>-30.051204259511</v>
      </c>
      <c r="D120" s="1">
        <v>-3.734825611114502</v>
      </c>
      <c r="E120" s="1">
        <f t="shared" si="2"/>
        <v>-33.786029870625498</v>
      </c>
    </row>
    <row r="121" spans="1:5" x14ac:dyDescent="0.25">
      <c r="A121" s="4">
        <f>DATE(1996,12,1)</f>
        <v>35400</v>
      </c>
      <c r="B121" s="1">
        <v>82</v>
      </c>
      <c r="C121" s="1">
        <v>93.837610968684317</v>
      </c>
      <c r="D121" s="1">
        <v>-13.947021484375</v>
      </c>
      <c r="E121" s="1">
        <f t="shared" si="2"/>
        <v>79.890589484309317</v>
      </c>
    </row>
    <row r="122" spans="1:5" x14ac:dyDescent="0.25">
      <c r="A122" s="4">
        <f>DATE(1997,1,1)</f>
        <v>35431</v>
      </c>
      <c r="B122" s="1">
        <v>101</v>
      </c>
      <c r="C122" s="1">
        <v>184.38499994369931</v>
      </c>
      <c r="D122" s="1">
        <v>-21.431573867797852</v>
      </c>
      <c r="E122" s="1">
        <f t="shared" si="2"/>
        <v>162.95342607590146</v>
      </c>
    </row>
    <row r="123" spans="1:5" x14ac:dyDescent="0.25">
      <c r="A123" s="4">
        <f>DATE(1997,2,1)</f>
        <v>35462</v>
      </c>
      <c r="B123" s="1">
        <v>118</v>
      </c>
      <c r="C123" s="1">
        <v>154.18602567779089</v>
      </c>
      <c r="D123" s="1">
        <v>-21.089199066162109</v>
      </c>
      <c r="E123" s="1">
        <f t="shared" si="2"/>
        <v>133.09682661162879</v>
      </c>
    </row>
    <row r="124" spans="1:5" x14ac:dyDescent="0.25">
      <c r="A124" s="4">
        <f>DATE(1997,3,1)</f>
        <v>35490</v>
      </c>
      <c r="B124" s="1">
        <v>133</v>
      </c>
      <c r="C124" s="1">
        <v>143.07822223977129</v>
      </c>
      <c r="D124" s="1">
        <v>-18.515655517578121</v>
      </c>
      <c r="E124" s="1">
        <f t="shared" si="2"/>
        <v>124.56256672219317</v>
      </c>
    </row>
    <row r="125" spans="1:5" x14ac:dyDescent="0.25">
      <c r="A125" s="4">
        <f>DATE(1997,4,1)</f>
        <v>35521</v>
      </c>
      <c r="B125" s="1">
        <v>171</v>
      </c>
      <c r="C125" s="1">
        <v>121.92698475145519</v>
      </c>
      <c r="D125" s="1">
        <v>-12.569119453430179</v>
      </c>
      <c r="E125" s="1">
        <f t="shared" si="2"/>
        <v>109.35786529802502</v>
      </c>
    </row>
    <row r="126" spans="1:5" x14ac:dyDescent="0.25">
      <c r="A126" s="4">
        <f>DATE(1997,5,1)</f>
        <v>35551</v>
      </c>
      <c r="B126" s="1">
        <v>161</v>
      </c>
      <c r="C126" s="1">
        <v>180.03104087169001</v>
      </c>
      <c r="D126" s="1">
        <v>-2.6411151885986328</v>
      </c>
      <c r="E126" s="1">
        <f t="shared" si="2"/>
        <v>177.38992568309138</v>
      </c>
    </row>
    <row r="127" spans="1:5" x14ac:dyDescent="0.25">
      <c r="A127" s="4">
        <f>DATE(1997,6,1)</f>
        <v>35582</v>
      </c>
      <c r="B127" s="1">
        <v>174</v>
      </c>
      <c r="C127" s="1">
        <v>132.83948406748641</v>
      </c>
      <c r="D127" s="1">
        <v>7.3361639976501456</v>
      </c>
      <c r="E127" s="1">
        <f t="shared" si="2"/>
        <v>140.17564806513656</v>
      </c>
    </row>
    <row r="128" spans="1:5" x14ac:dyDescent="0.25">
      <c r="A128" s="4">
        <f>DATE(1997,7,1)</f>
        <v>35612</v>
      </c>
      <c r="B128" s="1">
        <v>149</v>
      </c>
      <c r="C128" s="1">
        <v>169.2563379298131</v>
      </c>
      <c r="D128" s="1">
        <v>14.30230140686035</v>
      </c>
      <c r="E128" s="1">
        <f t="shared" si="2"/>
        <v>183.55863933667345</v>
      </c>
    </row>
    <row r="129" spans="1:5" x14ac:dyDescent="0.25">
      <c r="A129" s="4">
        <f>DATE(1997,8,1)</f>
        <v>35643</v>
      </c>
      <c r="B129" s="1">
        <v>127</v>
      </c>
      <c r="C129" s="1">
        <v>134.95098756820991</v>
      </c>
      <c r="D129" s="1">
        <v>20.879434585571289</v>
      </c>
      <c r="E129" s="1">
        <f t="shared" si="2"/>
        <v>155.8304221537812</v>
      </c>
    </row>
    <row r="130" spans="1:5" x14ac:dyDescent="0.25">
      <c r="A130" s="4">
        <f>DATE(1997,9,1)</f>
        <v>35674</v>
      </c>
      <c r="B130" s="1">
        <v>93</v>
      </c>
      <c r="C130" s="1">
        <v>86.255993960047618</v>
      </c>
      <c r="D130" s="1">
        <v>26.311531066894531</v>
      </c>
      <c r="E130" s="1">
        <f t="shared" si="2"/>
        <v>112.56752502694215</v>
      </c>
    </row>
    <row r="131" spans="1:5" x14ac:dyDescent="0.25">
      <c r="A131" s="4">
        <f>DATE(1997,10,1)</f>
        <v>35704</v>
      </c>
      <c r="B131" s="1">
        <v>19</v>
      </c>
      <c r="C131" s="1">
        <v>46.41699818837165</v>
      </c>
      <c r="D131" s="1">
        <v>23.034170150756839</v>
      </c>
      <c r="E131" s="1">
        <f t="shared" si="2"/>
        <v>69.451168339128486</v>
      </c>
    </row>
    <row r="132" spans="1:5" x14ac:dyDescent="0.25">
      <c r="A132" s="4">
        <f>DATE(1997,11,1)</f>
        <v>35735</v>
      </c>
      <c r="B132" s="1">
        <v>-94</v>
      </c>
      <c r="C132" s="1">
        <v>-24.337718512508669</v>
      </c>
      <c r="D132" s="1">
        <v>24.487117767333981</v>
      </c>
      <c r="E132" s="1">
        <f t="shared" si="2"/>
        <v>0.1493992548253118</v>
      </c>
    </row>
    <row r="133" spans="1:5" x14ac:dyDescent="0.25">
      <c r="A133" s="4">
        <f>DATE(1997,12,1)</f>
        <v>35765</v>
      </c>
      <c r="B133" s="1">
        <v>-153</v>
      </c>
      <c r="C133" s="1">
        <v>-157.1232474199503</v>
      </c>
      <c r="D133" s="1">
        <v>18.21622276306152</v>
      </c>
      <c r="E133" s="1">
        <f t="shared" si="2"/>
        <v>-138.90702465688878</v>
      </c>
    </row>
    <row r="134" spans="1:5" x14ac:dyDescent="0.25">
      <c r="A134" s="4">
        <f>DATE(1998,1,1)</f>
        <v>35796</v>
      </c>
      <c r="B134" s="1">
        <v>-215</v>
      </c>
      <c r="C134" s="1">
        <v>-168.63609511821409</v>
      </c>
      <c r="D134" s="1">
        <v>15.773971557617189</v>
      </c>
      <c r="E134" s="1">
        <f t="shared" si="2"/>
        <v>-152.8621235605969</v>
      </c>
    </row>
    <row r="135" spans="1:5" x14ac:dyDescent="0.25">
      <c r="A135" s="4">
        <f>DATE(1998,2,1)</f>
        <v>35827</v>
      </c>
      <c r="B135" s="1">
        <v>-238</v>
      </c>
      <c r="C135" s="1">
        <v>-263.88218811694622</v>
      </c>
      <c r="D135" s="1">
        <v>8.672266960144043</v>
      </c>
      <c r="E135" s="1">
        <f t="shared" si="2"/>
        <v>-255.20992115680218</v>
      </c>
    </row>
    <row r="136" spans="1:5" x14ac:dyDescent="0.25">
      <c r="A136" s="4">
        <f>DATE(1998,3,1)</f>
        <v>35855</v>
      </c>
      <c r="B136" s="1">
        <v>-263</v>
      </c>
      <c r="C136" s="1">
        <v>-266.962352422094</v>
      </c>
      <c r="D136" s="1">
        <v>6.1324057579040527</v>
      </c>
      <c r="E136" s="1">
        <f t="shared" si="2"/>
        <v>-260.82994666418995</v>
      </c>
    </row>
    <row r="137" spans="1:5" x14ac:dyDescent="0.25">
      <c r="A137" s="4">
        <f>DATE(1998,4,1)</f>
        <v>35886</v>
      </c>
      <c r="B137" s="1">
        <v>-289</v>
      </c>
      <c r="C137" s="1">
        <v>-283.43544959927232</v>
      </c>
      <c r="D137" s="1">
        <v>1.776513338088989</v>
      </c>
      <c r="E137" s="1">
        <f t="shared" si="2"/>
        <v>-281.65893626118333</v>
      </c>
    </row>
    <row r="138" spans="1:5" x14ac:dyDescent="0.25">
      <c r="A138" s="4">
        <f>DATE(1998,5,1)</f>
        <v>35916</v>
      </c>
      <c r="B138" s="1">
        <v>-294</v>
      </c>
      <c r="C138" s="1">
        <v>-328.45516390383432</v>
      </c>
      <c r="D138" s="1">
        <v>0.69395953416824341</v>
      </c>
      <c r="E138" s="1">
        <f t="shared" si="2"/>
        <v>-327.76120436966607</v>
      </c>
    </row>
    <row r="139" spans="1:5" x14ac:dyDescent="0.25">
      <c r="A139" s="4">
        <f>DATE(1998,6,1)</f>
        <v>35947</v>
      </c>
      <c r="B139" s="1">
        <v>-307</v>
      </c>
      <c r="C139" s="1">
        <v>-281.99209174339398</v>
      </c>
      <c r="D139" s="1">
        <v>-1.427093982696533</v>
      </c>
      <c r="E139" s="1">
        <f t="shared" si="2"/>
        <v>-283.41918572609052</v>
      </c>
    </row>
    <row r="140" spans="1:5" x14ac:dyDescent="0.25">
      <c r="A140" s="4">
        <f>DATE(1998,7,1)</f>
        <v>35977</v>
      </c>
      <c r="B140" s="1">
        <v>-307</v>
      </c>
      <c r="C140" s="1">
        <v>-286.38862394743552</v>
      </c>
      <c r="D140" s="1">
        <v>-0.28090101480484009</v>
      </c>
      <c r="E140" s="1">
        <f t="shared" si="2"/>
        <v>-286.66952496224036</v>
      </c>
    </row>
    <row r="141" spans="1:5" x14ac:dyDescent="0.25">
      <c r="A141" s="4">
        <f>DATE(1998,8,1)</f>
        <v>36008</v>
      </c>
      <c r="B141" s="1">
        <v>-317</v>
      </c>
      <c r="C141" s="1">
        <v>-333.93725870444263</v>
      </c>
      <c r="D141" s="1">
        <v>-1.9302153587341311</v>
      </c>
      <c r="E141" s="1">
        <f t="shared" si="2"/>
        <v>-335.86747406317676</v>
      </c>
    </row>
    <row r="142" spans="1:5" x14ac:dyDescent="0.25">
      <c r="A142" s="4">
        <f>DATE(1998,9,1)</f>
        <v>36039</v>
      </c>
      <c r="B142" s="1">
        <v>-259</v>
      </c>
      <c r="C142" s="1">
        <v>-297.56377013974492</v>
      </c>
      <c r="D142" s="1">
        <v>-3.9910473823547359</v>
      </c>
      <c r="E142" s="1">
        <f t="shared" si="2"/>
        <v>-301.55481752209965</v>
      </c>
    </row>
    <row r="143" spans="1:5" x14ac:dyDescent="0.25">
      <c r="A143" s="4">
        <f>DATE(1998,10,1)</f>
        <v>36069</v>
      </c>
      <c r="B143" s="1">
        <v>-90</v>
      </c>
      <c r="C143" s="1">
        <v>-227.1538512300948</v>
      </c>
      <c r="D143" s="1">
        <v>-11.313864707946779</v>
      </c>
      <c r="E143" s="1">
        <f t="shared" si="2"/>
        <v>-238.46771593804158</v>
      </c>
    </row>
    <row r="144" spans="1:5" x14ac:dyDescent="0.25">
      <c r="A144" s="4">
        <f>DATE(1998,11,1)</f>
        <v>36100</v>
      </c>
      <c r="B144" s="1">
        <v>78</v>
      </c>
      <c r="C144" s="1">
        <v>54.271756401278701</v>
      </c>
      <c r="D144" s="1">
        <v>-23.097185134887699</v>
      </c>
      <c r="E144" s="1">
        <f t="shared" si="2"/>
        <v>31.174571266391002</v>
      </c>
    </row>
    <row r="145" spans="1:5" x14ac:dyDescent="0.25">
      <c r="A145" s="4">
        <f>DATE(1998,12,1)</f>
        <v>36130</v>
      </c>
      <c r="B145" s="1">
        <v>162</v>
      </c>
      <c r="C145" s="1">
        <v>107.5087219949767</v>
      </c>
      <c r="D145" s="1">
        <v>-32.184158325195313</v>
      </c>
      <c r="E145" s="1">
        <f t="shared" si="2"/>
        <v>75.324563669781384</v>
      </c>
    </row>
    <row r="146" spans="1:5" x14ac:dyDescent="0.25">
      <c r="A146" s="4">
        <f>DATE(1999,1,1)</f>
        <v>36161</v>
      </c>
      <c r="B146" s="1">
        <v>130</v>
      </c>
      <c r="C146" s="1">
        <v>156.89929900162119</v>
      </c>
      <c r="D146" s="1">
        <v>-32.683513641357422</v>
      </c>
      <c r="E146" s="1">
        <f t="shared" si="2"/>
        <v>124.21578536026377</v>
      </c>
    </row>
    <row r="147" spans="1:5" x14ac:dyDescent="0.25">
      <c r="A147" s="4">
        <f>DATE(1999,2,1)</f>
        <v>36192</v>
      </c>
      <c r="B147" s="1">
        <v>169</v>
      </c>
      <c r="C147" s="1">
        <v>112.7018487923616</v>
      </c>
      <c r="D147" s="1">
        <v>-29.543720245361332</v>
      </c>
      <c r="E147" s="1">
        <f t="shared" si="2"/>
        <v>83.158128547000274</v>
      </c>
    </row>
    <row r="148" spans="1:5" x14ac:dyDescent="0.25">
      <c r="A148" s="4">
        <f>DATE(1999,3,1)</f>
        <v>36220</v>
      </c>
      <c r="B148" s="1">
        <v>90</v>
      </c>
      <c r="C148" s="1">
        <v>114.161782207092</v>
      </c>
      <c r="D148" s="1">
        <v>-22.337715148925781</v>
      </c>
      <c r="E148" s="1">
        <f t="shared" si="2"/>
        <v>91.824067058166221</v>
      </c>
    </row>
    <row r="149" spans="1:5" x14ac:dyDescent="0.25">
      <c r="A149" s="4">
        <f>DATE(1999,4,1)</f>
        <v>36251</v>
      </c>
      <c r="B149" s="1">
        <v>153</v>
      </c>
      <c r="C149" s="1">
        <v>174.51441780244099</v>
      </c>
      <c r="D149" s="1">
        <v>-6.7566533088684082</v>
      </c>
      <c r="E149" s="1">
        <f t="shared" si="2"/>
        <v>167.75776449357258</v>
      </c>
    </row>
    <row r="150" spans="1:5" x14ac:dyDescent="0.25">
      <c r="A150" s="4">
        <f>DATE(1999,5,1)</f>
        <v>36281</v>
      </c>
      <c r="B150" s="1">
        <v>126</v>
      </c>
      <c r="C150" s="1">
        <v>109.052540350539</v>
      </c>
      <c r="D150" s="1">
        <v>2.3929443359375</v>
      </c>
      <c r="E150" s="1">
        <f t="shared" si="2"/>
        <v>111.4454846864765</v>
      </c>
    </row>
    <row r="151" spans="1:5" x14ac:dyDescent="0.25">
      <c r="A151" s="4">
        <f>DATE(1999,6,1)</f>
        <v>36312</v>
      </c>
      <c r="B151" s="1">
        <v>135</v>
      </c>
      <c r="C151" s="1">
        <v>112.1551887806539</v>
      </c>
      <c r="D151" s="1">
        <v>12.521444320678709</v>
      </c>
      <c r="E151" s="1">
        <f t="shared" si="2"/>
        <v>124.67663310133261</v>
      </c>
    </row>
    <row r="152" spans="1:5" x14ac:dyDescent="0.25">
      <c r="A152" s="4">
        <f>DATE(1999,7,1)</f>
        <v>36342</v>
      </c>
      <c r="B152" s="1">
        <v>92</v>
      </c>
      <c r="C152" s="1">
        <v>125.8203261832895</v>
      </c>
      <c r="D152" s="1">
        <v>13.72487831115723</v>
      </c>
      <c r="E152" s="1">
        <f t="shared" si="2"/>
        <v>139.54520449444672</v>
      </c>
    </row>
    <row r="153" spans="1:5" x14ac:dyDescent="0.25">
      <c r="A153" s="4">
        <f>DATE(1999,8,1)</f>
        <v>36373</v>
      </c>
      <c r="B153" s="1">
        <v>99</v>
      </c>
      <c r="C153" s="1">
        <v>39.186687839772162</v>
      </c>
      <c r="D153" s="1">
        <v>20.16409873962402</v>
      </c>
      <c r="E153" s="1">
        <f t="shared" si="2"/>
        <v>59.350786579396186</v>
      </c>
    </row>
    <row r="154" spans="1:5" x14ac:dyDescent="0.25">
      <c r="A154" s="4">
        <f>DATE(1999,9,1)</f>
        <v>36404</v>
      </c>
      <c r="B154" s="1">
        <v>92</v>
      </c>
      <c r="C154" s="1">
        <v>75.514183787893074</v>
      </c>
      <c r="D154" s="1">
        <v>19.909322738647461</v>
      </c>
      <c r="E154" s="1">
        <f t="shared" si="2"/>
        <v>95.423506526540535</v>
      </c>
    </row>
    <row r="155" spans="1:5" x14ac:dyDescent="0.25">
      <c r="A155" s="4">
        <f>DATE(1999,10,1)</f>
        <v>36434</v>
      </c>
      <c r="B155" s="1">
        <v>77</v>
      </c>
      <c r="C155" s="1">
        <v>53.302206408399208</v>
      </c>
      <c r="D155" s="1">
        <v>13.03648567199707</v>
      </c>
      <c r="E155" s="1">
        <f t="shared" si="2"/>
        <v>66.338692080396271</v>
      </c>
    </row>
    <row r="156" spans="1:5" x14ac:dyDescent="0.25">
      <c r="A156" s="4">
        <f>DATE(1999,11,1)</f>
        <v>36465</v>
      </c>
      <c r="B156" s="1">
        <v>-4</v>
      </c>
      <c r="C156" s="1">
        <v>-4.2608052218612897</v>
      </c>
      <c r="D156" s="1">
        <v>13.364650726318359</v>
      </c>
      <c r="E156" s="1">
        <f t="shared" si="2"/>
        <v>9.1038455044570696</v>
      </c>
    </row>
    <row r="157" spans="1:5" x14ac:dyDescent="0.25">
      <c r="A157" s="4">
        <f>DATE(1999,12,1)</f>
        <v>36495</v>
      </c>
      <c r="B157" s="1">
        <v>-54</v>
      </c>
      <c r="C157" s="1">
        <v>-43.510225813730017</v>
      </c>
      <c r="D157" s="1">
        <v>7.8256640434265137</v>
      </c>
      <c r="E157" s="1">
        <f t="shared" si="2"/>
        <v>-35.684561770303503</v>
      </c>
    </row>
    <row r="158" spans="1:5" x14ac:dyDescent="0.25">
      <c r="A158" s="4">
        <f>DATE(2000,1,1)</f>
        <v>36526</v>
      </c>
      <c r="B158" s="1">
        <v>-47</v>
      </c>
      <c r="C158" s="1">
        <v>-99.442407658047557</v>
      </c>
      <c r="D158" s="1">
        <v>7.5160117149353027</v>
      </c>
      <c r="E158" s="1">
        <f t="shared" si="2"/>
        <v>-91.926395943112254</v>
      </c>
    </row>
    <row r="159" spans="1:5" x14ac:dyDescent="0.25">
      <c r="A159" s="4">
        <f>DATE(2000,2,1)</f>
        <v>36557</v>
      </c>
      <c r="B159" s="1">
        <v>-32</v>
      </c>
      <c r="C159" s="1">
        <v>-81.993502027512761</v>
      </c>
      <c r="D159" s="1">
        <v>6.4990549087524414</v>
      </c>
      <c r="E159" s="1">
        <f t="shared" ref="E159:E222" si="3">C159+D159</f>
        <v>-75.49444711876032</v>
      </c>
    </row>
    <row r="160" spans="1:5" x14ac:dyDescent="0.25">
      <c r="A160" s="4">
        <f>DATE(2000,3,1)</f>
        <v>36586</v>
      </c>
      <c r="B160" s="1">
        <v>13</v>
      </c>
      <c r="C160" s="1">
        <v>26.5592567691189</v>
      </c>
      <c r="D160" s="1">
        <v>9.5294265747070313</v>
      </c>
      <c r="E160" s="1">
        <f t="shared" si="3"/>
        <v>36.088683343825934</v>
      </c>
    </row>
    <row r="161" spans="1:5" x14ac:dyDescent="0.25">
      <c r="A161" s="4">
        <f>DATE(2000,4,1)</f>
        <v>36617</v>
      </c>
      <c r="B161" s="1">
        <v>-95</v>
      </c>
      <c r="C161" s="1">
        <v>-85.266456500571095</v>
      </c>
      <c r="D161" s="1">
        <v>6.8367185592651367</v>
      </c>
      <c r="E161" s="1">
        <f t="shared" si="3"/>
        <v>-78.429737941305959</v>
      </c>
    </row>
    <row r="162" spans="1:5" x14ac:dyDescent="0.25">
      <c r="A162" s="4">
        <f>DATE(2000,5,1)</f>
        <v>36647</v>
      </c>
      <c r="B162" s="1">
        <v>-257</v>
      </c>
      <c r="C162" s="1">
        <v>-155.33115929859031</v>
      </c>
      <c r="D162" s="1">
        <v>4.1383113861083984</v>
      </c>
      <c r="E162" s="1">
        <f t="shared" si="3"/>
        <v>-151.19284791248191</v>
      </c>
    </row>
    <row r="163" spans="1:5" x14ac:dyDescent="0.25">
      <c r="A163" s="4">
        <f>DATE(2000,6,1)</f>
        <v>36678</v>
      </c>
      <c r="B163" s="1">
        <v>-304</v>
      </c>
      <c r="C163" s="1">
        <v>-324.56328248086379</v>
      </c>
      <c r="D163" s="1">
        <v>-0.15599542856216431</v>
      </c>
      <c r="E163" s="1">
        <f t="shared" si="3"/>
        <v>-324.71927790942595</v>
      </c>
    </row>
    <row r="164" spans="1:5" x14ac:dyDescent="0.25">
      <c r="A164" s="4">
        <f>DATE(2000,7,1)</f>
        <v>36708</v>
      </c>
      <c r="B164" s="1">
        <v>-323</v>
      </c>
      <c r="C164" s="1">
        <v>-331.18056576903791</v>
      </c>
      <c r="D164" s="1">
        <v>-1.1629889011383061</v>
      </c>
      <c r="E164" s="1">
        <f t="shared" si="3"/>
        <v>-332.34355467017622</v>
      </c>
    </row>
    <row r="165" spans="1:5" x14ac:dyDescent="0.25">
      <c r="A165" s="4">
        <f>DATE(2000,8,1)</f>
        <v>36739</v>
      </c>
      <c r="B165" s="1">
        <v>-334</v>
      </c>
      <c r="C165" s="1">
        <v>-339.50092333346879</v>
      </c>
      <c r="D165" s="1">
        <v>-2.6071329116821289</v>
      </c>
      <c r="E165" s="1">
        <f t="shared" si="3"/>
        <v>-342.10805624515092</v>
      </c>
    </row>
    <row r="166" spans="1:5" x14ac:dyDescent="0.25">
      <c r="A166" s="4">
        <f>DATE(2000,9,1)</f>
        <v>36770</v>
      </c>
      <c r="B166" s="1">
        <v>-345</v>
      </c>
      <c r="C166" s="1">
        <v>-358.44044412188811</v>
      </c>
      <c r="D166" s="1">
        <v>-4.1123447418212891</v>
      </c>
      <c r="E166" s="1">
        <f t="shared" si="3"/>
        <v>-362.5527888637094</v>
      </c>
    </row>
    <row r="167" spans="1:5" x14ac:dyDescent="0.25">
      <c r="A167" s="4">
        <f>DATE(2000,10,1)</f>
        <v>36800</v>
      </c>
      <c r="B167" s="1">
        <v>-339</v>
      </c>
      <c r="C167" s="1">
        <v>-336.28206894815082</v>
      </c>
      <c r="D167" s="1">
        <v>-4.4769110679626456</v>
      </c>
      <c r="E167" s="1">
        <f t="shared" si="3"/>
        <v>-340.75898001611347</v>
      </c>
    </row>
    <row r="168" spans="1:5" x14ac:dyDescent="0.25">
      <c r="A168" s="4">
        <f>DATE(2000,11,1)</f>
        <v>36831</v>
      </c>
      <c r="B168" s="1">
        <v>-311</v>
      </c>
      <c r="C168" s="1">
        <v>-309.6544881988529</v>
      </c>
      <c r="D168" s="1">
        <v>-1.7784385681152339</v>
      </c>
      <c r="E168" s="1">
        <f t="shared" si="3"/>
        <v>-311.43292676696814</v>
      </c>
    </row>
    <row r="169" spans="1:5" x14ac:dyDescent="0.25">
      <c r="A169" s="4">
        <f>DATE(2000,12,1)</f>
        <v>36861</v>
      </c>
      <c r="B169" s="1">
        <v>-282</v>
      </c>
      <c r="C169" s="1">
        <v>-323.15003970489153</v>
      </c>
      <c r="D169" s="1">
        <v>-0.85700613260269165</v>
      </c>
      <c r="E169" s="1">
        <f t="shared" si="3"/>
        <v>-324.00704583749422</v>
      </c>
    </row>
    <row r="170" spans="1:5" x14ac:dyDescent="0.25">
      <c r="A170" s="4">
        <f>DATE(2001,1,1)</f>
        <v>36892</v>
      </c>
      <c r="B170" s="1">
        <v>-298</v>
      </c>
      <c r="C170" s="1">
        <v>-241.62251836677461</v>
      </c>
      <c r="D170" s="1">
        <v>-7.6771336607635021E-3</v>
      </c>
      <c r="E170" s="1">
        <f t="shared" si="3"/>
        <v>-241.63019550043538</v>
      </c>
    </row>
    <row r="171" spans="1:5" x14ac:dyDescent="0.25">
      <c r="A171" s="4">
        <f>DATE(2001,2,1)</f>
        <v>36923</v>
      </c>
      <c r="B171" s="1">
        <v>-304</v>
      </c>
      <c r="C171" s="1">
        <v>-263.42533828439502</v>
      </c>
      <c r="D171" s="1">
        <v>-0.62157589197158813</v>
      </c>
      <c r="E171" s="1">
        <f t="shared" si="3"/>
        <v>-264.04691417636661</v>
      </c>
    </row>
    <row r="172" spans="1:5" x14ac:dyDescent="0.25">
      <c r="A172" s="4">
        <f>DATE(2001,3,1)</f>
        <v>36951</v>
      </c>
      <c r="B172" s="1">
        <v>-309</v>
      </c>
      <c r="C172" s="1">
        <v>-279.81256522908359</v>
      </c>
      <c r="D172" s="1">
        <v>-0.9961889386177063</v>
      </c>
      <c r="E172" s="1">
        <f t="shared" si="3"/>
        <v>-280.8087541677013</v>
      </c>
    </row>
    <row r="173" spans="1:5" x14ac:dyDescent="0.25">
      <c r="A173" s="4">
        <f>DATE(2001,4,1)</f>
        <v>36982</v>
      </c>
      <c r="B173" s="1">
        <v>-317</v>
      </c>
      <c r="C173" s="1">
        <v>-285.53667873654518</v>
      </c>
      <c r="D173" s="1">
        <v>-0.18779009580612199</v>
      </c>
      <c r="E173" s="1">
        <f t="shared" si="3"/>
        <v>-285.72446883235131</v>
      </c>
    </row>
    <row r="174" spans="1:5" x14ac:dyDescent="0.25">
      <c r="A174" s="4">
        <f>DATE(2001,5,1)</f>
        <v>37012</v>
      </c>
      <c r="B174" s="1">
        <v>-328</v>
      </c>
      <c r="C174" s="1">
        <v>-304.05466759843659</v>
      </c>
      <c r="D174" s="1">
        <v>-0.97572380304336503</v>
      </c>
      <c r="E174" s="1">
        <f t="shared" si="3"/>
        <v>-305.03039140147996</v>
      </c>
    </row>
    <row r="175" spans="1:5" x14ac:dyDescent="0.25">
      <c r="A175" s="4">
        <f>DATE(2001,6,1)</f>
        <v>37043</v>
      </c>
      <c r="B175" s="1">
        <v>-363</v>
      </c>
      <c r="C175" s="1">
        <v>-273.9134455534936</v>
      </c>
      <c r="D175" s="1">
        <v>-2.5019836425781201</v>
      </c>
      <c r="E175" s="1">
        <f t="shared" si="3"/>
        <v>-276.41542919607173</v>
      </c>
    </row>
    <row r="176" spans="1:5" x14ac:dyDescent="0.25">
      <c r="A176" s="4">
        <f>DATE(2001,7,1)</f>
        <v>37073</v>
      </c>
      <c r="B176" s="1">
        <v>-344</v>
      </c>
      <c r="C176" s="1">
        <v>-305.57048213612393</v>
      </c>
      <c r="D176" s="1">
        <v>-3.3413054943084699</v>
      </c>
      <c r="E176" s="1">
        <f t="shared" si="3"/>
        <v>-308.9117876304324</v>
      </c>
    </row>
    <row r="177" spans="1:5" x14ac:dyDescent="0.25">
      <c r="A177" s="4">
        <f>DATE(2001,8,1)</f>
        <v>37104</v>
      </c>
      <c r="B177" s="1">
        <v>-173</v>
      </c>
      <c r="C177" s="1">
        <v>-185.87878956642899</v>
      </c>
      <c r="D177" s="1">
        <v>0.51221925020217896</v>
      </c>
      <c r="E177" s="1">
        <f t="shared" si="3"/>
        <v>-185.36657031622681</v>
      </c>
    </row>
    <row r="178" spans="1:5" x14ac:dyDescent="0.25">
      <c r="A178" s="4">
        <f>DATE(2001,9,1)</f>
        <v>37135</v>
      </c>
      <c r="B178" s="1">
        <v>-48</v>
      </c>
      <c r="C178" s="1">
        <v>-38.816187508927129</v>
      </c>
      <c r="D178" s="1">
        <v>2.23386478424072</v>
      </c>
      <c r="E178" s="1">
        <f t="shared" si="3"/>
        <v>-36.582322724686406</v>
      </c>
    </row>
    <row r="179" spans="1:5" x14ac:dyDescent="0.25">
      <c r="A179" s="4">
        <f>DATE(2001,10,1)</f>
        <v>37165</v>
      </c>
      <c r="B179" s="1">
        <v>52</v>
      </c>
      <c r="C179" s="1">
        <v>52.318376071556138</v>
      </c>
      <c r="D179" s="1">
        <v>3.3832176208496101</v>
      </c>
      <c r="E179" s="1">
        <f t="shared" si="3"/>
        <v>55.701593692405751</v>
      </c>
    </row>
    <row r="180" spans="1:5" x14ac:dyDescent="0.25">
      <c r="A180" s="4">
        <f>DATE(2001,11,1)</f>
        <v>37196</v>
      </c>
      <c r="B180" s="1">
        <v>120</v>
      </c>
      <c r="C180" s="1">
        <v>114.98798748835701</v>
      </c>
      <c r="D180" s="1">
        <v>4.3787757873535202</v>
      </c>
      <c r="E180" s="1">
        <f t="shared" si="3"/>
        <v>119.36676327571053</v>
      </c>
    </row>
    <row r="181" spans="1:5" x14ac:dyDescent="0.25">
      <c r="A181" s="4">
        <f>DATE(2001,12,1)</f>
        <v>37226</v>
      </c>
      <c r="B181" s="1">
        <v>206</v>
      </c>
      <c r="C181" s="1">
        <v>162.72105365404551</v>
      </c>
      <c r="D181" s="1">
        <v>4.8630489349365202</v>
      </c>
      <c r="E181" s="1">
        <f t="shared" si="3"/>
        <v>167.58410258898203</v>
      </c>
    </row>
    <row r="182" spans="1:5" x14ac:dyDescent="0.25">
      <c r="A182" s="4">
        <f>DATE(2002,1,1)</f>
        <v>37257</v>
      </c>
      <c r="B182" s="1">
        <v>166</v>
      </c>
      <c r="C182" s="1">
        <v>145.37042799126399</v>
      </c>
      <c r="D182" s="1">
        <v>5.7763938903809002</v>
      </c>
      <c r="E182" s="1">
        <f t="shared" si="3"/>
        <v>151.14682188164488</v>
      </c>
    </row>
    <row r="183" spans="1:5" x14ac:dyDescent="0.25">
      <c r="A183" s="4">
        <f>DATE(2002,2,1)</f>
        <v>37288</v>
      </c>
      <c r="B183" s="1">
        <v>180</v>
      </c>
      <c r="C183" s="1">
        <v>153.52521804045011</v>
      </c>
      <c r="D183" s="1">
        <v>4.2853687286376996</v>
      </c>
      <c r="E183" s="1">
        <f t="shared" si="3"/>
        <v>157.81058676908782</v>
      </c>
    </row>
    <row r="184" spans="1:5" x14ac:dyDescent="0.25">
      <c r="A184" s="4">
        <f>DATE(2002,3,1)</f>
        <v>37316</v>
      </c>
      <c r="B184" s="1">
        <v>184</v>
      </c>
      <c r="C184" s="1">
        <v>184.25981167410171</v>
      </c>
      <c r="D184" s="1">
        <v>2.53362331390381</v>
      </c>
      <c r="E184" s="1">
        <f t="shared" si="3"/>
        <v>186.79343498800552</v>
      </c>
    </row>
    <row r="185" spans="1:5" x14ac:dyDescent="0.25">
      <c r="A185" s="4">
        <f>DATE(2002,4,1)</f>
        <v>37347</v>
      </c>
      <c r="B185" s="1">
        <v>137</v>
      </c>
      <c r="C185" s="1">
        <v>187.3234065263124</v>
      </c>
      <c r="D185" s="1">
        <v>2.6886281967163099</v>
      </c>
      <c r="E185" s="1">
        <f t="shared" si="3"/>
        <v>190.01203472302871</v>
      </c>
    </row>
    <row r="186" spans="1:5" x14ac:dyDescent="0.25">
      <c r="A186" s="4">
        <f>DATE(2002,5,1)</f>
        <v>37377</v>
      </c>
      <c r="B186" s="1">
        <v>146</v>
      </c>
      <c r="C186" s="1">
        <v>106.99889161678951</v>
      </c>
      <c r="D186" s="1">
        <v>13.264859199523929</v>
      </c>
      <c r="E186" s="1">
        <f t="shared" si="3"/>
        <v>120.26375081631343</v>
      </c>
    </row>
    <row r="187" spans="1:5" x14ac:dyDescent="0.25">
      <c r="A187" s="4">
        <f>DATE(2002,6,1)</f>
        <v>37408</v>
      </c>
      <c r="B187" s="1">
        <v>68</v>
      </c>
      <c r="C187" s="1">
        <v>128.56649025972609</v>
      </c>
      <c r="D187" s="1">
        <v>26.51252555847168</v>
      </c>
      <c r="E187" s="1">
        <f t="shared" si="3"/>
        <v>155.07901581819777</v>
      </c>
    </row>
    <row r="188" spans="1:5" x14ac:dyDescent="0.25">
      <c r="A188" s="4">
        <f>DATE(2002,7,1)</f>
        <v>37438</v>
      </c>
      <c r="B188" s="1">
        <v>101</v>
      </c>
      <c r="C188" s="1">
        <v>22.024673389668269</v>
      </c>
      <c r="D188" s="1">
        <v>35.290206909179688</v>
      </c>
      <c r="E188" s="1">
        <f t="shared" si="3"/>
        <v>57.314880298847953</v>
      </c>
    </row>
    <row r="189" spans="1:5" x14ac:dyDescent="0.25">
      <c r="A189" s="4">
        <f>DATE(2002,8,1)</f>
        <v>37469</v>
      </c>
      <c r="B189" s="1">
        <v>83</v>
      </c>
      <c r="C189" s="1">
        <v>72.800631497791272</v>
      </c>
      <c r="D189" s="1">
        <v>33.611122131347663</v>
      </c>
      <c r="E189" s="1">
        <f t="shared" si="3"/>
        <v>106.41175362913893</v>
      </c>
    </row>
    <row r="190" spans="1:5" x14ac:dyDescent="0.25">
      <c r="A190" s="4">
        <f>DATE(2002,9,1)</f>
        <v>37500</v>
      </c>
      <c r="B190" s="1">
        <v>72</v>
      </c>
      <c r="C190" s="1">
        <v>77.493392218782702</v>
      </c>
      <c r="D190" s="1">
        <v>31.87301063537598</v>
      </c>
      <c r="E190" s="1">
        <f t="shared" si="3"/>
        <v>109.36640285415868</v>
      </c>
    </row>
    <row r="191" spans="1:5" x14ac:dyDescent="0.25">
      <c r="A191" s="4">
        <f>DATE(2002,10,1)</f>
        <v>37530</v>
      </c>
      <c r="B191" s="1">
        <v>-26</v>
      </c>
      <c r="C191" s="1">
        <v>-31.191158750851098</v>
      </c>
      <c r="D191" s="1">
        <v>24.397529602050781</v>
      </c>
      <c r="E191" s="1">
        <f t="shared" si="3"/>
        <v>-6.7936291488003171</v>
      </c>
    </row>
    <row r="192" spans="1:5" x14ac:dyDescent="0.25">
      <c r="A192" s="4">
        <f>DATE(2002,11,1)</f>
        <v>37561</v>
      </c>
      <c r="B192" s="1">
        <v>-123</v>
      </c>
      <c r="C192" s="1">
        <v>-106.2555628666581</v>
      </c>
      <c r="D192" s="1">
        <v>14.643556594848629</v>
      </c>
      <c r="E192" s="1">
        <f t="shared" si="3"/>
        <v>-91.612006271809463</v>
      </c>
    </row>
    <row r="193" spans="1:5" x14ac:dyDescent="0.25">
      <c r="A193" s="4">
        <f>DATE(2002,12,1)</f>
        <v>37591</v>
      </c>
      <c r="B193" s="1">
        <v>-191</v>
      </c>
      <c r="C193" s="1">
        <v>-180.71628017549941</v>
      </c>
      <c r="D193" s="1">
        <v>7.8865351676940918</v>
      </c>
      <c r="E193" s="1">
        <f t="shared" si="3"/>
        <v>-172.82974500780531</v>
      </c>
    </row>
    <row r="194" spans="1:5" x14ac:dyDescent="0.25">
      <c r="A194" s="4">
        <f>DATE(2003,1,1)</f>
        <v>37622</v>
      </c>
      <c r="B194" s="1">
        <v>-182</v>
      </c>
      <c r="C194" s="1">
        <v>-154.60091982604101</v>
      </c>
      <c r="D194" s="1">
        <v>4.6330041885375977</v>
      </c>
      <c r="E194" s="1">
        <f t="shared" si="3"/>
        <v>-149.96791563750341</v>
      </c>
    </row>
    <row r="195" spans="1:5" x14ac:dyDescent="0.25">
      <c r="A195" s="4">
        <f>DATE(2003,2,1)</f>
        <v>37653</v>
      </c>
      <c r="B195" s="1">
        <v>-172</v>
      </c>
      <c r="C195" s="1">
        <v>-192.9000225769787</v>
      </c>
      <c r="D195" s="1">
        <v>3.340872049331665</v>
      </c>
      <c r="E195" s="1">
        <f t="shared" si="3"/>
        <v>-189.55915052764703</v>
      </c>
    </row>
    <row r="196" spans="1:5" x14ac:dyDescent="0.25">
      <c r="A196" s="4">
        <f>DATE(2003,3,1)</f>
        <v>37681</v>
      </c>
      <c r="B196" s="1">
        <v>-209</v>
      </c>
      <c r="C196" s="1">
        <v>-178.1274875808646</v>
      </c>
      <c r="D196" s="1">
        <v>3.766480684280396</v>
      </c>
      <c r="E196" s="1">
        <f t="shared" si="3"/>
        <v>-174.3610068965842</v>
      </c>
    </row>
    <row r="197" spans="1:5" x14ac:dyDescent="0.25">
      <c r="A197" s="4">
        <f>DATE(2003,4,1)</f>
        <v>37712</v>
      </c>
      <c r="B197" s="1">
        <v>-264</v>
      </c>
      <c r="C197" s="1">
        <v>-267.0006104296225</v>
      </c>
      <c r="D197" s="1">
        <v>4.795135498046875</v>
      </c>
      <c r="E197" s="1">
        <f t="shared" si="3"/>
        <v>-262.20547493157562</v>
      </c>
    </row>
    <row r="198" spans="1:5" x14ac:dyDescent="0.25">
      <c r="A198" s="4">
        <f>DATE(2003,5,1)</f>
        <v>37742</v>
      </c>
      <c r="B198" s="1">
        <v>-285</v>
      </c>
      <c r="C198" s="1">
        <v>-282.26916717993191</v>
      </c>
      <c r="D198" s="1">
        <v>3.2457268238067631</v>
      </c>
      <c r="E198" s="1">
        <f t="shared" si="3"/>
        <v>-279.02344035612515</v>
      </c>
    </row>
    <row r="199" spans="1:5" x14ac:dyDescent="0.25">
      <c r="A199" s="4">
        <f>DATE(2003,6,1)</f>
        <v>37773</v>
      </c>
      <c r="B199" s="1">
        <v>-294</v>
      </c>
      <c r="C199" s="1">
        <v>-277.82891160533859</v>
      </c>
      <c r="D199" s="1">
        <v>4.0961446762084961</v>
      </c>
      <c r="E199" s="1">
        <f t="shared" si="3"/>
        <v>-273.73276692913009</v>
      </c>
    </row>
    <row r="200" spans="1:5" x14ac:dyDescent="0.25">
      <c r="A200" s="4">
        <f>DATE(2003,7,1)</f>
        <v>37803</v>
      </c>
      <c r="B200" s="1">
        <v>-318</v>
      </c>
      <c r="C200" s="1">
        <v>-301.37492554889502</v>
      </c>
      <c r="D200" s="1">
        <v>2.998367547988892</v>
      </c>
      <c r="E200" s="1">
        <f t="shared" si="3"/>
        <v>-298.37655800090613</v>
      </c>
    </row>
    <row r="201" spans="1:5" x14ac:dyDescent="0.25">
      <c r="A201" s="4">
        <f>DATE(2003,8,1)</f>
        <v>37834</v>
      </c>
      <c r="B201" s="1">
        <v>-341</v>
      </c>
      <c r="C201" s="1">
        <v>-325.95313439081758</v>
      </c>
      <c r="D201" s="1">
        <v>1.559726357460022</v>
      </c>
      <c r="E201" s="1">
        <f t="shared" si="3"/>
        <v>-324.39340803335756</v>
      </c>
    </row>
    <row r="202" spans="1:5" x14ac:dyDescent="0.25">
      <c r="A202" s="4">
        <f>DATE(2003,9,1)</f>
        <v>37865</v>
      </c>
      <c r="B202" s="1">
        <v>-337</v>
      </c>
      <c r="C202" s="1">
        <v>-353.20857857106552</v>
      </c>
      <c r="D202" s="1">
        <v>-8.1356339156627655E-2</v>
      </c>
      <c r="E202" s="1">
        <f t="shared" si="3"/>
        <v>-353.28993491022214</v>
      </c>
    </row>
    <row r="203" spans="1:5" x14ac:dyDescent="0.25">
      <c r="A203" s="4">
        <f>DATE(2003,10,1)</f>
        <v>37895</v>
      </c>
      <c r="B203" s="1">
        <v>-326</v>
      </c>
      <c r="C203" s="1">
        <v>-306.23448080243162</v>
      </c>
      <c r="D203" s="1">
        <v>-0.93960696458816528</v>
      </c>
      <c r="E203" s="1">
        <f t="shared" si="3"/>
        <v>-307.17408776701978</v>
      </c>
    </row>
    <row r="204" spans="1:5" x14ac:dyDescent="0.25">
      <c r="A204" s="4">
        <f>DATE(2003,11,1)</f>
        <v>37926</v>
      </c>
      <c r="B204" s="1">
        <v>-161</v>
      </c>
      <c r="C204" s="1">
        <v>-177.53633460087801</v>
      </c>
      <c r="D204" s="1">
        <v>-2.0186004638671879</v>
      </c>
      <c r="E204" s="1">
        <f t="shared" si="3"/>
        <v>-179.55493506474519</v>
      </c>
    </row>
    <row r="205" spans="1:5" x14ac:dyDescent="0.25">
      <c r="A205" s="4">
        <f>DATE(2003,12,1)</f>
        <v>37956</v>
      </c>
      <c r="B205" s="1">
        <v>47</v>
      </c>
      <c r="C205" s="1">
        <v>-22.442336460122139</v>
      </c>
      <c r="D205" s="1">
        <v>-5.519507884979248</v>
      </c>
      <c r="E205" s="1">
        <f t="shared" si="3"/>
        <v>-27.961844345101387</v>
      </c>
    </row>
    <row r="206" spans="1:5" x14ac:dyDescent="0.25">
      <c r="A206" s="4">
        <f>DATE(2004,1,1)</f>
        <v>37987</v>
      </c>
      <c r="B206" s="1">
        <v>121</v>
      </c>
      <c r="C206" s="1">
        <v>149.55771332247309</v>
      </c>
      <c r="D206" s="1">
        <v>-12.707626342773439</v>
      </c>
      <c r="E206" s="1">
        <f t="shared" si="3"/>
        <v>136.85008697969965</v>
      </c>
    </row>
    <row r="207" spans="1:5" x14ac:dyDescent="0.25">
      <c r="A207" s="4">
        <f>DATE(2004,2,1)</f>
        <v>38018</v>
      </c>
      <c r="B207" s="1">
        <v>121</v>
      </c>
      <c r="C207" s="1">
        <v>175.52543874176621</v>
      </c>
      <c r="D207" s="1">
        <v>-12.742458343505859</v>
      </c>
      <c r="E207" s="1">
        <f t="shared" si="3"/>
        <v>162.78298039826035</v>
      </c>
    </row>
    <row r="208" spans="1:5" x14ac:dyDescent="0.25">
      <c r="A208" s="4">
        <f>DATE(2004,3,1)</f>
        <v>38047</v>
      </c>
      <c r="B208" s="1">
        <v>140</v>
      </c>
      <c r="C208" s="1">
        <v>129.2338734460113</v>
      </c>
      <c r="D208" s="1">
        <v>-17.235551834106449</v>
      </c>
      <c r="E208" s="1">
        <f t="shared" si="3"/>
        <v>111.99832161190486</v>
      </c>
    </row>
    <row r="209" spans="1:5" x14ac:dyDescent="0.25">
      <c r="A209" s="4">
        <f>DATE(2004,4,1)</f>
        <v>38078</v>
      </c>
      <c r="B209" s="1">
        <v>142</v>
      </c>
      <c r="C209" s="1">
        <v>156.9755700730361</v>
      </c>
      <c r="D209" s="1">
        <v>-14.81332397460938</v>
      </c>
      <c r="E209" s="1">
        <f t="shared" si="3"/>
        <v>142.16224609842672</v>
      </c>
    </row>
    <row r="210" spans="1:5" x14ac:dyDescent="0.25">
      <c r="A210" s="4">
        <f>DATE(2004,5,1)</f>
        <v>38108</v>
      </c>
      <c r="B210" s="1">
        <v>124</v>
      </c>
      <c r="C210" s="1">
        <v>124.8763540428513</v>
      </c>
      <c r="D210" s="1">
        <v>-7.9952616691589364</v>
      </c>
      <c r="E210" s="1">
        <f t="shared" si="3"/>
        <v>116.88109237369237</v>
      </c>
    </row>
    <row r="211" spans="1:5" x14ac:dyDescent="0.25">
      <c r="A211" s="4">
        <f>DATE(2004,6,1)</f>
        <v>38139</v>
      </c>
      <c r="B211" s="1">
        <v>103</v>
      </c>
      <c r="C211" s="1">
        <v>114.50685791332231</v>
      </c>
      <c r="D211" s="1">
        <v>-4.9429755210876456</v>
      </c>
      <c r="E211" s="1">
        <f t="shared" si="3"/>
        <v>109.56388239223466</v>
      </c>
    </row>
    <row r="212" spans="1:5" x14ac:dyDescent="0.25">
      <c r="A212" s="4">
        <f>DATE(2004,7,1)</f>
        <v>38169</v>
      </c>
      <c r="B212" s="1">
        <v>83</v>
      </c>
      <c r="C212" s="1">
        <v>77.901150692317017</v>
      </c>
      <c r="D212" s="1">
        <v>-2.3298544883728032</v>
      </c>
      <c r="E212" s="1">
        <f t="shared" si="3"/>
        <v>75.571296203944215</v>
      </c>
    </row>
    <row r="213" spans="1:5" x14ac:dyDescent="0.25">
      <c r="A213" s="4">
        <f>DATE(2004,8,1)</f>
        <v>38200</v>
      </c>
      <c r="B213" s="1">
        <v>54</v>
      </c>
      <c r="C213" s="1">
        <v>69.167892389329424</v>
      </c>
      <c r="D213" s="1">
        <v>4.4441442489624023</v>
      </c>
      <c r="E213" s="1">
        <f t="shared" si="3"/>
        <v>73.612036638291826</v>
      </c>
    </row>
    <row r="214" spans="1:5" x14ac:dyDescent="0.25">
      <c r="A214" s="4">
        <f>DATE(2004,9,1)</f>
        <v>38231</v>
      </c>
      <c r="B214" s="1">
        <v>38</v>
      </c>
      <c r="C214" s="1">
        <v>31.610798719758581</v>
      </c>
      <c r="D214" s="1">
        <v>9.8900108337402344</v>
      </c>
      <c r="E214" s="1">
        <f t="shared" si="3"/>
        <v>41.500809553498812</v>
      </c>
    </row>
    <row r="215" spans="1:5" x14ac:dyDescent="0.25">
      <c r="A215" s="4">
        <f>DATE(2004,10,1)</f>
        <v>38261</v>
      </c>
      <c r="B215" s="1">
        <v>23</v>
      </c>
      <c r="C215" s="1">
        <v>10.753058651651299</v>
      </c>
      <c r="D215" s="1">
        <v>12.22956371307373</v>
      </c>
      <c r="E215" s="1">
        <f t="shared" si="3"/>
        <v>22.982622364725032</v>
      </c>
    </row>
    <row r="216" spans="1:5" x14ac:dyDescent="0.25">
      <c r="A216" s="4">
        <f>DATE(2004,11,1)</f>
        <v>38292</v>
      </c>
      <c r="B216" s="1">
        <v>-84</v>
      </c>
      <c r="C216" s="1">
        <v>-112.78192565888401</v>
      </c>
      <c r="D216" s="1">
        <v>15.16069507598877</v>
      </c>
      <c r="E216" s="1">
        <f t="shared" si="3"/>
        <v>-97.621230582895237</v>
      </c>
    </row>
    <row r="217" spans="1:5" x14ac:dyDescent="0.25">
      <c r="A217" s="4">
        <f>DATE(2004,12,1)</f>
        <v>38322</v>
      </c>
      <c r="B217" s="1">
        <v>-169</v>
      </c>
      <c r="C217" s="1">
        <v>-157.88260121030081</v>
      </c>
      <c r="D217" s="1">
        <v>13.03109550476074</v>
      </c>
      <c r="E217" s="1">
        <f t="shared" si="3"/>
        <v>-144.85150570554006</v>
      </c>
    </row>
    <row r="218" spans="1:5" x14ac:dyDescent="0.25">
      <c r="A218" s="4">
        <f>DATE(2005,1,1)</f>
        <v>38353</v>
      </c>
      <c r="B218" s="1">
        <v>-194</v>
      </c>
      <c r="C218" s="1">
        <v>-206.3407084829978</v>
      </c>
      <c r="D218" s="1">
        <v>8.0853538513183594</v>
      </c>
      <c r="E218" s="1">
        <f t="shared" si="3"/>
        <v>-198.25535463167944</v>
      </c>
    </row>
    <row r="219" spans="1:5" x14ac:dyDescent="0.25">
      <c r="A219" s="4">
        <f>DATE(2005,2,1)</f>
        <v>38384</v>
      </c>
      <c r="B219" s="1">
        <v>-163</v>
      </c>
      <c r="C219" s="1">
        <v>-223.8333462024851</v>
      </c>
      <c r="D219" s="1">
        <v>4.7767496109008789</v>
      </c>
      <c r="E219" s="1">
        <f t="shared" si="3"/>
        <v>-219.05659659158422</v>
      </c>
    </row>
    <row r="220" spans="1:5" x14ac:dyDescent="0.25">
      <c r="A220" s="4">
        <f>DATE(2005,3,1)</f>
        <v>38412</v>
      </c>
      <c r="B220" s="1">
        <v>-189</v>
      </c>
      <c r="C220" s="1">
        <v>-178.82556767218961</v>
      </c>
      <c r="D220" s="1">
        <v>2.1488432884216309</v>
      </c>
      <c r="E220" s="1">
        <f t="shared" si="3"/>
        <v>-176.67672438376798</v>
      </c>
    </row>
    <row r="221" spans="1:5" x14ac:dyDescent="0.25">
      <c r="A221" s="4">
        <f>DATE(2005,4,1)</f>
        <v>38443</v>
      </c>
      <c r="B221" s="1">
        <v>-278</v>
      </c>
      <c r="C221" s="1">
        <v>-217.68507098260369</v>
      </c>
      <c r="D221" s="1">
        <v>-9.7517780959606171E-2</v>
      </c>
      <c r="E221" s="1">
        <f t="shared" si="3"/>
        <v>-217.7825887635633</v>
      </c>
    </row>
    <row r="222" spans="1:5" x14ac:dyDescent="0.25">
      <c r="A222" s="4">
        <f>DATE(2005,5,1)</f>
        <v>38473</v>
      </c>
      <c r="B222" s="1">
        <v>-300</v>
      </c>
      <c r="C222" s="1">
        <v>-318.46072246578802</v>
      </c>
      <c r="D222" s="1">
        <v>-1.252580404281616</v>
      </c>
      <c r="E222" s="1">
        <f t="shared" si="3"/>
        <v>-319.71330287006964</v>
      </c>
    </row>
    <row r="223" spans="1:5" x14ac:dyDescent="0.25">
      <c r="A223" s="4">
        <f>DATE(2005,6,1)</f>
        <v>38504</v>
      </c>
      <c r="B223" s="1">
        <v>-298</v>
      </c>
      <c r="C223" s="1">
        <v>-290.22431101788368</v>
      </c>
      <c r="D223" s="1">
        <v>0.90328758955001831</v>
      </c>
      <c r="E223" s="1">
        <f t="shared" ref="E223:E286" si="4">C223+D223</f>
        <v>-289.32102342833366</v>
      </c>
    </row>
    <row r="224" spans="1:5" x14ac:dyDescent="0.25">
      <c r="A224" s="4">
        <f>DATE(2005,7,1)</f>
        <v>38534</v>
      </c>
      <c r="B224" s="1">
        <v>-313</v>
      </c>
      <c r="C224" s="1">
        <v>-282.52217262067398</v>
      </c>
      <c r="D224" s="1">
        <v>1.8922110795974729</v>
      </c>
      <c r="E224" s="1">
        <f t="shared" si="4"/>
        <v>-280.62996154107651</v>
      </c>
    </row>
    <row r="225" spans="1:5" x14ac:dyDescent="0.25">
      <c r="A225" s="4">
        <f>DATE(2005,8,1)</f>
        <v>38565</v>
      </c>
      <c r="B225" s="1">
        <v>-320</v>
      </c>
      <c r="C225" s="1">
        <v>-336.39374369082282</v>
      </c>
      <c r="D225" s="1">
        <v>2.9528079032897949</v>
      </c>
      <c r="E225" s="1">
        <f t="shared" si="4"/>
        <v>-333.44093578753302</v>
      </c>
    </row>
    <row r="226" spans="1:5" x14ac:dyDescent="0.25">
      <c r="A226" s="4">
        <f>DATE(2005,9,1)</f>
        <v>38596</v>
      </c>
      <c r="B226" s="1">
        <v>-321</v>
      </c>
      <c r="C226" s="1">
        <v>-299.89549298138479</v>
      </c>
      <c r="D226" s="1">
        <v>4.1379547119140616</v>
      </c>
      <c r="E226" s="1">
        <f t="shared" si="4"/>
        <v>-295.75753826947073</v>
      </c>
    </row>
    <row r="227" spans="1:5" x14ac:dyDescent="0.25">
      <c r="A227" s="4">
        <f>DATE(2005,10,1)</f>
        <v>38626</v>
      </c>
      <c r="B227" s="1">
        <v>-326</v>
      </c>
      <c r="C227" s="1">
        <v>-290.14994294344609</v>
      </c>
      <c r="D227" s="1">
        <v>4.2421722412109384</v>
      </c>
      <c r="E227" s="1">
        <f t="shared" si="4"/>
        <v>-285.90777070223515</v>
      </c>
    </row>
    <row r="228" spans="1:5" x14ac:dyDescent="0.25">
      <c r="A228" s="4">
        <f>DATE(2005,11,1)</f>
        <v>38657</v>
      </c>
      <c r="B228" s="1">
        <v>-353</v>
      </c>
      <c r="C228" s="1">
        <v>-312.15181063649788</v>
      </c>
      <c r="D228" s="1">
        <v>2.020513772964478</v>
      </c>
      <c r="E228" s="1">
        <f t="shared" si="4"/>
        <v>-310.13129686353341</v>
      </c>
    </row>
    <row r="229" spans="1:5" x14ac:dyDescent="0.25">
      <c r="A229" s="4">
        <f>DATE(2005,12,1)</f>
        <v>38687</v>
      </c>
      <c r="B229" s="1">
        <v>-240</v>
      </c>
      <c r="C229" s="1">
        <v>-342.60454677613751</v>
      </c>
      <c r="D229" s="1">
        <v>2.4465141296386719</v>
      </c>
      <c r="E229" s="1">
        <f t="shared" si="4"/>
        <v>-340.15803264649884</v>
      </c>
    </row>
    <row r="230" spans="1:5" x14ac:dyDescent="0.25">
      <c r="A230" s="4">
        <f>DATE(2006,1,1)</f>
        <v>38718</v>
      </c>
      <c r="B230" s="1">
        <v>-36</v>
      </c>
      <c r="C230" s="1">
        <v>-189.9000789991361</v>
      </c>
      <c r="D230" s="1">
        <v>6.5666036605834961</v>
      </c>
      <c r="E230" s="1">
        <f t="shared" si="4"/>
        <v>-183.3334753385526</v>
      </c>
    </row>
    <row r="231" spans="1:5" x14ac:dyDescent="0.25">
      <c r="A231" s="4">
        <f>DATE(2006,2,1)</f>
        <v>38749</v>
      </c>
      <c r="B231" s="1">
        <v>89</v>
      </c>
      <c r="C231" s="1">
        <v>44.855677107479607</v>
      </c>
      <c r="D231" s="1">
        <v>10.72825336456299</v>
      </c>
      <c r="E231" s="1">
        <f t="shared" si="4"/>
        <v>55.583930472042596</v>
      </c>
    </row>
    <row r="232" spans="1:5" x14ac:dyDescent="0.25">
      <c r="A232" s="4">
        <f>DATE(2006,3,1)</f>
        <v>38777</v>
      </c>
      <c r="B232" s="1">
        <v>145</v>
      </c>
      <c r="C232" s="1">
        <v>159.7826652959279</v>
      </c>
      <c r="D232" s="1">
        <v>8.1448812484741211</v>
      </c>
      <c r="E232" s="1">
        <f t="shared" si="4"/>
        <v>167.92754654440202</v>
      </c>
    </row>
    <row r="233" spans="1:5" x14ac:dyDescent="0.25">
      <c r="A233" s="4">
        <f>DATE(2006,4,1)</f>
        <v>38808</v>
      </c>
      <c r="B233" s="1">
        <v>114</v>
      </c>
      <c r="C233" s="1">
        <v>229.30872896568579</v>
      </c>
      <c r="D233" s="1">
        <v>11.48903846740723</v>
      </c>
      <c r="E233" s="1">
        <f t="shared" si="4"/>
        <v>240.79776743309301</v>
      </c>
    </row>
    <row r="234" spans="1:5" x14ac:dyDescent="0.25">
      <c r="A234" s="4">
        <f>DATE(2006,5,1)</f>
        <v>38838</v>
      </c>
      <c r="B234" s="1">
        <v>111</v>
      </c>
      <c r="C234" s="1">
        <v>131.33134691562771</v>
      </c>
      <c r="D234" s="1">
        <v>13.892293930053709</v>
      </c>
      <c r="E234" s="1">
        <f t="shared" si="4"/>
        <v>145.22364084568142</v>
      </c>
    </row>
    <row r="235" spans="1:5" x14ac:dyDescent="0.25">
      <c r="A235" s="4">
        <f>DATE(2006,6,1)</f>
        <v>38869</v>
      </c>
      <c r="B235" s="1">
        <v>146</v>
      </c>
      <c r="C235" s="1">
        <v>141.11823459361409</v>
      </c>
      <c r="D235" s="1">
        <v>11.280900955200201</v>
      </c>
      <c r="E235" s="1">
        <f t="shared" si="4"/>
        <v>152.39913554881429</v>
      </c>
    </row>
    <row r="236" spans="1:5" x14ac:dyDescent="0.25">
      <c r="A236" s="4">
        <f>DATE(2006,7,1)</f>
        <v>38899</v>
      </c>
      <c r="B236" s="1">
        <v>121</v>
      </c>
      <c r="C236" s="1">
        <v>154.65537752741761</v>
      </c>
      <c r="D236" s="1">
        <v>7.276679515838623</v>
      </c>
      <c r="E236" s="1">
        <f t="shared" si="4"/>
        <v>161.93205704325624</v>
      </c>
    </row>
    <row r="237" spans="1:5" x14ac:dyDescent="0.25">
      <c r="A237" s="4">
        <f>DATE(2006,8,1)</f>
        <v>38930</v>
      </c>
      <c r="B237" s="1">
        <v>64</v>
      </c>
      <c r="C237" s="1">
        <v>105.8122837186764</v>
      </c>
      <c r="D237" s="1">
        <v>7.1687436103820801</v>
      </c>
      <c r="E237" s="1">
        <f t="shared" si="4"/>
        <v>112.98102732905848</v>
      </c>
    </row>
    <row r="238" spans="1:5" x14ac:dyDescent="0.25">
      <c r="A238" s="4">
        <f>DATE(2006,9,1)</f>
        <v>38961</v>
      </c>
      <c r="B238" s="1">
        <v>80</v>
      </c>
      <c r="C238" s="1">
        <v>26.50104468431428</v>
      </c>
      <c r="D238" s="1">
        <v>8.6007328033447266</v>
      </c>
      <c r="E238" s="1">
        <f t="shared" si="4"/>
        <v>35.101777487659007</v>
      </c>
    </row>
    <row r="239" spans="1:5" x14ac:dyDescent="0.25">
      <c r="A239" s="4">
        <f>DATE(2006,10,1)</f>
        <v>38991</v>
      </c>
      <c r="B239" s="1">
        <v>54</v>
      </c>
      <c r="C239" s="1">
        <v>79.305766298001188</v>
      </c>
      <c r="D239" s="1">
        <v>10.182924270629879</v>
      </c>
      <c r="E239" s="1">
        <f t="shared" si="4"/>
        <v>89.488690568631071</v>
      </c>
    </row>
    <row r="240" spans="1:5" x14ac:dyDescent="0.25">
      <c r="A240" s="4">
        <f>DATE(2006,11,1)</f>
        <v>39022</v>
      </c>
      <c r="B240" s="1">
        <v>63</v>
      </c>
      <c r="C240" s="1">
        <v>19.151035865919649</v>
      </c>
      <c r="D240" s="1">
        <v>13.163599967956539</v>
      </c>
      <c r="E240" s="1">
        <f t="shared" si="4"/>
        <v>32.314635833876189</v>
      </c>
    </row>
    <row r="241" spans="1:5" x14ac:dyDescent="0.25">
      <c r="A241" s="4">
        <f>DATE(2006,12,1)</f>
        <v>39052</v>
      </c>
      <c r="B241" s="1">
        <v>-35</v>
      </c>
      <c r="C241" s="1">
        <v>-56.375495367664399</v>
      </c>
      <c r="D241" s="1">
        <v>18.697170257568359</v>
      </c>
      <c r="E241" s="1">
        <f t="shared" si="4"/>
        <v>-37.67832511009604</v>
      </c>
    </row>
    <row r="242" spans="1:5" x14ac:dyDescent="0.25">
      <c r="A242" s="4">
        <f>DATE(2007,1,1)</f>
        <v>39083</v>
      </c>
      <c r="B242" s="1">
        <v>-89</v>
      </c>
      <c r="C242" s="1">
        <v>-82.467197866836969</v>
      </c>
      <c r="D242" s="1">
        <v>20.659845352172852</v>
      </c>
      <c r="E242" s="1">
        <f t="shared" si="4"/>
        <v>-61.807352514664117</v>
      </c>
    </row>
    <row r="243" spans="1:5" x14ac:dyDescent="0.25">
      <c r="A243" s="4">
        <f>DATE(2007,2,1)</f>
        <v>39114</v>
      </c>
      <c r="B243" s="1">
        <v>-69</v>
      </c>
      <c r="C243" s="1">
        <v>-121.5779872435174</v>
      </c>
      <c r="D243" s="1">
        <v>22.68913650512695</v>
      </c>
      <c r="E243" s="1">
        <f t="shared" si="4"/>
        <v>-98.888850738390445</v>
      </c>
    </row>
    <row r="244" spans="1:5" x14ac:dyDescent="0.25">
      <c r="A244" s="4">
        <f>DATE(2007,3,1)</f>
        <v>39142</v>
      </c>
      <c r="B244" s="1">
        <v>-115</v>
      </c>
      <c r="C244" s="1">
        <v>-71.243238555030601</v>
      </c>
      <c r="D244" s="1">
        <v>21.247232437133789</v>
      </c>
      <c r="E244" s="1">
        <f t="shared" si="4"/>
        <v>-49.996006117896812</v>
      </c>
    </row>
    <row r="245" spans="1:5" x14ac:dyDescent="0.25">
      <c r="A245" s="4">
        <f>DATE(2007,4,1)</f>
        <v>39173</v>
      </c>
      <c r="B245" s="1">
        <v>-233</v>
      </c>
      <c r="C245" s="1">
        <v>-167.64426772832149</v>
      </c>
      <c r="D245" s="1">
        <v>18.8205680847168</v>
      </c>
      <c r="E245" s="1">
        <f t="shared" si="4"/>
        <v>-148.8236996436047</v>
      </c>
    </row>
    <row r="246" spans="1:5" x14ac:dyDescent="0.25">
      <c r="A246" s="4">
        <f>DATE(2007,5,1)</f>
        <v>39203</v>
      </c>
      <c r="B246" s="1">
        <v>-285</v>
      </c>
      <c r="C246" s="1">
        <v>-276.63889221592069</v>
      </c>
      <c r="D246" s="1">
        <v>12.5376443862915</v>
      </c>
      <c r="E246" s="1">
        <f t="shared" si="4"/>
        <v>-264.10124782962919</v>
      </c>
    </row>
    <row r="247" spans="1:5" x14ac:dyDescent="0.25">
      <c r="A247" s="4">
        <f>DATE(2007,6,1)</f>
        <v>39234</v>
      </c>
      <c r="B247" s="1">
        <v>-292</v>
      </c>
      <c r="C247" s="1">
        <v>-299.81019540062658</v>
      </c>
      <c r="D247" s="1">
        <v>6.6850738525390616</v>
      </c>
      <c r="E247" s="1">
        <f t="shared" si="4"/>
        <v>-293.12512154808752</v>
      </c>
    </row>
    <row r="248" spans="1:5" x14ac:dyDescent="0.25">
      <c r="A248" s="4">
        <f>DATE(2007,7,1)</f>
        <v>39264</v>
      </c>
      <c r="B248" s="1">
        <v>-324</v>
      </c>
      <c r="C248" s="1">
        <v>-306.18998612639808</v>
      </c>
      <c r="D248" s="1">
        <v>4.0973286628723136</v>
      </c>
      <c r="E248" s="1">
        <f t="shared" si="4"/>
        <v>-302.09265746352577</v>
      </c>
    </row>
    <row r="249" spans="1:5" x14ac:dyDescent="0.25">
      <c r="A249" s="4">
        <f>DATE(2007,8,1)</f>
        <v>39295</v>
      </c>
      <c r="B249" s="1">
        <v>-332</v>
      </c>
      <c r="C249" s="1">
        <v>-341.09313277802079</v>
      </c>
      <c r="D249" s="1">
        <v>1.4053530693054199</v>
      </c>
      <c r="E249" s="1">
        <f t="shared" si="4"/>
        <v>-339.68777970871537</v>
      </c>
    </row>
    <row r="250" spans="1:5" x14ac:dyDescent="0.25">
      <c r="A250" s="4">
        <f>DATE(2007,9,1)</f>
        <v>39326</v>
      </c>
      <c r="B250" s="1">
        <v>-339</v>
      </c>
      <c r="C250" s="1">
        <v>-327.70038986245328</v>
      </c>
      <c r="D250" s="1">
        <v>0.380809485912323</v>
      </c>
      <c r="E250" s="1">
        <f t="shared" si="4"/>
        <v>-327.31958037654096</v>
      </c>
    </row>
    <row r="251" spans="1:5" x14ac:dyDescent="0.25">
      <c r="A251" s="4">
        <f>DATE(2007,10,1)</f>
        <v>39356</v>
      </c>
      <c r="B251" s="1">
        <v>-331</v>
      </c>
      <c r="C251" s="1">
        <v>-318.40971474812812</v>
      </c>
      <c r="D251" s="1">
        <v>-1.461147785186768</v>
      </c>
      <c r="E251" s="1">
        <f t="shared" si="4"/>
        <v>-319.87086253331489</v>
      </c>
    </row>
    <row r="252" spans="1:5" x14ac:dyDescent="0.25">
      <c r="A252" s="4">
        <f>DATE(2007,11,1)</f>
        <v>39387</v>
      </c>
      <c r="B252" s="1">
        <v>-296</v>
      </c>
      <c r="C252" s="1">
        <v>-300.89589148142039</v>
      </c>
      <c r="D252" s="1">
        <v>-4.1119556427001953</v>
      </c>
      <c r="E252" s="1">
        <f t="shared" si="4"/>
        <v>-305.00784712412059</v>
      </c>
    </row>
    <row r="253" spans="1:5" x14ac:dyDescent="0.25">
      <c r="A253" s="4">
        <f>DATE(2007,12,1)</f>
        <v>39417</v>
      </c>
      <c r="B253" s="1">
        <v>-28</v>
      </c>
      <c r="C253" s="1">
        <v>-28.935138470984199</v>
      </c>
      <c r="D253" s="1">
        <v>-6.4030585289001456</v>
      </c>
      <c r="E253" s="1">
        <f t="shared" si="4"/>
        <v>-35.338196999884346</v>
      </c>
    </row>
    <row r="254" spans="1:5" x14ac:dyDescent="0.25">
      <c r="A254" s="4">
        <f>DATE(2008,1,1)</f>
        <v>39448</v>
      </c>
      <c r="B254" s="1">
        <v>25</v>
      </c>
      <c r="C254" s="1">
        <v>74.077070968331839</v>
      </c>
      <c r="D254" s="1">
        <v>-21.417270660400391</v>
      </c>
      <c r="E254" s="1">
        <f t="shared" si="4"/>
        <v>52.659800307931448</v>
      </c>
    </row>
    <row r="255" spans="1:5" x14ac:dyDescent="0.25">
      <c r="A255" s="4">
        <f>DATE(2008,2,1)</f>
        <v>39479</v>
      </c>
      <c r="B255" s="1">
        <v>125</v>
      </c>
      <c r="C255" s="1">
        <v>127.869511129877</v>
      </c>
      <c r="D255" s="1">
        <v>-31.348037719726559</v>
      </c>
      <c r="E255" s="1">
        <f t="shared" si="4"/>
        <v>96.521473410150435</v>
      </c>
    </row>
    <row r="256" spans="1:5" x14ac:dyDescent="0.25">
      <c r="A256" s="4">
        <f>DATE(2008,3,1)</f>
        <v>39508</v>
      </c>
      <c r="B256" s="1">
        <v>148</v>
      </c>
      <c r="C256" s="1">
        <v>145.92707142300171</v>
      </c>
      <c r="D256" s="1">
        <v>-33.727066040039063</v>
      </c>
      <c r="E256" s="1">
        <f t="shared" si="4"/>
        <v>112.20000538296264</v>
      </c>
    </row>
    <row r="257" spans="1:5" x14ac:dyDescent="0.25">
      <c r="A257" s="4">
        <f>DATE(2008,4,1)</f>
        <v>39539</v>
      </c>
      <c r="B257" s="1">
        <v>159</v>
      </c>
      <c r="C257" s="1">
        <v>133.32922332799001</v>
      </c>
      <c r="D257" s="1">
        <v>-24.38350677490234</v>
      </c>
      <c r="E257" s="1">
        <f t="shared" si="4"/>
        <v>108.94571655308766</v>
      </c>
    </row>
    <row r="258" spans="1:5" x14ac:dyDescent="0.25">
      <c r="A258" s="4">
        <f>DATE(2008,5,1)</f>
        <v>39569</v>
      </c>
      <c r="B258" s="1">
        <v>121</v>
      </c>
      <c r="C258" s="1">
        <v>143.6877114826959</v>
      </c>
      <c r="D258" s="1">
        <v>-14.306728363037109</v>
      </c>
      <c r="E258" s="1">
        <f t="shared" si="4"/>
        <v>129.38098311965879</v>
      </c>
    </row>
    <row r="259" spans="1:5" x14ac:dyDescent="0.25">
      <c r="A259" s="4">
        <f>DATE(2008,6,1)</f>
        <v>39600</v>
      </c>
      <c r="B259" s="1">
        <v>168</v>
      </c>
      <c r="C259" s="1">
        <v>193.52276400392</v>
      </c>
      <c r="D259" s="1">
        <v>-10.24907207489014</v>
      </c>
      <c r="E259" s="1">
        <f t="shared" si="4"/>
        <v>183.27369192902987</v>
      </c>
    </row>
    <row r="260" spans="1:5" x14ac:dyDescent="0.25">
      <c r="A260" s="4">
        <f>DATE(2008,7,1)</f>
        <v>39630</v>
      </c>
      <c r="B260" s="1">
        <v>128</v>
      </c>
      <c r="C260" s="1">
        <v>192.48611486690211</v>
      </c>
      <c r="D260" s="1">
        <v>-7.8350329399108887</v>
      </c>
      <c r="E260" s="1">
        <f t="shared" si="4"/>
        <v>184.65108192699122</v>
      </c>
    </row>
    <row r="261" spans="1:5" x14ac:dyDescent="0.25">
      <c r="A261" s="4">
        <f>DATE(2008,8,1)</f>
        <v>39661</v>
      </c>
      <c r="B261" s="1">
        <v>129</v>
      </c>
      <c r="C261" s="1">
        <v>132.4222917528721</v>
      </c>
      <c r="D261" s="1">
        <v>-0.29807740449905401</v>
      </c>
      <c r="E261" s="1">
        <f t="shared" si="4"/>
        <v>132.12421434837304</v>
      </c>
    </row>
    <row r="262" spans="1:5" x14ac:dyDescent="0.25">
      <c r="A262" s="4">
        <f>DATE(2008,9,1)</f>
        <v>39692</v>
      </c>
      <c r="B262" s="1">
        <v>124</v>
      </c>
      <c r="C262" s="1">
        <v>131.5599829802147</v>
      </c>
      <c r="D262" s="1">
        <v>3.2157101631164551</v>
      </c>
      <c r="E262" s="1">
        <f t="shared" si="4"/>
        <v>134.77569314333115</v>
      </c>
    </row>
    <row r="263" spans="1:5" x14ac:dyDescent="0.25">
      <c r="A263" s="4">
        <f>DATE(2008,10,1)</f>
        <v>39722</v>
      </c>
      <c r="B263" s="1">
        <v>91</v>
      </c>
      <c r="C263" s="1">
        <v>116.0892890704085</v>
      </c>
      <c r="D263" s="1">
        <v>8.0564765930175781</v>
      </c>
      <c r="E263" s="1">
        <f t="shared" si="4"/>
        <v>124.14576566342608</v>
      </c>
    </row>
    <row r="264" spans="1:5" x14ac:dyDescent="0.25">
      <c r="A264" s="4">
        <f>DATE(2008,11,1)</f>
        <v>39753</v>
      </c>
      <c r="B264" s="1">
        <v>43</v>
      </c>
      <c r="C264" s="1">
        <v>50.651686603711411</v>
      </c>
      <c r="D264" s="1">
        <v>11.942300796508791</v>
      </c>
      <c r="E264" s="1">
        <f t="shared" si="4"/>
        <v>62.5939874002202</v>
      </c>
    </row>
    <row r="265" spans="1:5" x14ac:dyDescent="0.25">
      <c r="A265" s="4">
        <f>DATE(2008,12,1)</f>
        <v>39783</v>
      </c>
      <c r="B265" s="1">
        <v>69</v>
      </c>
      <c r="C265" s="1">
        <v>62.0555478218728</v>
      </c>
      <c r="D265" s="1">
        <v>15.07174873352051</v>
      </c>
      <c r="E265" s="1">
        <f t="shared" si="4"/>
        <v>77.127296555393315</v>
      </c>
    </row>
    <row r="266" spans="1:5" x14ac:dyDescent="0.25">
      <c r="A266" s="4">
        <f>DATE(2009,1,1)</f>
        <v>39814</v>
      </c>
      <c r="B266" s="1">
        <v>77</v>
      </c>
      <c r="C266" s="1">
        <v>45.721323886336897</v>
      </c>
      <c r="D266" s="1">
        <v>15.97191143035889</v>
      </c>
      <c r="E266" s="1">
        <f t="shared" si="4"/>
        <v>61.693235316695791</v>
      </c>
    </row>
    <row r="267" spans="1:5" x14ac:dyDescent="0.25">
      <c r="A267" s="4">
        <f>DATE(2009,2,1)</f>
        <v>39845</v>
      </c>
      <c r="B267" s="1">
        <v>116</v>
      </c>
      <c r="C267" s="1">
        <v>143.86971988864801</v>
      </c>
      <c r="D267" s="1">
        <v>12.753532409667971</v>
      </c>
      <c r="E267" s="1">
        <f t="shared" si="4"/>
        <v>156.62325229831598</v>
      </c>
    </row>
    <row r="268" spans="1:5" x14ac:dyDescent="0.25">
      <c r="A268" s="4">
        <f>DATE(2009,3,1)</f>
        <v>39873</v>
      </c>
      <c r="B268" s="1">
        <v>90</v>
      </c>
      <c r="C268" s="1">
        <v>92.954681702978561</v>
      </c>
      <c r="D268" s="1">
        <v>11.517996788024901</v>
      </c>
      <c r="E268" s="1">
        <f t="shared" si="4"/>
        <v>104.47267849100346</v>
      </c>
    </row>
    <row r="269" spans="1:5" x14ac:dyDescent="0.25">
      <c r="A269" s="4">
        <f>DATE(2009,4,1)</f>
        <v>39904</v>
      </c>
      <c r="B269" s="1">
        <v>26</v>
      </c>
      <c r="C269" s="1">
        <v>35.622410951317207</v>
      </c>
      <c r="D269" s="1">
        <v>8.8308725357055664</v>
      </c>
      <c r="E269" s="1">
        <f t="shared" si="4"/>
        <v>44.453283487022773</v>
      </c>
    </row>
    <row r="270" spans="1:5" x14ac:dyDescent="0.25">
      <c r="A270" s="4">
        <f>DATE(2009,5,1)</f>
        <v>39934</v>
      </c>
      <c r="B270" s="1">
        <v>-154</v>
      </c>
      <c r="C270" s="1">
        <v>-122.110944916835</v>
      </c>
      <c r="D270" s="1">
        <v>7.2132892608642578</v>
      </c>
      <c r="E270" s="1">
        <f t="shared" si="4"/>
        <v>-114.89765565597074</v>
      </c>
    </row>
    <row r="271" spans="1:5" x14ac:dyDescent="0.25">
      <c r="A271" s="4">
        <f>DATE(2009,6,1)</f>
        <v>39965</v>
      </c>
      <c r="B271" s="1">
        <v>-259</v>
      </c>
      <c r="C271" s="1">
        <v>-241.31389124303871</v>
      </c>
      <c r="D271" s="1">
        <v>0.95823663473129272</v>
      </c>
      <c r="E271" s="1">
        <f t="shared" si="4"/>
        <v>-240.35565460830742</v>
      </c>
    </row>
    <row r="272" spans="1:5" x14ac:dyDescent="0.25">
      <c r="A272" s="4">
        <f>DATE(2009,7,1)</f>
        <v>39995</v>
      </c>
      <c r="B272" s="1">
        <v>-302</v>
      </c>
      <c r="C272" s="1">
        <v>-295.29694028692597</v>
      </c>
      <c r="D272" s="1">
        <v>-0.94204455614089966</v>
      </c>
      <c r="E272" s="1">
        <f t="shared" si="4"/>
        <v>-296.23898484306687</v>
      </c>
    </row>
    <row r="273" spans="1:5" x14ac:dyDescent="0.25">
      <c r="A273" s="4">
        <f>DATE(2009,8,1)</f>
        <v>40026</v>
      </c>
      <c r="B273" s="1">
        <v>-307</v>
      </c>
      <c r="C273" s="1">
        <v>-350.1413288717747</v>
      </c>
      <c r="D273" s="1">
        <v>-2.110045433044434</v>
      </c>
      <c r="E273" s="1">
        <f t="shared" si="4"/>
        <v>-352.25137430481914</v>
      </c>
    </row>
    <row r="274" spans="1:5" x14ac:dyDescent="0.25">
      <c r="A274" s="4">
        <f>DATE(2009,9,1)</f>
        <v>40057</v>
      </c>
      <c r="B274" s="1">
        <v>-304</v>
      </c>
      <c r="C274" s="1">
        <v>-314.53528253953863</v>
      </c>
      <c r="D274" s="1">
        <v>-0.86163264513015747</v>
      </c>
      <c r="E274" s="1">
        <f t="shared" si="4"/>
        <v>-315.39691518466879</v>
      </c>
    </row>
    <row r="275" spans="1:5" x14ac:dyDescent="0.25">
      <c r="A275" s="4">
        <f>DATE(2009,10,1)</f>
        <v>40087</v>
      </c>
      <c r="B275" s="1">
        <v>-308</v>
      </c>
      <c r="C275" s="1">
        <v>-308.95953448330118</v>
      </c>
      <c r="D275" s="1">
        <v>-1.141826391220093</v>
      </c>
      <c r="E275" s="1">
        <f t="shared" si="4"/>
        <v>-310.10136087452128</v>
      </c>
    </row>
    <row r="276" spans="1:5" x14ac:dyDescent="0.25">
      <c r="A276" s="4">
        <f>DATE(2009,11,1)</f>
        <v>40118</v>
      </c>
      <c r="B276" s="1">
        <v>-300</v>
      </c>
      <c r="C276" s="1">
        <v>-322.90377513199883</v>
      </c>
      <c r="D276" s="1">
        <v>1.086087107658386</v>
      </c>
      <c r="E276" s="1">
        <f t="shared" si="4"/>
        <v>-321.81768802434044</v>
      </c>
    </row>
    <row r="277" spans="1:5" x14ac:dyDescent="0.25">
      <c r="A277" s="4">
        <f>DATE(2009,12,1)</f>
        <v>40148</v>
      </c>
      <c r="B277" s="1">
        <v>-295</v>
      </c>
      <c r="C277" s="1">
        <v>-301.37864397420162</v>
      </c>
      <c r="D277" s="1">
        <v>1.0190578699111941</v>
      </c>
      <c r="E277" s="1">
        <f t="shared" si="4"/>
        <v>-300.35958610429043</v>
      </c>
    </row>
    <row r="278" spans="1:5" x14ac:dyDescent="0.25">
      <c r="A278" s="4">
        <f>DATE(2010,1,1)</f>
        <v>40179</v>
      </c>
      <c r="B278" s="1">
        <v>-290</v>
      </c>
      <c r="C278" s="1">
        <v>-292.68016366292142</v>
      </c>
      <c r="D278" s="1">
        <v>0.29732125997543329</v>
      </c>
      <c r="E278" s="1">
        <f t="shared" si="4"/>
        <v>-292.38284240294598</v>
      </c>
    </row>
    <row r="279" spans="1:5" x14ac:dyDescent="0.25">
      <c r="A279" s="4">
        <f>DATE(2010,2,1)</f>
        <v>40210</v>
      </c>
      <c r="B279" s="1">
        <v>-300</v>
      </c>
      <c r="C279" s="1">
        <v>-268.77434862902169</v>
      </c>
      <c r="D279" s="1">
        <v>-1.4967823028564451</v>
      </c>
      <c r="E279" s="1">
        <f t="shared" si="4"/>
        <v>-270.27113093187813</v>
      </c>
    </row>
    <row r="280" spans="1:5" x14ac:dyDescent="0.25">
      <c r="A280" s="4">
        <f>DATE(2010,3,1)</f>
        <v>40238</v>
      </c>
      <c r="B280" s="1">
        <v>-301</v>
      </c>
      <c r="C280" s="1">
        <v>-279.27584936522072</v>
      </c>
      <c r="D280" s="1">
        <v>-3.0481071472167969</v>
      </c>
      <c r="E280" s="1">
        <f t="shared" si="4"/>
        <v>-282.32395651243752</v>
      </c>
    </row>
    <row r="281" spans="1:5" x14ac:dyDescent="0.25">
      <c r="A281" s="4">
        <f>DATE(2010,4,1)</f>
        <v>40269</v>
      </c>
      <c r="B281" s="1">
        <v>-297</v>
      </c>
      <c r="C281" s="1">
        <v>-276.46022673186559</v>
      </c>
      <c r="D281" s="1">
        <v>-3.106654167175293</v>
      </c>
      <c r="E281" s="1">
        <f t="shared" si="4"/>
        <v>-279.56688089904088</v>
      </c>
    </row>
    <row r="282" spans="1:5" x14ac:dyDescent="0.25">
      <c r="A282" s="4">
        <f>DATE(2010,5,1)</f>
        <v>40299</v>
      </c>
      <c r="B282" s="1">
        <v>-295</v>
      </c>
      <c r="C282" s="1">
        <v>-274.40488108413251</v>
      </c>
      <c r="D282" s="1">
        <v>-4.0619444847106934</v>
      </c>
      <c r="E282" s="1">
        <f t="shared" si="4"/>
        <v>-278.46682556884321</v>
      </c>
    </row>
    <row r="283" spans="1:5" x14ac:dyDescent="0.25">
      <c r="A283" s="4">
        <f>DATE(2010,6,1)</f>
        <v>40330</v>
      </c>
      <c r="B283" s="1">
        <v>-209</v>
      </c>
      <c r="C283" s="1">
        <v>-249.78881083608101</v>
      </c>
      <c r="D283" s="1">
        <v>-3.8736767768859859</v>
      </c>
      <c r="E283" s="1">
        <f t="shared" si="4"/>
        <v>-253.662487612967</v>
      </c>
    </row>
    <row r="284" spans="1:5" x14ac:dyDescent="0.25">
      <c r="A284" s="4">
        <f>DATE(2010,7,1)</f>
        <v>40360</v>
      </c>
      <c r="B284" s="1">
        <v>56</v>
      </c>
      <c r="C284" s="1">
        <v>167.82110188157699</v>
      </c>
      <c r="D284" s="1">
        <v>-5.5708823204040527</v>
      </c>
      <c r="E284" s="1">
        <f t="shared" si="4"/>
        <v>162.25021956117294</v>
      </c>
    </row>
    <row r="285" spans="1:5" x14ac:dyDescent="0.25">
      <c r="A285" s="4">
        <f>DATE(2010,8,1)</f>
        <v>40391</v>
      </c>
      <c r="B285" s="1">
        <v>112</v>
      </c>
      <c r="C285" s="1">
        <v>153.0200862088488</v>
      </c>
      <c r="D285" s="1">
        <v>-9.8412132263183594</v>
      </c>
      <c r="E285" s="1">
        <f t="shared" si="4"/>
        <v>143.17887298253044</v>
      </c>
    </row>
    <row r="286" spans="1:5" x14ac:dyDescent="0.25">
      <c r="A286" s="4">
        <f>DATE(2010,9,1)</f>
        <v>40422</v>
      </c>
      <c r="B286" s="1">
        <v>121</v>
      </c>
      <c r="C286" s="1">
        <v>105.5707947841951</v>
      </c>
      <c r="D286" s="1">
        <v>-9.1857624053955078</v>
      </c>
      <c r="E286" s="1">
        <f t="shared" si="4"/>
        <v>96.385032378799593</v>
      </c>
    </row>
    <row r="287" spans="1:5" x14ac:dyDescent="0.25">
      <c r="A287" s="4">
        <f>DATE(2010,10,1)</f>
        <v>40452</v>
      </c>
      <c r="B287" s="1">
        <v>112</v>
      </c>
      <c r="C287" s="1">
        <v>142.38714013467421</v>
      </c>
      <c r="D287" s="1">
        <v>-8.5227890014648438</v>
      </c>
      <c r="E287" s="1">
        <f t="shared" ref="E287:E350" si="5">C287+D287</f>
        <v>133.86435113320937</v>
      </c>
    </row>
    <row r="288" spans="1:5" x14ac:dyDescent="0.25">
      <c r="A288" s="4">
        <f>DATE(2010,11,1)</f>
        <v>40483</v>
      </c>
      <c r="B288" s="1">
        <v>119</v>
      </c>
      <c r="C288" s="1">
        <v>126.477998723247</v>
      </c>
      <c r="D288" s="1">
        <v>-7.4670310020446777</v>
      </c>
      <c r="E288" s="1">
        <f t="shared" si="5"/>
        <v>119.01096772120232</v>
      </c>
    </row>
    <row r="289" spans="1:5" x14ac:dyDescent="0.25">
      <c r="A289" s="4">
        <f>DATE(2010,12,1)</f>
        <v>40513</v>
      </c>
      <c r="B289" s="1">
        <v>83</v>
      </c>
      <c r="C289" s="1">
        <v>166.6689579791246</v>
      </c>
      <c r="D289" s="1">
        <v>1.5242904424667361</v>
      </c>
      <c r="E289" s="1">
        <f t="shared" si="5"/>
        <v>168.19324842159133</v>
      </c>
    </row>
    <row r="290" spans="1:5" x14ac:dyDescent="0.25">
      <c r="A290" s="4">
        <f>DATE(2011,1,1)</f>
        <v>40544</v>
      </c>
      <c r="B290" s="1">
        <v>70</v>
      </c>
      <c r="C290" s="1">
        <v>83.867434129043062</v>
      </c>
      <c r="D290" s="1">
        <v>4.3524441719055176</v>
      </c>
      <c r="E290" s="1">
        <f t="shared" si="5"/>
        <v>88.219878300948579</v>
      </c>
    </row>
    <row r="291" spans="1:5" x14ac:dyDescent="0.25">
      <c r="A291" s="4">
        <f>DATE(2011,2,1)</f>
        <v>40575</v>
      </c>
      <c r="B291" s="1">
        <v>90</v>
      </c>
      <c r="C291" s="1">
        <v>83.266999718817246</v>
      </c>
      <c r="D291" s="1">
        <v>7.1124496459960938</v>
      </c>
      <c r="E291" s="1">
        <f t="shared" si="5"/>
        <v>90.37944936481334</v>
      </c>
    </row>
    <row r="292" spans="1:5" x14ac:dyDescent="0.25">
      <c r="A292" s="4">
        <f>DATE(2011,3,1)</f>
        <v>40603</v>
      </c>
      <c r="B292" s="1">
        <v>102</v>
      </c>
      <c r="C292" s="1">
        <v>81.999795636834364</v>
      </c>
      <c r="D292" s="1">
        <v>4.8085727691650391</v>
      </c>
      <c r="E292" s="1">
        <f t="shared" si="5"/>
        <v>86.808368405999403</v>
      </c>
    </row>
    <row r="293" spans="1:5" x14ac:dyDescent="0.25">
      <c r="A293" s="4">
        <f>DATE(2011,4,1)</f>
        <v>40634</v>
      </c>
      <c r="B293" s="1">
        <v>85</v>
      </c>
      <c r="C293" s="1">
        <v>94.93666179508763</v>
      </c>
      <c r="D293" s="1">
        <v>2.228765726089478</v>
      </c>
      <c r="E293" s="1">
        <f t="shared" si="5"/>
        <v>97.165427521177108</v>
      </c>
    </row>
    <row r="294" spans="1:5" x14ac:dyDescent="0.25">
      <c r="A294" s="4">
        <f>DATE(2011,5,1)</f>
        <v>40664</v>
      </c>
      <c r="B294" s="1">
        <v>29</v>
      </c>
      <c r="C294" s="1">
        <v>57.301113662575588</v>
      </c>
      <c r="D294" s="1">
        <v>1.8458714485168459</v>
      </c>
      <c r="E294" s="1">
        <f t="shared" si="5"/>
        <v>59.146985111092434</v>
      </c>
    </row>
    <row r="295" spans="1:5" x14ac:dyDescent="0.25">
      <c r="A295" s="4">
        <f>DATE(2011,6,1)</f>
        <v>40695</v>
      </c>
      <c r="B295" s="1">
        <v>-98</v>
      </c>
      <c r="C295" s="1">
        <v>1.175984988321801</v>
      </c>
      <c r="D295" s="1">
        <v>-3.903709888458252</v>
      </c>
      <c r="E295" s="1">
        <f t="shared" si="5"/>
        <v>-2.727724900136451</v>
      </c>
    </row>
    <row r="296" spans="1:5" x14ac:dyDescent="0.25">
      <c r="A296" s="4">
        <f>DATE(2011,7,1)</f>
        <v>40725</v>
      </c>
      <c r="B296" s="1">
        <v>-147</v>
      </c>
      <c r="C296" s="1">
        <v>-150.9254979383949</v>
      </c>
      <c r="D296" s="1">
        <v>-0.73066240549087524</v>
      </c>
      <c r="E296" s="1">
        <f t="shared" si="5"/>
        <v>-151.65616034388577</v>
      </c>
    </row>
    <row r="297" spans="1:5" x14ac:dyDescent="0.25">
      <c r="A297" s="4">
        <f>DATE(2011,8,1)</f>
        <v>40756</v>
      </c>
      <c r="B297" s="1">
        <v>-146</v>
      </c>
      <c r="C297" s="1">
        <v>-166.8131350438041</v>
      </c>
      <c r="D297" s="1">
        <v>-2.9738011360168461</v>
      </c>
      <c r="E297" s="1">
        <f t="shared" si="5"/>
        <v>-169.78693617982094</v>
      </c>
    </row>
    <row r="298" spans="1:5" x14ac:dyDescent="0.25">
      <c r="A298" s="4">
        <f>DATE(2011,9,1)</f>
        <v>40787</v>
      </c>
      <c r="B298" s="1">
        <v>-190</v>
      </c>
      <c r="C298" s="1">
        <v>-160.6438826090143</v>
      </c>
      <c r="D298" s="1">
        <v>-5.2133393287658691</v>
      </c>
      <c r="E298" s="1">
        <f t="shared" si="5"/>
        <v>-165.85722193778017</v>
      </c>
    </row>
    <row r="299" spans="1:5" x14ac:dyDescent="0.25">
      <c r="A299" s="4">
        <f>DATE(2011,10,1)</f>
        <v>40817</v>
      </c>
      <c r="B299" s="1">
        <v>-231</v>
      </c>
      <c r="C299" s="1">
        <v>-215.3555826398719</v>
      </c>
      <c r="D299" s="1">
        <v>-5.521705150604248</v>
      </c>
      <c r="E299" s="1">
        <f t="shared" si="5"/>
        <v>-220.87728779047615</v>
      </c>
    </row>
    <row r="300" spans="1:5" x14ac:dyDescent="0.25">
      <c r="A300" s="4">
        <f>DATE(2011,11,1)</f>
        <v>40848</v>
      </c>
      <c r="B300" s="1">
        <v>-279</v>
      </c>
      <c r="C300" s="1">
        <v>-239.1266143999971</v>
      </c>
      <c r="D300" s="1">
        <v>-5.2586002349853516</v>
      </c>
      <c r="E300" s="1">
        <f t="shared" si="5"/>
        <v>-244.38521463498245</v>
      </c>
    </row>
    <row r="301" spans="1:5" x14ac:dyDescent="0.25">
      <c r="A301" s="4">
        <f>DATE(2011,12,1)</f>
        <v>40878</v>
      </c>
      <c r="B301" s="1">
        <v>-295</v>
      </c>
      <c r="C301" s="1">
        <v>-309.0809869261434</v>
      </c>
      <c r="D301" s="1">
        <v>-4.3795695304870614</v>
      </c>
      <c r="E301" s="1">
        <f t="shared" si="5"/>
        <v>-313.46055645663046</v>
      </c>
    </row>
    <row r="302" spans="1:5" x14ac:dyDescent="0.25">
      <c r="A302" s="4">
        <f>DATE(2012,1,1)</f>
        <v>40909</v>
      </c>
      <c r="B302" s="1">
        <v>-288</v>
      </c>
      <c r="C302" s="1">
        <v>-287.41652441218622</v>
      </c>
      <c r="D302" s="1">
        <v>-2.404365062713623</v>
      </c>
      <c r="E302" s="1">
        <f t="shared" si="5"/>
        <v>-289.82088947489984</v>
      </c>
    </row>
    <row r="303" spans="1:5" x14ac:dyDescent="0.25">
      <c r="A303" s="4">
        <f>DATE(2012,2,1)</f>
        <v>40940</v>
      </c>
      <c r="B303" s="1">
        <v>-283</v>
      </c>
      <c r="C303" s="1">
        <v>-276.63317755266348</v>
      </c>
      <c r="D303" s="1">
        <v>-4.2164888381958008</v>
      </c>
      <c r="E303" s="1">
        <f t="shared" si="5"/>
        <v>-280.84966639085928</v>
      </c>
    </row>
    <row r="304" spans="1:5" x14ac:dyDescent="0.25">
      <c r="A304" s="4">
        <f>DATE(2012,3,1)</f>
        <v>40969</v>
      </c>
      <c r="B304" s="1">
        <v>-282</v>
      </c>
      <c r="C304" s="1">
        <v>-281.36710412071238</v>
      </c>
      <c r="D304" s="1">
        <v>-2.2508120536804199</v>
      </c>
      <c r="E304" s="1">
        <f t="shared" si="5"/>
        <v>-283.6179161743928</v>
      </c>
    </row>
    <row r="305" spans="1:5" x14ac:dyDescent="0.25">
      <c r="A305" s="4">
        <f>DATE(2012,4,1)</f>
        <v>41000</v>
      </c>
      <c r="B305" s="1">
        <v>-293</v>
      </c>
      <c r="C305" s="1">
        <v>-275.45947291227247</v>
      </c>
      <c r="D305" s="1">
        <v>0.45426172018051147</v>
      </c>
      <c r="E305" s="1">
        <f t="shared" si="5"/>
        <v>-275.00521119209196</v>
      </c>
    </row>
    <row r="306" spans="1:5" x14ac:dyDescent="0.25">
      <c r="A306" s="4">
        <f>DATE(2012,5,1)</f>
        <v>41030</v>
      </c>
      <c r="B306" s="1">
        <v>-315</v>
      </c>
      <c r="C306" s="1">
        <v>-285.10829001182481</v>
      </c>
      <c r="D306" s="1">
        <v>0.77252012491226196</v>
      </c>
      <c r="E306" s="1">
        <f t="shared" si="5"/>
        <v>-284.33576988691254</v>
      </c>
    </row>
    <row r="307" spans="1:5" x14ac:dyDescent="0.25">
      <c r="A307" s="4">
        <f>DATE(2012,6,1)</f>
        <v>41061</v>
      </c>
      <c r="B307" s="1">
        <v>-322</v>
      </c>
      <c r="C307" s="1">
        <v>-294.59856472156127</v>
      </c>
      <c r="D307" s="1">
        <v>0.71531862020492554</v>
      </c>
      <c r="E307" s="1">
        <f t="shared" si="5"/>
        <v>-293.88324610135635</v>
      </c>
    </row>
    <row r="308" spans="1:5" x14ac:dyDescent="0.25">
      <c r="A308" s="4">
        <f>DATE(2012,7,1)</f>
        <v>41091</v>
      </c>
      <c r="B308" s="1">
        <v>-323</v>
      </c>
      <c r="C308" s="1">
        <v>-290.36973155695853</v>
      </c>
      <c r="D308" s="1">
        <v>0.66811007261276245</v>
      </c>
      <c r="E308" s="1">
        <f t="shared" si="5"/>
        <v>-289.70162148434576</v>
      </c>
    </row>
    <row r="309" spans="1:5" x14ac:dyDescent="0.25">
      <c r="A309" s="4">
        <f>DATE(2012,8,1)</f>
        <v>41122</v>
      </c>
      <c r="B309" s="1">
        <v>-326</v>
      </c>
      <c r="C309" s="1">
        <v>-292.37625575894617</v>
      </c>
      <c r="D309" s="1">
        <v>1.385291576385498</v>
      </c>
      <c r="E309" s="1">
        <f t="shared" si="5"/>
        <v>-290.99096418256067</v>
      </c>
    </row>
    <row r="310" spans="1:5" x14ac:dyDescent="0.25">
      <c r="A310" s="4">
        <f>DATE(2012,9,1)</f>
        <v>41153</v>
      </c>
      <c r="B310" s="1">
        <v>-292</v>
      </c>
      <c r="C310" s="1">
        <v>-297.93641334267528</v>
      </c>
      <c r="D310" s="1">
        <v>0.34980624914169312</v>
      </c>
      <c r="E310" s="1">
        <f t="shared" si="5"/>
        <v>-297.58660709353359</v>
      </c>
    </row>
    <row r="311" spans="1:5" x14ac:dyDescent="0.25">
      <c r="A311" s="4">
        <f>DATE(2012,10,1)</f>
        <v>41183</v>
      </c>
      <c r="B311" s="1">
        <v>-282</v>
      </c>
      <c r="C311" s="1">
        <v>-224.02985007276939</v>
      </c>
      <c r="D311" s="1">
        <v>0.92227429151535034</v>
      </c>
      <c r="E311" s="1">
        <f t="shared" si="5"/>
        <v>-223.10757578125404</v>
      </c>
    </row>
    <row r="312" spans="1:5" x14ac:dyDescent="0.25">
      <c r="A312" s="4">
        <f>DATE(2012,11,1)</f>
        <v>41214</v>
      </c>
      <c r="B312" s="1">
        <v>-106</v>
      </c>
      <c r="C312" s="1">
        <v>-238.39599240593009</v>
      </c>
      <c r="D312" s="1">
        <v>-0.55356985330581665</v>
      </c>
      <c r="E312" s="1">
        <f t="shared" si="5"/>
        <v>-238.9495622592359</v>
      </c>
    </row>
    <row r="313" spans="1:5" x14ac:dyDescent="0.25">
      <c r="A313" s="4">
        <f>DATE(2012,12,1)</f>
        <v>41244</v>
      </c>
      <c r="B313" s="1">
        <v>73</v>
      </c>
      <c r="C313" s="1">
        <v>-16.800983818134309</v>
      </c>
      <c r="D313" s="1">
        <v>-1.7260904312133789</v>
      </c>
      <c r="E313" s="1">
        <f t="shared" si="5"/>
        <v>-18.527074249347688</v>
      </c>
    </row>
    <row r="314" spans="1:5" x14ac:dyDescent="0.25">
      <c r="A314" s="4">
        <f>DATE(2013,1,1)</f>
        <v>41275</v>
      </c>
      <c r="B314" s="1">
        <v>122</v>
      </c>
      <c r="C314" s="1">
        <v>129.4239057290001</v>
      </c>
      <c r="D314" s="1">
        <v>1.8742004632949829</v>
      </c>
      <c r="E314" s="1">
        <f t="shared" si="5"/>
        <v>131.29810619229508</v>
      </c>
    </row>
    <row r="315" spans="1:5" x14ac:dyDescent="0.25">
      <c r="A315" s="4">
        <f>DATE(2013,2,1)</f>
        <v>41306</v>
      </c>
      <c r="B315" s="1">
        <v>138</v>
      </c>
      <c r="C315" s="1">
        <v>149.87335883851361</v>
      </c>
      <c r="D315" s="1">
        <v>-3.7805690765380859</v>
      </c>
      <c r="E315" s="1">
        <f t="shared" si="5"/>
        <v>146.09278976197552</v>
      </c>
    </row>
    <row r="316" spans="1:5" x14ac:dyDescent="0.25">
      <c r="A316" s="4">
        <f>DATE(2013,3,1)</f>
        <v>41334</v>
      </c>
      <c r="B316" s="1">
        <v>130</v>
      </c>
      <c r="C316" s="1">
        <v>170.77498362616501</v>
      </c>
      <c r="D316" s="1">
        <v>-4.2670135498046884</v>
      </c>
      <c r="E316" s="1">
        <f t="shared" si="5"/>
        <v>166.50797007636032</v>
      </c>
    </row>
    <row r="317" spans="1:5" x14ac:dyDescent="0.25">
      <c r="A317" s="4">
        <f>DATE(2013,4,1)</f>
        <v>41365</v>
      </c>
      <c r="B317" s="1">
        <v>133</v>
      </c>
      <c r="C317" s="1">
        <v>170.6557794502539</v>
      </c>
      <c r="D317" s="1">
        <v>-12.854649543762211</v>
      </c>
      <c r="E317" s="1">
        <f t="shared" si="5"/>
        <v>157.8011299064917</v>
      </c>
    </row>
    <row r="318" spans="1:5" x14ac:dyDescent="0.25">
      <c r="A318" s="4">
        <f>DATE(2013,5,1)</f>
        <v>41395</v>
      </c>
      <c r="B318" s="1">
        <v>148</v>
      </c>
      <c r="C318" s="1">
        <v>154.10920317454219</v>
      </c>
      <c r="D318" s="1">
        <v>-10.854367256164551</v>
      </c>
      <c r="E318" s="1">
        <f t="shared" si="5"/>
        <v>143.25483591837764</v>
      </c>
    </row>
    <row r="319" spans="1:5" x14ac:dyDescent="0.25">
      <c r="A319" s="4">
        <f>DATE(2013,6,1)</f>
        <v>41426</v>
      </c>
      <c r="B319" s="1">
        <v>167</v>
      </c>
      <c r="C319" s="1">
        <v>168.37750021976339</v>
      </c>
      <c r="D319" s="1">
        <v>-9.5993251800537109</v>
      </c>
      <c r="E319" s="1">
        <f t="shared" si="5"/>
        <v>158.77817503970968</v>
      </c>
    </row>
    <row r="320" spans="1:5" x14ac:dyDescent="0.25">
      <c r="A320" s="4">
        <f>DATE(2013,7,1)</f>
        <v>41456</v>
      </c>
      <c r="B320" s="1">
        <v>152</v>
      </c>
      <c r="C320" s="1">
        <v>159.03041899461519</v>
      </c>
      <c r="D320" s="1">
        <v>0.96825486421585083</v>
      </c>
      <c r="E320" s="1">
        <f t="shared" si="5"/>
        <v>159.99867385883104</v>
      </c>
    </row>
    <row r="321" spans="1:5" x14ac:dyDescent="0.25">
      <c r="A321" s="4">
        <f>DATE(2013,8,1)</f>
        <v>41487</v>
      </c>
      <c r="B321" s="1">
        <v>149</v>
      </c>
      <c r="C321" s="1">
        <v>134.37083046793151</v>
      </c>
      <c r="D321" s="1">
        <v>-12.67558002471924</v>
      </c>
      <c r="E321" s="1">
        <f t="shared" si="5"/>
        <v>121.69525044321227</v>
      </c>
    </row>
    <row r="322" spans="1:5" x14ac:dyDescent="0.25">
      <c r="A322" s="4">
        <f>DATE(2013,9,1)</f>
        <v>41518</v>
      </c>
      <c r="B322" s="1">
        <v>148</v>
      </c>
      <c r="C322" s="1">
        <v>122.9045604796742</v>
      </c>
      <c r="D322" s="1">
        <v>-8.3037452697753906</v>
      </c>
      <c r="E322" s="1">
        <f t="shared" si="5"/>
        <v>114.60081520989881</v>
      </c>
    </row>
    <row r="323" spans="1:5" x14ac:dyDescent="0.25">
      <c r="A323" s="4">
        <f>DATE(2013,10,1)</f>
        <v>41548</v>
      </c>
      <c r="B323" s="1">
        <v>104</v>
      </c>
      <c r="C323" s="1">
        <v>119.4843094963385</v>
      </c>
      <c r="D323" s="1">
        <v>-9.7430601119995117</v>
      </c>
      <c r="E323" s="1">
        <f t="shared" si="5"/>
        <v>109.74124938433899</v>
      </c>
    </row>
    <row r="324" spans="1:5" x14ac:dyDescent="0.25">
      <c r="A324" s="4">
        <f>DATE(2013,11,1)</f>
        <v>41579</v>
      </c>
      <c r="B324" s="1">
        <v>107</v>
      </c>
      <c r="C324" s="1">
        <v>59.597335048085</v>
      </c>
      <c r="D324" s="1">
        <v>-2.1872239112853999</v>
      </c>
      <c r="E324" s="1">
        <f t="shared" si="5"/>
        <v>57.4101111367996</v>
      </c>
    </row>
    <row r="325" spans="1:5" x14ac:dyDescent="0.25">
      <c r="A325" s="4">
        <f>DATE(2013,12,1)</f>
        <v>41609</v>
      </c>
      <c r="B325" s="1">
        <v>95</v>
      </c>
      <c r="C325" s="1">
        <v>77.52794987502952</v>
      </c>
      <c r="D325" s="1">
        <v>-5.5365033149719238</v>
      </c>
      <c r="E325" s="1">
        <f t="shared" si="5"/>
        <v>71.991446560057597</v>
      </c>
    </row>
    <row r="326" spans="1:5" x14ac:dyDescent="0.25">
      <c r="A326" s="4">
        <f>DATE(2014,1,1)</f>
        <v>41640</v>
      </c>
      <c r="B326" s="1">
        <v>130</v>
      </c>
      <c r="C326" s="1">
        <v>43.514147233989753</v>
      </c>
      <c r="D326" s="1">
        <v>-14.67581939697266</v>
      </c>
      <c r="E326" s="1">
        <f t="shared" si="5"/>
        <v>28.838327837017093</v>
      </c>
    </row>
    <row r="327" spans="1:5" x14ac:dyDescent="0.25">
      <c r="A327" s="4">
        <f>DATE(2014,2,1)</f>
        <v>41671</v>
      </c>
      <c r="B327" s="1">
        <v>118</v>
      </c>
      <c r="C327" s="1">
        <v>96.995165606355386</v>
      </c>
      <c r="D327" s="1">
        <v>-20.81035041809082</v>
      </c>
      <c r="E327" s="1">
        <f t="shared" si="5"/>
        <v>76.184815188264565</v>
      </c>
    </row>
    <row r="328" spans="1:5" x14ac:dyDescent="0.25">
      <c r="A328" s="4">
        <f>DATE(2014,3,1)</f>
        <v>41699</v>
      </c>
      <c r="B328" s="1">
        <v>100</v>
      </c>
      <c r="C328" s="1">
        <v>63.258424428743012</v>
      </c>
      <c r="D328" s="1">
        <v>-25.946468353271481</v>
      </c>
      <c r="E328" s="1">
        <f t="shared" si="5"/>
        <v>37.311956075471528</v>
      </c>
    </row>
    <row r="329" spans="1:5" x14ac:dyDescent="0.25">
      <c r="A329" s="4">
        <f>DATE(2014,4,1)</f>
        <v>41730</v>
      </c>
      <c r="B329" s="1">
        <v>-19</v>
      </c>
      <c r="C329" s="1">
        <v>30.2046119149303</v>
      </c>
      <c r="D329" s="1">
        <v>-21.582256317138668</v>
      </c>
      <c r="E329" s="1">
        <f t="shared" si="5"/>
        <v>8.622355597791632</v>
      </c>
    </row>
    <row r="330" spans="1:5" x14ac:dyDescent="0.25">
      <c r="A330" s="4">
        <f>DATE(2014,5,1)</f>
        <v>41760</v>
      </c>
      <c r="B330" s="1">
        <v>-225</v>
      </c>
      <c r="C330" s="1">
        <v>-102.3346407784736</v>
      </c>
      <c r="D330" s="1">
        <v>-11.67909145355225</v>
      </c>
      <c r="E330" s="1">
        <f t="shared" si="5"/>
        <v>-114.01373223202584</v>
      </c>
    </row>
    <row r="331" spans="1:5" x14ac:dyDescent="0.25">
      <c r="A331" s="4">
        <f>DATE(2014,6,1)</f>
        <v>41791</v>
      </c>
      <c r="B331" s="1">
        <v>-258</v>
      </c>
      <c r="C331" s="1">
        <v>-319.56254734116902</v>
      </c>
      <c r="D331" s="1">
        <v>-4.2943533509969711E-2</v>
      </c>
      <c r="E331" s="1">
        <f t="shared" si="5"/>
        <v>-319.60549087467899</v>
      </c>
    </row>
    <row r="332" spans="1:5" x14ac:dyDescent="0.25">
      <c r="A332" s="4">
        <f>DATE(2014,7,1)</f>
        <v>41821</v>
      </c>
      <c r="B332" s="1">
        <v>-300</v>
      </c>
      <c r="C332" s="1">
        <v>-292.57480212937679</v>
      </c>
      <c r="D332" s="1">
        <v>2.2742714881896968</v>
      </c>
      <c r="E332" s="1">
        <f t="shared" si="5"/>
        <v>-290.30053064118709</v>
      </c>
    </row>
    <row r="333" spans="1:5" x14ac:dyDescent="0.25">
      <c r="A333" s="4">
        <f>DATE(2014,8,1)</f>
        <v>41852</v>
      </c>
      <c r="B333" s="1">
        <v>-324</v>
      </c>
      <c r="C333" s="1">
        <v>-349.61851377517229</v>
      </c>
      <c r="D333" s="1">
        <v>2.5375664234161381</v>
      </c>
      <c r="E333" s="1">
        <f t="shared" si="5"/>
        <v>-347.08094735175615</v>
      </c>
    </row>
    <row r="334" spans="1:5" x14ac:dyDescent="0.25">
      <c r="A334" s="4">
        <f>DATE(2014,9,1)</f>
        <v>41883</v>
      </c>
      <c r="B334" s="1">
        <v>-342</v>
      </c>
      <c r="C334" s="1">
        <v>-350.7932612838589</v>
      </c>
      <c r="D334" s="1">
        <v>3.3517582416534419</v>
      </c>
      <c r="E334" s="1">
        <f t="shared" si="5"/>
        <v>-347.44150304220545</v>
      </c>
    </row>
    <row r="335" spans="1:5" x14ac:dyDescent="0.25">
      <c r="A335" s="4">
        <f>DATE(2014,10,1)</f>
        <v>41913</v>
      </c>
      <c r="B335" s="1">
        <v>-347</v>
      </c>
      <c r="C335" s="1">
        <v>-352.57568221259032</v>
      </c>
      <c r="D335" s="1">
        <v>1.4372602701187129</v>
      </c>
      <c r="E335" s="1">
        <f t="shared" si="5"/>
        <v>-351.13842194247161</v>
      </c>
    </row>
    <row r="336" spans="1:5" x14ac:dyDescent="0.25">
      <c r="A336" s="4">
        <f>DATE(2014,11,1)</f>
        <v>41944</v>
      </c>
      <c r="B336" s="1">
        <v>-350</v>
      </c>
      <c r="C336" s="1">
        <v>-343.86811077270318</v>
      </c>
      <c r="D336" s="1">
        <v>1.221083402633667</v>
      </c>
      <c r="E336" s="1">
        <f t="shared" si="5"/>
        <v>-342.64702737006951</v>
      </c>
    </row>
    <row r="337" spans="1:5" x14ac:dyDescent="0.25">
      <c r="A337" s="4">
        <f>DATE(2014,12,1)</f>
        <v>41974</v>
      </c>
      <c r="B337" s="1">
        <v>-329</v>
      </c>
      <c r="C337" s="1">
        <v>-345.83896624287939</v>
      </c>
      <c r="D337" s="1">
        <v>0.14923423528671259</v>
      </c>
      <c r="E337" s="1">
        <f t="shared" si="5"/>
        <v>-345.68973200759268</v>
      </c>
    </row>
    <row r="338" spans="1:5" x14ac:dyDescent="0.25">
      <c r="A338" s="4">
        <f>DATE(2015,1,1)</f>
        <v>42005</v>
      </c>
      <c r="B338" s="1">
        <v>-317</v>
      </c>
      <c r="C338" s="1">
        <v>-312.9114622535451</v>
      </c>
      <c r="D338" s="1">
        <v>1.7688611745834351</v>
      </c>
      <c r="E338" s="1">
        <f t="shared" si="5"/>
        <v>-311.14260107896166</v>
      </c>
    </row>
    <row r="339" spans="1:5" x14ac:dyDescent="0.25">
      <c r="A339" s="4">
        <f>DATE(2015,2,1)</f>
        <v>42036</v>
      </c>
      <c r="B339" s="1">
        <v>-300</v>
      </c>
      <c r="C339" s="1">
        <v>-282.20929628206238</v>
      </c>
      <c r="D339" s="1">
        <v>0.26610130071640009</v>
      </c>
      <c r="E339" s="1">
        <f t="shared" si="5"/>
        <v>-281.94319498134598</v>
      </c>
    </row>
    <row r="340" spans="1:5" x14ac:dyDescent="0.25">
      <c r="A340" s="4">
        <f>DATE(2015,3,1)</f>
        <v>42064</v>
      </c>
      <c r="B340" s="1">
        <v>-301</v>
      </c>
      <c r="C340" s="1">
        <v>-254.80785897806061</v>
      </c>
      <c r="D340" s="1">
        <v>1.555015444755554</v>
      </c>
      <c r="E340" s="1">
        <f t="shared" si="5"/>
        <v>-253.25284353330505</v>
      </c>
    </row>
    <row r="341" spans="1:5" x14ac:dyDescent="0.25">
      <c r="A341" s="4">
        <f>DATE(2015,4,1)</f>
        <v>42095</v>
      </c>
      <c r="B341" s="1">
        <v>-231</v>
      </c>
      <c r="C341" s="1">
        <v>-270.74452686424661</v>
      </c>
      <c r="D341" s="1">
        <v>-2.4302306175231929</v>
      </c>
      <c r="E341" s="1">
        <f t="shared" si="5"/>
        <v>-273.1747574817698</v>
      </c>
    </row>
    <row r="342" spans="1:5" x14ac:dyDescent="0.25">
      <c r="A342" s="4">
        <f>DATE(2015,5,1)</f>
        <v>42125</v>
      </c>
      <c r="B342" s="1">
        <v>8</v>
      </c>
      <c r="C342" s="1">
        <v>-185.27857501256929</v>
      </c>
      <c r="D342" s="1">
        <v>-2.5147523880004878</v>
      </c>
      <c r="E342" s="1">
        <f t="shared" si="5"/>
        <v>-187.79332740056978</v>
      </c>
    </row>
    <row r="343" spans="1:5" x14ac:dyDescent="0.25">
      <c r="A343" s="4">
        <f>DATE(2015,6,1)</f>
        <v>42156</v>
      </c>
      <c r="B343" s="1">
        <v>98</v>
      </c>
      <c r="C343" s="1">
        <v>109.41800687710059</v>
      </c>
      <c r="D343" s="1">
        <v>-7.1946578025817871</v>
      </c>
      <c r="E343" s="1">
        <f t="shared" si="5"/>
        <v>102.22334907451881</v>
      </c>
    </row>
    <row r="344" spans="1:5" x14ac:dyDescent="0.25">
      <c r="A344" s="4">
        <f>DATE(2015,7,1)</f>
        <v>42186</v>
      </c>
      <c r="B344" s="1">
        <v>145</v>
      </c>
      <c r="C344" s="1">
        <v>134.64704389244821</v>
      </c>
      <c r="D344" s="1">
        <v>-12.957047462463381</v>
      </c>
      <c r="E344" s="1">
        <f t="shared" si="5"/>
        <v>121.68999642998483</v>
      </c>
    </row>
    <row r="345" spans="1:5" x14ac:dyDescent="0.25">
      <c r="A345" s="4">
        <f>DATE(2015,8,1)</f>
        <v>42217</v>
      </c>
      <c r="B345" s="1">
        <v>156</v>
      </c>
      <c r="C345" s="1">
        <v>204.301432404276</v>
      </c>
      <c r="D345" s="1">
        <v>-19.906352996826168</v>
      </c>
      <c r="E345" s="1">
        <f t="shared" si="5"/>
        <v>184.39507940744983</v>
      </c>
    </row>
    <row r="346" spans="1:5" x14ac:dyDescent="0.25">
      <c r="A346" s="4">
        <f>DATE(2015,9,1)</f>
        <v>42248</v>
      </c>
      <c r="B346" s="1">
        <v>171</v>
      </c>
      <c r="C346" s="1">
        <v>176.0954496204495</v>
      </c>
      <c r="D346" s="1">
        <v>-20.177703857421879</v>
      </c>
      <c r="E346" s="1">
        <f t="shared" si="5"/>
        <v>155.91774576302763</v>
      </c>
    </row>
    <row r="347" spans="1:5" x14ac:dyDescent="0.25">
      <c r="A347" s="4">
        <f>DATE(2015,10,1)</f>
        <v>42278</v>
      </c>
      <c r="B347" s="1">
        <v>127</v>
      </c>
      <c r="C347" s="1">
        <v>194.24276998522041</v>
      </c>
      <c r="D347" s="1">
        <v>-21.459421157836911</v>
      </c>
      <c r="E347" s="1">
        <f t="shared" si="5"/>
        <v>172.78334882738349</v>
      </c>
    </row>
    <row r="348" spans="1:5" x14ac:dyDescent="0.25">
      <c r="A348" s="4">
        <f>DATE(2015,11,1)</f>
        <v>42309</v>
      </c>
      <c r="B348" s="1">
        <v>142</v>
      </c>
      <c r="C348" s="1">
        <v>100.918188027101</v>
      </c>
      <c r="D348" s="1">
        <v>-21.887630462646481</v>
      </c>
      <c r="E348" s="1">
        <f t="shared" si="5"/>
        <v>79.030557564454512</v>
      </c>
    </row>
    <row r="349" spans="1:5" x14ac:dyDescent="0.25">
      <c r="A349" s="4">
        <f>DATE(2015,12,1)</f>
        <v>42339</v>
      </c>
      <c r="B349" s="1">
        <v>109</v>
      </c>
      <c r="C349" s="1">
        <v>146.05960771077929</v>
      </c>
      <c r="D349" s="1">
        <v>-11.374252319335939</v>
      </c>
      <c r="E349" s="1">
        <f t="shared" si="5"/>
        <v>134.68535539144335</v>
      </c>
    </row>
    <row r="350" spans="1:5" x14ac:dyDescent="0.25">
      <c r="A350" s="4">
        <f>DATE(2016,1,1)</f>
        <v>42370</v>
      </c>
      <c r="B350" s="1">
        <v>108</v>
      </c>
      <c r="C350" s="1">
        <v>73.902496869510401</v>
      </c>
      <c r="D350" s="1">
        <v>-6.1119780540466309</v>
      </c>
      <c r="E350" s="1">
        <f t="shared" si="5"/>
        <v>67.79051881546377</v>
      </c>
    </row>
    <row r="351" spans="1:5" x14ac:dyDescent="0.25">
      <c r="A351" s="4">
        <f>DATE(2016,2,1)</f>
        <v>42401</v>
      </c>
      <c r="B351" s="1">
        <v>120</v>
      </c>
      <c r="C351" s="1">
        <v>88.955868752979256</v>
      </c>
      <c r="D351" s="1">
        <v>-1.19594407081604</v>
      </c>
      <c r="E351" s="1">
        <f t="shared" ref="E351:E414" si="6">C351+D351</f>
        <v>87.759924682163216</v>
      </c>
    </row>
    <row r="352" spans="1:5" x14ac:dyDescent="0.25">
      <c r="A352" s="4">
        <f>DATE(2016,3,1)</f>
        <v>42430</v>
      </c>
      <c r="B352" s="1">
        <v>112</v>
      </c>
      <c r="C352" s="1">
        <v>100.0277053743592</v>
      </c>
      <c r="D352" s="1">
        <v>3.7035148143768311</v>
      </c>
      <c r="E352" s="1">
        <f t="shared" si="6"/>
        <v>103.73122018873603</v>
      </c>
    </row>
    <row r="353" spans="1:5" x14ac:dyDescent="0.25">
      <c r="A353" s="4">
        <f>DATE(2016,4,1)</f>
        <v>42461</v>
      </c>
      <c r="B353" s="1">
        <v>94</v>
      </c>
      <c r="C353" s="1">
        <v>77.989491172224149</v>
      </c>
      <c r="D353" s="1">
        <v>3.024782657623291</v>
      </c>
      <c r="E353" s="1">
        <f t="shared" si="6"/>
        <v>81.01427382984744</v>
      </c>
    </row>
    <row r="354" spans="1:5" x14ac:dyDescent="0.25">
      <c r="A354" s="4">
        <f>DATE(2016,5,1)</f>
        <v>42491</v>
      </c>
      <c r="B354" s="1">
        <v>104</v>
      </c>
      <c r="C354" s="1">
        <v>54.002675801783667</v>
      </c>
      <c r="D354" s="1">
        <v>7.434443473815918</v>
      </c>
      <c r="E354" s="1">
        <f t="shared" si="6"/>
        <v>61.437119275599585</v>
      </c>
    </row>
    <row r="355" spans="1:5" x14ac:dyDescent="0.25">
      <c r="A355" s="4">
        <f>DATE(2016,6,1)</f>
        <v>42522</v>
      </c>
      <c r="B355" s="1">
        <v>91</v>
      </c>
      <c r="C355" s="1">
        <v>68.039222155938944</v>
      </c>
      <c r="D355" s="1">
        <v>7.5636096000671387</v>
      </c>
      <c r="E355" s="1">
        <f t="shared" si="6"/>
        <v>75.602831756006083</v>
      </c>
    </row>
    <row r="356" spans="1:5" x14ac:dyDescent="0.25">
      <c r="A356" s="4">
        <f>DATE(2016,7,1)</f>
        <v>42552</v>
      </c>
      <c r="B356" s="1">
        <v>96</v>
      </c>
      <c r="C356" s="1">
        <v>46.377050367152087</v>
      </c>
      <c r="D356" s="1">
        <v>7.8670487403869629</v>
      </c>
      <c r="E356" s="1">
        <f t="shared" si="6"/>
        <v>54.24409910753905</v>
      </c>
    </row>
    <row r="357" spans="1:5" x14ac:dyDescent="0.25">
      <c r="A357" s="4">
        <f>DATE(2016,8,1)</f>
        <v>42583</v>
      </c>
      <c r="B357" s="1">
        <v>141</v>
      </c>
      <c r="C357" s="1">
        <v>32.71085655935785</v>
      </c>
      <c r="D357" s="1">
        <v>3.5669338703155522</v>
      </c>
      <c r="E357" s="1">
        <f t="shared" si="6"/>
        <v>36.277790429673402</v>
      </c>
    </row>
    <row r="358" spans="1:5" x14ac:dyDescent="0.25">
      <c r="A358" s="4">
        <f>DATE(2016,9,1)</f>
        <v>42614</v>
      </c>
      <c r="B358" s="1">
        <v>143</v>
      </c>
      <c r="C358" s="1">
        <v>95.903301128561083</v>
      </c>
      <c r="D358" s="1">
        <v>8.7650966644287109</v>
      </c>
      <c r="E358" s="1">
        <f t="shared" si="6"/>
        <v>104.66839779298979</v>
      </c>
    </row>
    <row r="359" spans="1:5" x14ac:dyDescent="0.25">
      <c r="A359" s="4">
        <f>DATE(2016,10,1)</f>
        <v>42644</v>
      </c>
      <c r="B359" s="1">
        <v>153</v>
      </c>
      <c r="C359" s="1">
        <v>87.439807743424979</v>
      </c>
      <c r="D359" s="1">
        <v>-5.4413847923278809</v>
      </c>
      <c r="E359" s="1">
        <f t="shared" si="6"/>
        <v>81.998422951097098</v>
      </c>
    </row>
    <row r="360" spans="1:5" x14ac:dyDescent="0.25">
      <c r="A360" s="4">
        <f>DATE(2016,11,1)</f>
        <v>42675</v>
      </c>
      <c r="B360" s="1">
        <v>170</v>
      </c>
      <c r="C360" s="1">
        <v>85.51164326987481</v>
      </c>
      <c r="D360" s="1">
        <v>-2.469234943389893</v>
      </c>
      <c r="E360" s="1">
        <f t="shared" si="6"/>
        <v>83.042408326484917</v>
      </c>
    </row>
    <row r="361" spans="1:5" x14ac:dyDescent="0.25">
      <c r="A361" s="4">
        <f>DATE(2016,12,1)</f>
        <v>42705</v>
      </c>
      <c r="B361" s="1">
        <v>162</v>
      </c>
      <c r="C361" s="1">
        <v>101.36984010868289</v>
      </c>
      <c r="D361" s="1">
        <v>-8.9036865234375</v>
      </c>
      <c r="E361" s="1">
        <f t="shared" si="6"/>
        <v>92.466153585245394</v>
      </c>
    </row>
    <row r="362" spans="1:5" x14ac:dyDescent="0.25">
      <c r="A362" s="4">
        <f>DATE(2017,1,1)</f>
        <v>42736</v>
      </c>
      <c r="B362" s="1">
        <v>161</v>
      </c>
      <c r="C362" s="1">
        <v>81.228277056519516</v>
      </c>
      <c r="D362" s="1">
        <v>-10.025510787963871</v>
      </c>
      <c r="E362" s="1">
        <f t="shared" si="6"/>
        <v>71.202766268555649</v>
      </c>
    </row>
    <row r="363" spans="1:5" x14ac:dyDescent="0.25">
      <c r="A363" s="4">
        <f>DATE(2017,2,1)</f>
        <v>42767</v>
      </c>
      <c r="B363" s="1">
        <v>169</v>
      </c>
      <c r="C363" s="1">
        <v>93.253283201076215</v>
      </c>
      <c r="D363" s="1">
        <v>-9.258636474609375</v>
      </c>
      <c r="E363" s="1">
        <f t="shared" si="6"/>
        <v>83.99464672646684</v>
      </c>
    </row>
    <row r="364" spans="1:5" x14ac:dyDescent="0.25">
      <c r="A364" s="4">
        <f>DATE(2017,3,1)</f>
        <v>42795</v>
      </c>
      <c r="B364" s="1">
        <v>145</v>
      </c>
      <c r="C364" s="1">
        <v>99.900596275962016</v>
      </c>
      <c r="D364" s="1">
        <v>-8.5687484741210938</v>
      </c>
      <c r="E364" s="1">
        <f t="shared" si="6"/>
        <v>91.331847801840922</v>
      </c>
    </row>
    <row r="365" spans="1:5" x14ac:dyDescent="0.25">
      <c r="A365" s="4">
        <f>DATE(2017,4,1)</f>
        <v>42826</v>
      </c>
      <c r="B365" s="1">
        <v>117</v>
      </c>
      <c r="C365" s="1">
        <v>60.84774465199007</v>
      </c>
      <c r="D365" s="1">
        <v>-7.884122371673584</v>
      </c>
      <c r="E365" s="1">
        <f t="shared" si="6"/>
        <v>52.963622280316486</v>
      </c>
    </row>
    <row r="366" spans="1:5" x14ac:dyDescent="0.25">
      <c r="A366" s="4">
        <f>DATE(2017,5,1)</f>
        <v>42856</v>
      </c>
      <c r="B366" s="1">
        <v>-85</v>
      </c>
      <c r="C366" s="1">
        <v>31.693377487611091</v>
      </c>
      <c r="D366" s="1">
        <v>-3.5371007919311519</v>
      </c>
      <c r="E366" s="1">
        <f t="shared" si="6"/>
        <v>28.156276695679939</v>
      </c>
    </row>
    <row r="367" spans="1:5" x14ac:dyDescent="0.25">
      <c r="A367" s="4">
        <f>DATE(2017,6,1)</f>
        <v>42887</v>
      </c>
      <c r="B367" s="1">
        <v>-254</v>
      </c>
      <c r="C367" s="1">
        <v>-201.37373255042459</v>
      </c>
      <c r="D367" s="1">
        <v>-2.7145648002624512</v>
      </c>
      <c r="E367" s="1">
        <f t="shared" si="6"/>
        <v>-204.08829735068704</v>
      </c>
    </row>
    <row r="368" spans="1:5" x14ac:dyDescent="0.25">
      <c r="A368" s="4">
        <f>DATE(2017,7,1)</f>
        <v>42917</v>
      </c>
      <c r="B368" s="1">
        <v>-294</v>
      </c>
      <c r="C368" s="1">
        <v>-325.80785660408571</v>
      </c>
      <c r="D368" s="1">
        <v>-0.16459900140762329</v>
      </c>
      <c r="E368" s="1">
        <f t="shared" si="6"/>
        <v>-325.97245560549334</v>
      </c>
    </row>
    <row r="369" spans="1:5" x14ac:dyDescent="0.25">
      <c r="A369" s="4">
        <f>DATE(2017,8,1)</f>
        <v>42948</v>
      </c>
      <c r="B369" s="1">
        <v>-318</v>
      </c>
      <c r="C369" s="1">
        <v>-327.29284493881312</v>
      </c>
      <c r="D369" s="1">
        <v>1.824592113494873</v>
      </c>
      <c r="E369" s="1">
        <f t="shared" si="6"/>
        <v>-325.46825282531825</v>
      </c>
    </row>
    <row r="370" spans="1:5" x14ac:dyDescent="0.25">
      <c r="A370" s="4">
        <f>DATE(2017,9,1)</f>
        <v>42979</v>
      </c>
      <c r="B370" s="1">
        <v>-338</v>
      </c>
      <c r="C370" s="1">
        <v>-345.37046208619472</v>
      </c>
      <c r="D370" s="1">
        <v>1.171360850334167</v>
      </c>
      <c r="E370" s="1">
        <f t="shared" si="6"/>
        <v>-344.19910123586055</v>
      </c>
    </row>
    <row r="371" spans="1:5" x14ac:dyDescent="0.25">
      <c r="A371" s="4">
        <f>DATE(2017,10,1)</f>
        <v>43009</v>
      </c>
      <c r="B371" s="1">
        <v>-334</v>
      </c>
      <c r="C371" s="1">
        <v>-350.15393790858451</v>
      </c>
      <c r="D371" s="1">
        <v>-6.2056141905486584E-3</v>
      </c>
      <c r="E371" s="1">
        <f t="shared" si="6"/>
        <v>-350.16014352277506</v>
      </c>
    </row>
    <row r="372" spans="1:5" x14ac:dyDescent="0.25">
      <c r="A372" s="4">
        <f>DATE(2017,11,1)</f>
        <v>43040</v>
      </c>
      <c r="B372" s="1">
        <v>-314</v>
      </c>
      <c r="C372" s="1">
        <v>-318.91911666216049</v>
      </c>
      <c r="D372" s="1">
        <v>-1.1422965526580811</v>
      </c>
      <c r="E372" s="1">
        <f t="shared" si="6"/>
        <v>-320.06141321481857</v>
      </c>
    </row>
    <row r="373" spans="1:5" x14ac:dyDescent="0.25">
      <c r="A373" s="4">
        <f>DATE(2017,12,1)</f>
        <v>43070</v>
      </c>
      <c r="B373" s="1">
        <v>-306</v>
      </c>
      <c r="C373" s="1">
        <v>-269.27982976258249</v>
      </c>
      <c r="D373" s="1">
        <v>-2.2938590049743648</v>
      </c>
      <c r="E373" s="1">
        <f t="shared" si="6"/>
        <v>-271.57368876755686</v>
      </c>
    </row>
    <row r="374" spans="1:5" x14ac:dyDescent="0.25">
      <c r="A374" s="4">
        <f>DATE(2018,1,1)</f>
        <v>43101</v>
      </c>
      <c r="B374" s="1">
        <v>-309</v>
      </c>
      <c r="C374" s="1">
        <v>-273.02451067496997</v>
      </c>
      <c r="D374" s="1">
        <v>-1.1195745468139651</v>
      </c>
      <c r="E374" s="1">
        <f t="shared" si="6"/>
        <v>-274.14408522178394</v>
      </c>
    </row>
    <row r="375" spans="1:5" x14ac:dyDescent="0.25">
      <c r="A375" s="4">
        <f>DATE(2018,2,1)</f>
        <v>43132</v>
      </c>
      <c r="B375" s="1">
        <v>-316</v>
      </c>
      <c r="C375" s="1">
        <v>-271.93609616364949</v>
      </c>
      <c r="D375" s="1">
        <v>-8.1330351531505585E-2</v>
      </c>
      <c r="E375" s="1">
        <f t="shared" si="6"/>
        <v>-272.017426515181</v>
      </c>
    </row>
    <row r="376" spans="1:5" x14ac:dyDescent="0.25">
      <c r="A376" s="4">
        <f>DATE(2018,3,1)</f>
        <v>43160</v>
      </c>
      <c r="B376" s="1">
        <v>-321</v>
      </c>
      <c r="C376" s="1">
        <v>-288.14555714362291</v>
      </c>
      <c r="D376" s="1">
        <v>-0.33190590143203741</v>
      </c>
      <c r="E376" s="1">
        <f t="shared" si="6"/>
        <v>-288.47746304505495</v>
      </c>
    </row>
    <row r="377" spans="1:5" x14ac:dyDescent="0.25">
      <c r="A377" s="4">
        <f>DATE(2018,4,1)</f>
        <v>43191</v>
      </c>
      <c r="B377" s="1">
        <v>-318</v>
      </c>
      <c r="C377" s="1">
        <v>-283.90677254925498</v>
      </c>
      <c r="D377" s="1">
        <v>0.31952494382858282</v>
      </c>
      <c r="E377" s="1">
        <f t="shared" si="6"/>
        <v>-283.5872476054264</v>
      </c>
    </row>
    <row r="378" spans="1:5" x14ac:dyDescent="0.25">
      <c r="A378" s="4">
        <f>DATE(2018,5,1)</f>
        <v>43221</v>
      </c>
      <c r="B378" s="1">
        <v>-324</v>
      </c>
      <c r="C378" s="1">
        <v>-278.99600551111308</v>
      </c>
      <c r="D378" s="1">
        <v>2.3894963264465332</v>
      </c>
      <c r="E378" s="1">
        <f t="shared" si="6"/>
        <v>-276.60650918466655</v>
      </c>
    </row>
    <row r="379" spans="1:5" x14ac:dyDescent="0.25">
      <c r="A379" s="4">
        <f>DATE(2018,6,1)</f>
        <v>43252</v>
      </c>
      <c r="B379" s="1">
        <v>-350</v>
      </c>
      <c r="C379" s="1">
        <v>-283.85890991390181</v>
      </c>
      <c r="D379" s="1">
        <v>-0.85673004388809204</v>
      </c>
      <c r="E379" s="1">
        <f t="shared" si="6"/>
        <v>-284.7156399577899</v>
      </c>
    </row>
    <row r="380" spans="1:5" x14ac:dyDescent="0.25">
      <c r="A380" s="4">
        <f>DATE(2018,7,1)</f>
        <v>43282</v>
      </c>
      <c r="B380" s="1">
        <v>-348</v>
      </c>
      <c r="C380" s="1">
        <v>-306.47125384836238</v>
      </c>
      <c r="D380" s="1">
        <v>1.371502757072449</v>
      </c>
      <c r="E380" s="1">
        <f t="shared" si="6"/>
        <v>-305.09975109128993</v>
      </c>
    </row>
    <row r="381" spans="1:5" x14ac:dyDescent="0.25">
      <c r="A381" s="4">
        <f>DATE(2018,8,1)</f>
        <v>43313</v>
      </c>
      <c r="B381" s="1">
        <v>-109</v>
      </c>
      <c r="C381" s="1">
        <v>-193.94103020660401</v>
      </c>
      <c r="D381" s="1">
        <v>0.57951825857162476</v>
      </c>
      <c r="E381" s="1">
        <f t="shared" si="6"/>
        <v>-193.36151194803239</v>
      </c>
    </row>
    <row r="382" spans="1:5" x14ac:dyDescent="0.25">
      <c r="A382" s="4">
        <f>DATE(2018,9,1)</f>
        <v>43344</v>
      </c>
      <c r="B382" s="1">
        <v>47</v>
      </c>
      <c r="C382" s="1">
        <v>13.170613616093849</v>
      </c>
      <c r="D382" s="1">
        <v>0.94448286294937134</v>
      </c>
      <c r="E382" s="1">
        <f t="shared" si="6"/>
        <v>14.115096479043221</v>
      </c>
    </row>
    <row r="383" spans="1:5" x14ac:dyDescent="0.25">
      <c r="A383" s="4">
        <f>DATE(2018,10,1)</f>
        <v>43374</v>
      </c>
      <c r="B383" s="1">
        <v>117</v>
      </c>
      <c r="C383" s="1">
        <v>101.2312766057682</v>
      </c>
      <c r="D383" s="1">
        <v>-4.3777503967285156</v>
      </c>
      <c r="E383" s="1">
        <f t="shared" si="6"/>
        <v>96.853526209039686</v>
      </c>
    </row>
    <row r="384" spans="1:5" x14ac:dyDescent="0.25">
      <c r="A384" s="4">
        <f>DATE(2018,11,1)</f>
        <v>43405</v>
      </c>
      <c r="B384" s="1">
        <v>156</v>
      </c>
      <c r="C384" s="1">
        <v>156.50759685510661</v>
      </c>
      <c r="D384" s="1">
        <v>-2.286139965057373</v>
      </c>
      <c r="E384" s="1">
        <f t="shared" si="6"/>
        <v>154.22145689004924</v>
      </c>
    </row>
    <row r="385" spans="1:5" x14ac:dyDescent="0.25">
      <c r="A385" s="4">
        <f>DATE(2018,12,1)</f>
        <v>43435</v>
      </c>
      <c r="B385" s="1">
        <v>178</v>
      </c>
      <c r="C385" s="1">
        <v>157.1270867272319</v>
      </c>
      <c r="D385" s="1">
        <v>-11.508544921875</v>
      </c>
      <c r="E385" s="1">
        <f t="shared" si="6"/>
        <v>145.6185418053569</v>
      </c>
    </row>
    <row r="386" spans="1:5" x14ac:dyDescent="0.25">
      <c r="A386" s="4">
        <f>DATE(2019,1,1)</f>
        <v>43466</v>
      </c>
      <c r="B386" s="1">
        <v>160</v>
      </c>
      <c r="C386" s="1">
        <v>173.54142670074199</v>
      </c>
      <c r="D386" s="1">
        <v>-10.11435127258301</v>
      </c>
      <c r="E386" s="1">
        <f t="shared" si="6"/>
        <v>163.42707542815899</v>
      </c>
    </row>
    <row r="387" spans="1:5" x14ac:dyDescent="0.25">
      <c r="A387" s="4">
        <f>DATE(2019,2,1)</f>
        <v>43497</v>
      </c>
      <c r="B387" s="1">
        <v>90</v>
      </c>
      <c r="C387" s="1">
        <v>147.47127857890089</v>
      </c>
      <c r="D387" s="1">
        <v>-14.503313064575201</v>
      </c>
      <c r="E387" s="1">
        <f t="shared" si="6"/>
        <v>132.9679655143257</v>
      </c>
    </row>
    <row r="388" spans="1:5" x14ac:dyDescent="0.25">
      <c r="A388" s="4">
        <f>DATE(2019,3,1)</f>
        <v>43525</v>
      </c>
      <c r="B388" s="1">
        <v>169</v>
      </c>
      <c r="C388" s="1">
        <v>144.38595145390701</v>
      </c>
      <c r="D388" s="1">
        <v>-19.050127029418949</v>
      </c>
      <c r="E388" s="1">
        <f t="shared" si="6"/>
        <v>125.33582442448807</v>
      </c>
    </row>
    <row r="389" spans="1:5" x14ac:dyDescent="0.25">
      <c r="A389" s="4">
        <f>DATE(2019,4,1)</f>
        <v>43556</v>
      </c>
      <c r="B389" s="1">
        <v>153</v>
      </c>
      <c r="C389" s="1">
        <v>170.2782802441624</v>
      </c>
      <c r="D389" s="1">
        <v>-35.668071746826172</v>
      </c>
      <c r="E389" s="1">
        <f t="shared" si="6"/>
        <v>134.61020849733623</v>
      </c>
    </row>
    <row r="390" spans="1:5" x14ac:dyDescent="0.25">
      <c r="A390" s="4">
        <f>DATE(2019,5,1)</f>
        <v>43586</v>
      </c>
      <c r="B390" s="1">
        <v>166</v>
      </c>
      <c r="C390" s="1">
        <v>198.998173174762</v>
      </c>
      <c r="D390" s="1">
        <v>-41.355442047119141</v>
      </c>
      <c r="E390" s="1">
        <f t="shared" si="6"/>
        <v>157.64273112764286</v>
      </c>
    </row>
    <row r="391" spans="1:5" x14ac:dyDescent="0.25">
      <c r="A391" s="4">
        <f>DATE(2019,6,1)</f>
        <v>43617</v>
      </c>
      <c r="B391" s="1">
        <v>123</v>
      </c>
      <c r="C391" s="1">
        <v>142.61981201940091</v>
      </c>
      <c r="D391" s="1">
        <v>-44.729949951171882</v>
      </c>
      <c r="E391" s="1">
        <f t="shared" si="6"/>
        <v>97.889862068229036</v>
      </c>
    </row>
    <row r="392" spans="1:5" x14ac:dyDescent="0.25">
      <c r="A392" s="4">
        <f>DATE(2019,7,1)</f>
        <v>43647</v>
      </c>
      <c r="B392" s="1">
        <v>120</v>
      </c>
      <c r="C392" s="1">
        <v>166.48152329748299</v>
      </c>
      <c r="D392" s="1">
        <v>-34.732257843017578</v>
      </c>
      <c r="E392" s="1">
        <f t="shared" si="6"/>
        <v>131.74926545446542</v>
      </c>
    </row>
    <row r="393" spans="1:5" x14ac:dyDescent="0.25">
      <c r="A393" s="4">
        <f>DATE(2019,8,1)</f>
        <v>43678</v>
      </c>
      <c r="B393" s="1">
        <v>80</v>
      </c>
      <c r="C393" s="1">
        <v>80.664957539580058</v>
      </c>
      <c r="D393" s="1">
        <v>-25.643167495727539</v>
      </c>
      <c r="E393" s="1">
        <f t="shared" si="6"/>
        <v>55.021790043852519</v>
      </c>
    </row>
    <row r="394" spans="1:5" x14ac:dyDescent="0.25">
      <c r="A394" s="4">
        <f>DATE(2019,9,1)</f>
        <v>43709</v>
      </c>
      <c r="B394" s="1">
        <v>85</v>
      </c>
      <c r="C394" s="1">
        <v>82.723206990899598</v>
      </c>
      <c r="D394" s="1">
        <v>-11.654421806335449</v>
      </c>
      <c r="E394" s="1">
        <f t="shared" si="6"/>
        <v>71.068785184564149</v>
      </c>
    </row>
    <row r="395" spans="1:5" x14ac:dyDescent="0.25">
      <c r="A395" s="4">
        <f>DATE(2019,10,1)</f>
        <v>43739</v>
      </c>
      <c r="B395" s="1">
        <v>30</v>
      </c>
      <c r="C395" s="1">
        <v>51.302374179015708</v>
      </c>
      <c r="D395" s="1">
        <v>-3.9957122802734379</v>
      </c>
      <c r="E395" s="1">
        <f t="shared" si="6"/>
        <v>47.30666189874227</v>
      </c>
    </row>
    <row r="396" spans="1:5" x14ac:dyDescent="0.25">
      <c r="A396" s="4">
        <f>DATE(2019,11,1)</f>
        <v>43770</v>
      </c>
      <c r="B396" s="1">
        <v>-34</v>
      </c>
      <c r="C396" s="1">
        <v>-22.434675516376611</v>
      </c>
      <c r="D396" s="1">
        <v>1.3689200878143311</v>
      </c>
      <c r="E396" s="1">
        <f t="shared" si="6"/>
        <v>-21.06575542856228</v>
      </c>
    </row>
    <row r="397" spans="1:5" x14ac:dyDescent="0.25">
      <c r="A397" s="4">
        <f>DATE(2019,12,1)</f>
        <v>43800</v>
      </c>
      <c r="B397" s="1">
        <v>-94</v>
      </c>
      <c r="C397" s="1">
        <v>-83.896393713731328</v>
      </c>
      <c r="D397" s="1">
        <v>7.3504772186279297</v>
      </c>
      <c r="E397" s="1">
        <f t="shared" si="6"/>
        <v>-76.545916495103398</v>
      </c>
    </row>
    <row r="398" spans="1:5" x14ac:dyDescent="0.25">
      <c r="A398" s="4">
        <f>DATE(2020,1,1)</f>
        <v>43831</v>
      </c>
      <c r="B398" s="1">
        <v>-79</v>
      </c>
      <c r="C398" s="1">
        <v>-139.19672435319251</v>
      </c>
      <c r="D398" s="1">
        <v>8.8758506774902344</v>
      </c>
      <c r="E398" s="1">
        <f t="shared" si="6"/>
        <v>-130.32087367570227</v>
      </c>
    </row>
    <row r="399" spans="1:5" x14ac:dyDescent="0.25">
      <c r="A399" s="4">
        <f>DATE(2020,2,1)</f>
        <v>43862</v>
      </c>
      <c r="B399" s="1">
        <v>-36</v>
      </c>
      <c r="C399" s="1">
        <v>-93.860755896420187</v>
      </c>
      <c r="D399" s="1">
        <v>4.9333772659301758</v>
      </c>
      <c r="E399" s="1">
        <f t="shared" si="6"/>
        <v>-88.927378630490011</v>
      </c>
    </row>
    <row r="400" spans="1:5" x14ac:dyDescent="0.25">
      <c r="A400" s="4">
        <f>DATE(2020,3,1)</f>
        <v>43891</v>
      </c>
      <c r="B400" s="1">
        <v>-2</v>
      </c>
      <c r="C400" s="1">
        <v>-3.5084302599956998</v>
      </c>
      <c r="D400" s="1">
        <v>8.3214130401611328</v>
      </c>
      <c r="E400" s="1">
        <f t="shared" si="6"/>
        <v>4.8129827801654326</v>
      </c>
    </row>
    <row r="401" spans="1:5" x14ac:dyDescent="0.25">
      <c r="A401" s="4">
        <f>DATE(2020,4,1)</f>
        <v>43922</v>
      </c>
      <c r="B401" s="1">
        <v>-12</v>
      </c>
      <c r="C401" s="1">
        <v>-8.5473607319963794</v>
      </c>
      <c r="D401" s="1">
        <v>4.8839335441589364</v>
      </c>
      <c r="E401" s="1">
        <f t="shared" si="6"/>
        <v>-3.6634271878374429</v>
      </c>
    </row>
    <row r="402" spans="1:5" x14ac:dyDescent="0.25">
      <c r="A402" s="4">
        <f>DATE(2020,5,1)</f>
        <v>43952</v>
      </c>
      <c r="B402" s="1">
        <v>15</v>
      </c>
      <c r="C402" s="1">
        <v>27.333745436795901</v>
      </c>
      <c r="D402" s="1">
        <v>5.9255776405334473</v>
      </c>
      <c r="E402" s="1">
        <f t="shared" si="6"/>
        <v>33.259323077329348</v>
      </c>
    </row>
    <row r="403" spans="1:5" x14ac:dyDescent="0.25">
      <c r="A403" s="4">
        <f>DATE(2020,6,1)</f>
        <v>43983</v>
      </c>
      <c r="B403" s="1">
        <v>46</v>
      </c>
      <c r="C403" s="1">
        <v>15.267852640950309</v>
      </c>
      <c r="D403" s="1">
        <v>5.0745449066162109</v>
      </c>
      <c r="E403" s="1">
        <f t="shared" si="6"/>
        <v>20.34239754756652</v>
      </c>
    </row>
    <row r="404" spans="1:5" x14ac:dyDescent="0.25">
      <c r="A404" s="4">
        <f>DATE(2020,7,1)</f>
        <v>44013</v>
      </c>
      <c r="B404" s="1">
        <v>55</v>
      </c>
      <c r="C404" s="1">
        <v>26.790064667608139</v>
      </c>
      <c r="D404" s="1">
        <v>6.7439908981323242</v>
      </c>
      <c r="E404" s="1">
        <f t="shared" si="6"/>
        <v>33.534055565740459</v>
      </c>
    </row>
    <row r="405" spans="1:5" x14ac:dyDescent="0.25">
      <c r="A405" s="4">
        <f>DATE(2020,8,1)</f>
        <v>44044</v>
      </c>
      <c r="B405" s="1">
        <v>89</v>
      </c>
      <c r="C405" s="1">
        <v>31.42096303152789</v>
      </c>
      <c r="D405" s="1">
        <v>10.20418167114258</v>
      </c>
      <c r="E405" s="1">
        <f t="shared" si="6"/>
        <v>41.625144702670468</v>
      </c>
    </row>
    <row r="406" spans="1:5" x14ac:dyDescent="0.25">
      <c r="A406" s="4">
        <f>DATE(2020,9,1)</f>
        <v>44075</v>
      </c>
      <c r="B406" s="1">
        <v>110</v>
      </c>
      <c r="C406" s="1">
        <v>67.117964240688366</v>
      </c>
      <c r="D406" s="1">
        <v>13.79859447479248</v>
      </c>
      <c r="E406" s="1">
        <f t="shared" si="6"/>
        <v>80.916558715480846</v>
      </c>
    </row>
    <row r="407" spans="1:5" x14ac:dyDescent="0.25">
      <c r="A407" s="4">
        <f>DATE(2020,10,1)</f>
        <v>44105</v>
      </c>
      <c r="B407" s="1">
        <v>110</v>
      </c>
      <c r="C407" s="1">
        <v>76.306642614555756</v>
      </c>
      <c r="D407" s="1">
        <v>6.7179923057556152</v>
      </c>
      <c r="E407" s="1">
        <f t="shared" si="6"/>
        <v>83.024634920311371</v>
      </c>
    </row>
    <row r="408" spans="1:5" x14ac:dyDescent="0.25">
      <c r="A408" s="4">
        <f>DATE(2020,11,1)</f>
        <v>44136</v>
      </c>
      <c r="B408" s="1">
        <v>117</v>
      </c>
      <c r="C408" s="1">
        <v>74.934002249327406</v>
      </c>
      <c r="D408" s="1">
        <v>-0.1732023358345032</v>
      </c>
      <c r="E408" s="1">
        <f t="shared" si="6"/>
        <v>74.760799913492903</v>
      </c>
    </row>
    <row r="409" spans="1:5" x14ac:dyDescent="0.25">
      <c r="A409" s="4">
        <f>DATE(2020,12,1)</f>
        <v>44166</v>
      </c>
      <c r="B409" s="1">
        <v>90</v>
      </c>
      <c r="C409" s="1">
        <v>94.627987643493654</v>
      </c>
      <c r="D409" s="1">
        <v>-10.870870590209959</v>
      </c>
      <c r="E409" s="1">
        <f t="shared" si="6"/>
        <v>83.757117053283693</v>
      </c>
    </row>
    <row r="410" spans="1:5" x14ac:dyDescent="0.25">
      <c r="A410" s="4">
        <f>DATE(2021,1,1)</f>
        <v>44197</v>
      </c>
      <c r="B410" s="1">
        <v>71</v>
      </c>
      <c r="C410" s="1">
        <v>43.3</v>
      </c>
      <c r="D410" s="1">
        <v>9.9596</v>
      </c>
      <c r="E410" s="1">
        <f t="shared" si="6"/>
        <v>53.259599999999999</v>
      </c>
    </row>
    <row r="411" spans="1:5" x14ac:dyDescent="0.25">
      <c r="A411" s="4">
        <f>DATE(2021,2,1)</f>
        <v>44228</v>
      </c>
      <c r="B411" s="1">
        <v>81</v>
      </c>
      <c r="C411" s="1">
        <v>51.39</v>
      </c>
      <c r="D411" s="1">
        <v>6.0826000000000002</v>
      </c>
      <c r="E411" s="1">
        <f t="shared" si="6"/>
        <v>57.4726</v>
      </c>
    </row>
    <row r="412" spans="1:5" x14ac:dyDescent="0.25">
      <c r="A412" s="4">
        <f>DATE(2021,3,1)</f>
        <v>44256</v>
      </c>
      <c r="B412" s="1">
        <v>76</v>
      </c>
      <c r="C412" s="1">
        <v>60.65</v>
      </c>
      <c r="D412" s="1">
        <v>2.1183000000000001</v>
      </c>
      <c r="E412" s="1">
        <f t="shared" si="6"/>
        <v>62.768299999999996</v>
      </c>
    </row>
    <row r="413" spans="1:5" x14ac:dyDescent="0.25">
      <c r="A413" s="4">
        <f>DATE(2021,4,1)</f>
        <v>44287</v>
      </c>
      <c r="B413" s="1">
        <v>-40</v>
      </c>
      <c r="C413" s="1">
        <v>-24.15</v>
      </c>
      <c r="D413" s="2">
        <v>-1.4390000000000001</v>
      </c>
      <c r="E413" s="1">
        <f t="shared" si="6"/>
        <v>-25.588999999999999</v>
      </c>
    </row>
    <row r="414" spans="1:5" x14ac:dyDescent="0.25">
      <c r="A414" s="4">
        <f>DATE(2021,5,1)</f>
        <v>44317</v>
      </c>
      <c r="B414" s="1">
        <v>-167</v>
      </c>
      <c r="C414" s="1">
        <v>-183.01</v>
      </c>
      <c r="D414" s="1">
        <v>-4.2864000000000004</v>
      </c>
      <c r="E414" s="1">
        <f t="shared" si="6"/>
        <v>-187.29640000000001</v>
      </c>
    </row>
    <row r="415" spans="1:5" x14ac:dyDescent="0.25">
      <c r="A415" s="4">
        <f>DATE(2021,6,1)</f>
        <v>44348</v>
      </c>
      <c r="B415" s="1">
        <v>-258</v>
      </c>
      <c r="C415" s="1">
        <v>-223.45</v>
      </c>
      <c r="D415" s="1">
        <v>-6.4835000000000003</v>
      </c>
      <c r="E415" s="1">
        <f t="shared" ref="E415:E420" si="7">C415+D415</f>
        <v>-229.93349999999998</v>
      </c>
    </row>
    <row r="416" spans="1:5" x14ac:dyDescent="0.25">
      <c r="A416" s="4">
        <f>DATE(2021,7,1)</f>
        <v>44378</v>
      </c>
      <c r="B416" s="1">
        <v>-297</v>
      </c>
      <c r="C416" s="1">
        <v>-254.95</v>
      </c>
      <c r="D416" s="1">
        <v>-8.1594999999999995</v>
      </c>
      <c r="E416" s="1">
        <f t="shared" si="7"/>
        <v>-263.10949999999997</v>
      </c>
    </row>
    <row r="417" spans="1:5" x14ac:dyDescent="0.25">
      <c r="A417" s="4">
        <f>DATE(2021,8,1)</f>
        <v>44409</v>
      </c>
      <c r="B417" s="1">
        <v>-319</v>
      </c>
      <c r="C417" s="1">
        <v>-287.10000000000002</v>
      </c>
      <c r="D417" s="1">
        <v>-9.1669</v>
      </c>
      <c r="E417" s="1">
        <f t="shared" si="7"/>
        <v>-296.26690000000002</v>
      </c>
    </row>
    <row r="418" spans="1:5" x14ac:dyDescent="0.25">
      <c r="A418" s="4">
        <f>DATE(2021,9,1)</f>
        <v>44440</v>
      </c>
      <c r="B418" s="1">
        <v>-332</v>
      </c>
      <c r="C418" s="1">
        <v>-306.45</v>
      </c>
      <c r="D418" s="1">
        <v>-9.3979999999999997</v>
      </c>
      <c r="E418" s="1">
        <f t="shared" si="7"/>
        <v>-315.84800000000001</v>
      </c>
    </row>
    <row r="419" spans="1:5" x14ac:dyDescent="0.25">
      <c r="A419" s="4">
        <f>DATE(2021,10,1)</f>
        <v>44470</v>
      </c>
      <c r="B419" s="1">
        <v>-339</v>
      </c>
      <c r="C419" s="1">
        <v>-310.31</v>
      </c>
      <c r="D419" s="1">
        <v>-8.9428999999999998</v>
      </c>
      <c r="E419" s="1">
        <f t="shared" si="7"/>
        <v>-319.25290000000001</v>
      </c>
    </row>
    <row r="420" spans="1:5" x14ac:dyDescent="0.25">
      <c r="A420" s="4">
        <f>DATE(2021,11,1)</f>
        <v>44501</v>
      </c>
      <c r="B420" s="1">
        <v>-320</v>
      </c>
      <c r="C420" s="1">
        <v>-301.37</v>
      </c>
      <c r="D420" s="1">
        <v>-8.0211000000000006</v>
      </c>
      <c r="E420" s="1">
        <f t="shared" si="7"/>
        <v>-309.39109999999999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2025-07-21T12:21:08Z</dcterms:created>
  <dcterms:modified xsi:type="dcterms:W3CDTF">2025-07-22T13:05:06Z</dcterms:modified>
</cp:coreProperties>
</file>