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6" documentId="11_0781D2B2D3A05E8D30CA12D04B5ED87656CC3D16" xr6:coauthVersionLast="47" xr6:coauthVersionMax="47" xr10:uidLastSave="{2A73C598-ABDC-4D97-A77D-C1D3EC548B81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86" i="1" l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<sst xmlns="http://schemas.openxmlformats.org/spreadsheetml/2006/main" count="389" uniqueCount="6">
  <si>
    <t>Actual_Residual</t>
  </si>
  <si>
    <t>Predicted_Residual</t>
  </si>
  <si>
    <t>Set</t>
  </si>
  <si>
    <t>Train</t>
  </si>
  <si>
    <t>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</si>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</sst>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2"/>
  <sheetViews>
    <sheetView tabSelected="1" topLeftCell="A64" workbookViewId="0">
      <selection activeCell="C78" sqref="C78"/>
    </sheetView>
  </sheetViews>
  <sheetFormatPr defaultRowHeight="15" x14ac:dyDescent="0.25"/>
  <cols>
    <col min="1" max="1" width="18.42578125" customWidth="1"/>
    <col min="2" max="2" width="19.140625" customWidth="1"/>
    <col min="3" max="3" width="18.42578125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f>DATE(1989,5,1)</f>
        <v>32629</v>
      </c>
      <c r="B2">
        <v>-1.871918201446533</v>
      </c>
      <c r="C2">
        <v>-5.3740830421447754</v>
      </c>
      <c r="D2" t="s">
        <v>3</v>
      </c>
    </row>
    <row r="3" spans="1:4" x14ac:dyDescent="0.25">
      <c r="A3" s="2">
        <f>DATE(1989,6,1)</f>
        <v>32660</v>
      </c>
      <c r="B3">
        <v>-0.56907278299331665</v>
      </c>
      <c r="C3">
        <v>-3.7685809135437012</v>
      </c>
      <c r="D3" t="s">
        <v>3</v>
      </c>
    </row>
    <row r="4" spans="1:4" x14ac:dyDescent="0.25">
      <c r="A4" s="2">
        <f>DATE(1989,7,1)</f>
        <v>32690</v>
      </c>
      <c r="B4">
        <v>0.37550896406173712</v>
      </c>
      <c r="C4">
        <v>-2.326745986938477</v>
      </c>
      <c r="D4" t="s">
        <v>3</v>
      </c>
    </row>
    <row r="5" spans="1:4" x14ac:dyDescent="0.25">
      <c r="A5" s="2">
        <f>DATE(1989,8,1)</f>
        <v>32721</v>
      </c>
      <c r="B5">
        <v>0.13443535566329959</v>
      </c>
      <c r="C5">
        <v>-1.339875459671021</v>
      </c>
      <c r="D5" t="s">
        <v>3</v>
      </c>
    </row>
    <row r="6" spans="1:4" x14ac:dyDescent="0.25">
      <c r="A6" s="2">
        <f>DATE(1989,9,1)</f>
        <v>32752</v>
      </c>
      <c r="B6">
        <v>-4.4732647947967052E-3</v>
      </c>
      <c r="C6">
        <v>-1.450710773468018</v>
      </c>
      <c r="D6" t="s">
        <v>3</v>
      </c>
    </row>
    <row r="7" spans="1:4" x14ac:dyDescent="0.25">
      <c r="A7" s="2">
        <f>DATE(1989,10,1)</f>
        <v>32782</v>
      </c>
      <c r="B7">
        <v>0.22854942083358759</v>
      </c>
      <c r="C7">
        <v>-1.072410583496094</v>
      </c>
      <c r="D7" t="s">
        <v>3</v>
      </c>
    </row>
    <row r="8" spans="1:4" x14ac:dyDescent="0.25">
      <c r="A8" s="2">
        <f>DATE(1989,11,1)</f>
        <v>32813</v>
      </c>
      <c r="B8">
        <v>0.75346857309341431</v>
      </c>
      <c r="C8">
        <v>-0.29655653238296509</v>
      </c>
      <c r="D8" t="s">
        <v>3</v>
      </c>
    </row>
    <row r="9" spans="1:4" x14ac:dyDescent="0.25">
      <c r="A9" s="2">
        <f>DATE(1989,12,1)</f>
        <v>32843</v>
      </c>
      <c r="B9">
        <v>3.0825901031494141</v>
      </c>
      <c r="C9">
        <v>0.49223917722702032</v>
      </c>
      <c r="D9" t="s">
        <v>3</v>
      </c>
    </row>
    <row r="10" spans="1:4" x14ac:dyDescent="0.25">
      <c r="A10" s="2">
        <f>DATE(1990,1,1)</f>
        <v>32874</v>
      </c>
      <c r="B10">
        <v>5.2514386177062988</v>
      </c>
      <c r="C10">
        <v>3.1935946941375728</v>
      </c>
      <c r="D10" t="s">
        <v>3</v>
      </c>
    </row>
    <row r="11" spans="1:4" x14ac:dyDescent="0.25">
      <c r="A11" s="2">
        <f>DATE(1990,2,1)</f>
        <v>32905</v>
      </c>
      <c r="B11">
        <v>6.715484619140625</v>
      </c>
      <c r="C11">
        <v>5.3347926139831543</v>
      </c>
      <c r="D11" t="s">
        <v>3</v>
      </c>
    </row>
    <row r="12" spans="1:4" x14ac:dyDescent="0.25">
      <c r="A12" s="2">
        <f>DATE(1990,3,1)</f>
        <v>32933</v>
      </c>
      <c r="B12">
        <v>4.8365745544433594</v>
      </c>
      <c r="C12">
        <v>6.3639764785766602</v>
      </c>
      <c r="D12" t="s">
        <v>3</v>
      </c>
    </row>
    <row r="13" spans="1:4" x14ac:dyDescent="0.25">
      <c r="A13" s="2">
        <f>DATE(1990,4,1)</f>
        <v>32964</v>
      </c>
      <c r="B13">
        <v>9.2304763793945313</v>
      </c>
      <c r="C13">
        <v>6.6339781284332302</v>
      </c>
      <c r="D13" t="s">
        <v>3</v>
      </c>
    </row>
    <row r="14" spans="1:4" x14ac:dyDescent="0.25">
      <c r="A14" s="2">
        <f>DATE(1990,5,1)</f>
        <v>32994</v>
      </c>
      <c r="B14">
        <v>10.627829551696779</v>
      </c>
      <c r="C14">
        <v>7.8831372261047363</v>
      </c>
      <c r="D14" t="s">
        <v>3</v>
      </c>
    </row>
    <row r="15" spans="1:4" x14ac:dyDescent="0.25">
      <c r="A15" s="2">
        <f>DATE(1990,6,1)</f>
        <v>33025</v>
      </c>
      <c r="B15">
        <v>16.358261108398441</v>
      </c>
      <c r="C15">
        <v>8.6921234130859375</v>
      </c>
      <c r="D15" t="s">
        <v>3</v>
      </c>
    </row>
    <row r="16" spans="1:4" x14ac:dyDescent="0.25">
      <c r="A16" s="2">
        <f>DATE(1990,7,1)</f>
        <v>33055</v>
      </c>
      <c r="B16">
        <v>12.840986251831049</v>
      </c>
      <c r="C16">
        <v>13.369916915893549</v>
      </c>
      <c r="D16" t="s">
        <v>3</v>
      </c>
    </row>
    <row r="17" spans="1:4" x14ac:dyDescent="0.25">
      <c r="A17" s="2">
        <f>DATE(1990,8,1)</f>
        <v>33086</v>
      </c>
      <c r="B17">
        <v>7.8750138282775879</v>
      </c>
      <c r="C17">
        <v>9.4638338088989258</v>
      </c>
      <c r="D17" t="s">
        <v>3</v>
      </c>
    </row>
    <row r="18" spans="1:4" x14ac:dyDescent="0.25">
      <c r="A18" s="2">
        <f>DATE(1990,9,1)</f>
        <v>33117</v>
      </c>
      <c r="B18">
        <v>7.2841329574584961</v>
      </c>
      <c r="C18">
        <v>4.2348318099975586</v>
      </c>
      <c r="D18" t="s">
        <v>3</v>
      </c>
    </row>
    <row r="19" spans="1:4" x14ac:dyDescent="0.25">
      <c r="A19" s="2">
        <f>DATE(1990,10,1)</f>
        <v>33147</v>
      </c>
      <c r="B19">
        <v>3.7367427349090581</v>
      </c>
      <c r="C19">
        <v>3.601168155670166</v>
      </c>
      <c r="D19" t="s">
        <v>3</v>
      </c>
    </row>
    <row r="20" spans="1:4" x14ac:dyDescent="0.25">
      <c r="A20" s="2">
        <f>DATE(1990,11,1)</f>
        <v>33178</v>
      </c>
      <c r="B20">
        <v>6.5432214736938477</v>
      </c>
      <c r="C20">
        <v>6.0557987131178299</v>
      </c>
      <c r="D20" t="s">
        <v>3</v>
      </c>
    </row>
    <row r="21" spans="1:4" x14ac:dyDescent="0.25">
      <c r="A21" s="2">
        <f>DATE(1990,12,1)</f>
        <v>33208</v>
      </c>
      <c r="B21">
        <v>3.882777214050293</v>
      </c>
      <c r="C21">
        <v>3.5568525791168208</v>
      </c>
      <c r="D21" t="s">
        <v>3</v>
      </c>
    </row>
    <row r="22" spans="1:4" x14ac:dyDescent="0.25">
      <c r="A22" s="2">
        <f>DATE(1991,1,1)</f>
        <v>33239</v>
      </c>
      <c r="B22">
        <v>0.69200712442398071</v>
      </c>
      <c r="C22">
        <v>1.017099976539612</v>
      </c>
      <c r="D22" t="s">
        <v>3</v>
      </c>
    </row>
    <row r="23" spans="1:4" x14ac:dyDescent="0.25">
      <c r="A23" s="2">
        <f>DATE(1991,2,1)</f>
        <v>33270</v>
      </c>
      <c r="B23">
        <v>0.95435410737991333</v>
      </c>
      <c r="C23">
        <v>-2.4892029762268071</v>
      </c>
      <c r="D23" t="s">
        <v>3</v>
      </c>
    </row>
    <row r="24" spans="1:4" x14ac:dyDescent="0.25">
      <c r="A24" s="2">
        <f>DATE(1991,3,1)</f>
        <v>33298</v>
      </c>
      <c r="B24">
        <v>3.783941507339478</v>
      </c>
      <c r="C24">
        <v>-1.8658275604248049</v>
      </c>
      <c r="D24" t="s">
        <v>3</v>
      </c>
    </row>
    <row r="25" spans="1:4" x14ac:dyDescent="0.25">
      <c r="A25" s="2">
        <f>DATE(1991,4,1)</f>
        <v>33329</v>
      </c>
      <c r="B25">
        <v>2.4549329280853271</v>
      </c>
      <c r="C25">
        <v>1.895188450813293</v>
      </c>
      <c r="D25" t="s">
        <v>3</v>
      </c>
    </row>
    <row r="26" spans="1:4" x14ac:dyDescent="0.25">
      <c r="A26" s="2">
        <f>DATE(1991,5,1)</f>
        <v>33359</v>
      </c>
      <c r="B26">
        <v>0.68611472845077515</v>
      </c>
      <c r="C26">
        <v>0.61411923170089722</v>
      </c>
      <c r="D26" t="s">
        <v>3</v>
      </c>
    </row>
    <row r="27" spans="1:4" x14ac:dyDescent="0.25">
      <c r="A27" s="2">
        <f>DATE(1991,6,1)</f>
        <v>33390</v>
      </c>
      <c r="B27">
        <v>0.58138507604598999</v>
      </c>
      <c r="C27">
        <v>-1.467989444732666</v>
      </c>
      <c r="D27" t="s">
        <v>3</v>
      </c>
    </row>
    <row r="28" spans="1:4" x14ac:dyDescent="0.25">
      <c r="A28" s="2">
        <f>DATE(1991,7,1)</f>
        <v>33420</v>
      </c>
      <c r="B28">
        <v>0.16642040014266971</v>
      </c>
      <c r="C28">
        <v>-1.618557453155518</v>
      </c>
      <c r="D28" t="s">
        <v>3</v>
      </c>
    </row>
    <row r="29" spans="1:4" x14ac:dyDescent="0.25">
      <c r="A29" s="2">
        <f>DATE(1991,8,1)</f>
        <v>33451</v>
      </c>
      <c r="B29">
        <v>1.2648463249206541</v>
      </c>
      <c r="C29">
        <v>-2.066307544708252</v>
      </c>
      <c r="D29" t="s">
        <v>3</v>
      </c>
    </row>
    <row r="30" spans="1:4" x14ac:dyDescent="0.25">
      <c r="A30" s="2">
        <f>DATE(1991,9,1)</f>
        <v>33482</v>
      </c>
      <c r="B30">
        <v>2.5525918006896968</v>
      </c>
      <c r="C30">
        <v>-0.5728946328163147</v>
      </c>
      <c r="D30" t="s">
        <v>3</v>
      </c>
    </row>
    <row r="31" spans="1:4" x14ac:dyDescent="0.25">
      <c r="A31" s="2">
        <f>DATE(1991,10,1)</f>
        <v>33512</v>
      </c>
      <c r="B31">
        <v>2.6991779804229741</v>
      </c>
      <c r="C31">
        <v>1.027405381202698</v>
      </c>
      <c r="D31" t="s">
        <v>3</v>
      </c>
    </row>
    <row r="32" spans="1:4" x14ac:dyDescent="0.25">
      <c r="A32" s="2">
        <f>DATE(1991,11,1)</f>
        <v>33543</v>
      </c>
      <c r="B32">
        <v>2.6507925987243648</v>
      </c>
      <c r="C32">
        <v>1.1514501571655269</v>
      </c>
      <c r="D32" t="s">
        <v>3</v>
      </c>
    </row>
    <row r="33" spans="1:4" x14ac:dyDescent="0.25">
      <c r="A33" s="2">
        <f>DATE(1991,12,1)</f>
        <v>33573</v>
      </c>
      <c r="B33">
        <v>3.325865507125854</v>
      </c>
      <c r="C33">
        <v>2.9726234078407199</v>
      </c>
      <c r="D33" t="s">
        <v>3</v>
      </c>
    </row>
    <row r="34" spans="1:4" x14ac:dyDescent="0.25">
      <c r="A34" s="2">
        <f>DATE(1992,1,1)</f>
        <v>33604</v>
      </c>
      <c r="B34">
        <v>2.6124815940856929</v>
      </c>
      <c r="C34">
        <v>1.6382067203521731</v>
      </c>
      <c r="D34" t="s">
        <v>3</v>
      </c>
    </row>
    <row r="35" spans="1:4" x14ac:dyDescent="0.25">
      <c r="A35" s="2">
        <f>DATE(1992,2,1)</f>
        <v>33635</v>
      </c>
      <c r="B35">
        <v>2.7835531234741211</v>
      </c>
      <c r="C35">
        <v>1.7149533629417399</v>
      </c>
      <c r="D35" t="s">
        <v>3</v>
      </c>
    </row>
    <row r="36" spans="1:4" x14ac:dyDescent="0.25">
      <c r="A36" s="2">
        <f>DATE(1992,3,1)</f>
        <v>33664</v>
      </c>
      <c r="B36">
        <v>0.68362885713577271</v>
      </c>
      <c r="C36">
        <v>0.90298289060592651</v>
      </c>
      <c r="D36" t="s">
        <v>3</v>
      </c>
    </row>
    <row r="37" spans="1:4" x14ac:dyDescent="0.25">
      <c r="A37" s="2">
        <f>DATE(1992,4,1)</f>
        <v>33695</v>
      </c>
      <c r="B37">
        <v>-0.82229405641555786</v>
      </c>
      <c r="C37">
        <v>-1.517754077911377</v>
      </c>
      <c r="D37" t="s">
        <v>3</v>
      </c>
    </row>
    <row r="38" spans="1:4" x14ac:dyDescent="0.25">
      <c r="A38" s="2">
        <f>DATE(1992,5,1)</f>
        <v>33725</v>
      </c>
      <c r="B38">
        <v>-2.2759509086608891</v>
      </c>
      <c r="C38">
        <v>-3.2274174690246582</v>
      </c>
      <c r="D38" t="s">
        <v>3</v>
      </c>
    </row>
    <row r="39" spans="1:4" x14ac:dyDescent="0.25">
      <c r="A39" s="2">
        <f>DATE(1992,6,1)</f>
        <v>33756</v>
      </c>
      <c r="B39">
        <v>-15.64511680603027</v>
      </c>
      <c r="C39">
        <v>-4.8333206176757813</v>
      </c>
      <c r="D39" t="s">
        <v>3</v>
      </c>
    </row>
    <row r="40" spans="1:4" x14ac:dyDescent="0.25">
      <c r="A40" s="2">
        <f>DATE(1992,7,1)</f>
        <v>33786</v>
      </c>
      <c r="B40">
        <v>-22.924131393432621</v>
      </c>
      <c r="C40">
        <v>-22.993400573730469</v>
      </c>
      <c r="D40" t="s">
        <v>3</v>
      </c>
    </row>
    <row r="41" spans="1:4" x14ac:dyDescent="0.25">
      <c r="A41" s="2">
        <f>DATE(1992,8,1)</f>
        <v>33817</v>
      </c>
      <c r="B41">
        <v>-34.18572998046875</v>
      </c>
      <c r="C41">
        <v>-30.087726593017582</v>
      </c>
      <c r="D41" t="s">
        <v>3</v>
      </c>
    </row>
    <row r="42" spans="1:4" x14ac:dyDescent="0.25">
      <c r="A42" s="2">
        <f>DATE(1992,9,1)</f>
        <v>33848</v>
      </c>
      <c r="B42">
        <v>-33.374683380126953</v>
      </c>
      <c r="C42">
        <v>-39.750759124755859</v>
      </c>
      <c r="D42" t="s">
        <v>3</v>
      </c>
    </row>
    <row r="43" spans="1:4" x14ac:dyDescent="0.25">
      <c r="A43" s="2">
        <f>DATE(1992,10,1)</f>
        <v>33878</v>
      </c>
      <c r="B43">
        <v>-34.360080718994141</v>
      </c>
      <c r="C43">
        <v>-34.677986145019531</v>
      </c>
      <c r="D43" t="s">
        <v>3</v>
      </c>
    </row>
    <row r="44" spans="1:4" x14ac:dyDescent="0.25">
      <c r="A44" s="2">
        <f>DATE(1992,11,1)</f>
        <v>33909</v>
      </c>
      <c r="B44">
        <v>-28.374202728271481</v>
      </c>
      <c r="C44">
        <v>-30.543426513671879</v>
      </c>
      <c r="D44" t="s">
        <v>3</v>
      </c>
    </row>
    <row r="45" spans="1:4" x14ac:dyDescent="0.25">
      <c r="A45" s="2">
        <f>DATE(1992,12,1)</f>
        <v>33939</v>
      </c>
      <c r="B45">
        <v>-26.640621185302731</v>
      </c>
      <c r="C45">
        <v>-19.594179153442379</v>
      </c>
      <c r="D45" t="s">
        <v>3</v>
      </c>
    </row>
    <row r="46" spans="1:4" x14ac:dyDescent="0.25">
      <c r="A46" s="2">
        <f>DATE(1993,1,1)</f>
        <v>33970</v>
      </c>
      <c r="B46">
        <v>-16.155832290649411</v>
      </c>
      <c r="C46">
        <v>-15.416189193725589</v>
      </c>
      <c r="D46" t="s">
        <v>3</v>
      </c>
    </row>
    <row r="47" spans="1:4" x14ac:dyDescent="0.25">
      <c r="A47" s="2">
        <f>DATE(1993,2,1)</f>
        <v>34001</v>
      </c>
      <c r="B47">
        <v>-7.4670710563659668</v>
      </c>
      <c r="C47">
        <v>-4.3345327377319336</v>
      </c>
      <c r="D47" t="s">
        <v>3</v>
      </c>
    </row>
    <row r="48" spans="1:4" x14ac:dyDescent="0.25">
      <c r="A48" s="2">
        <f>DATE(1993,3,1)</f>
        <v>34029</v>
      </c>
      <c r="B48">
        <v>3.2034540176391602</v>
      </c>
      <c r="C48">
        <v>2.270559549331665</v>
      </c>
      <c r="D48" t="s">
        <v>3</v>
      </c>
    </row>
    <row r="49" spans="1:4" x14ac:dyDescent="0.25">
      <c r="A49" s="2">
        <f>DATE(1993,4,1)</f>
        <v>34060</v>
      </c>
      <c r="B49">
        <v>15.82309150695801</v>
      </c>
      <c r="C49">
        <v>9.5429439544677734</v>
      </c>
      <c r="D49" t="s">
        <v>3</v>
      </c>
    </row>
    <row r="50" spans="1:4" x14ac:dyDescent="0.25">
      <c r="A50" s="2">
        <f>DATE(1993,5,1)</f>
        <v>34090</v>
      </c>
      <c r="B50">
        <v>18.198549270629879</v>
      </c>
      <c r="C50">
        <v>17.18589973449707</v>
      </c>
      <c r="D50" t="s">
        <v>3</v>
      </c>
    </row>
    <row r="51" spans="1:4" x14ac:dyDescent="0.25">
      <c r="A51" s="2">
        <f>DATE(1993,6,1)</f>
        <v>34121</v>
      </c>
      <c r="B51">
        <v>15.873311042785639</v>
      </c>
      <c r="C51">
        <v>15.839372634887701</v>
      </c>
      <c r="D51" t="s">
        <v>3</v>
      </c>
    </row>
    <row r="52" spans="1:4" x14ac:dyDescent="0.25">
      <c r="A52" s="2">
        <f>DATE(1993,7,1)</f>
        <v>34151</v>
      </c>
      <c r="B52">
        <v>11.308205604553221</v>
      </c>
      <c r="C52">
        <v>11.13461875915527</v>
      </c>
      <c r="D52" t="s">
        <v>3</v>
      </c>
    </row>
    <row r="53" spans="1:4" x14ac:dyDescent="0.25">
      <c r="A53" s="2">
        <f>DATE(1993,8,1)</f>
        <v>34182</v>
      </c>
      <c r="B53">
        <v>9.7202339172363281</v>
      </c>
      <c r="C53">
        <v>5.8359155654907227</v>
      </c>
      <c r="D53" t="s">
        <v>3</v>
      </c>
    </row>
    <row r="54" spans="1:4" x14ac:dyDescent="0.25">
      <c r="A54" s="2">
        <f>DATE(1993,9,1)</f>
        <v>34213</v>
      </c>
      <c r="B54">
        <v>6.3407440185546884</v>
      </c>
      <c r="C54">
        <v>4.2675266265869141</v>
      </c>
      <c r="D54" t="s">
        <v>3</v>
      </c>
    </row>
    <row r="55" spans="1:4" x14ac:dyDescent="0.25">
      <c r="A55" s="2">
        <f>DATE(1993,10,1)</f>
        <v>34243</v>
      </c>
      <c r="B55">
        <v>4.726902961730957</v>
      </c>
      <c r="C55">
        <v>1.756574153900146</v>
      </c>
      <c r="D55" t="s">
        <v>3</v>
      </c>
    </row>
    <row r="56" spans="1:4" x14ac:dyDescent="0.25">
      <c r="A56" s="2">
        <f>DATE(1993,11,1)</f>
        <v>34274</v>
      </c>
      <c r="B56">
        <v>2.1957023143768311</v>
      </c>
      <c r="C56">
        <v>0.7795446515083313</v>
      </c>
      <c r="D56" t="s">
        <v>3</v>
      </c>
    </row>
    <row r="57" spans="1:4" x14ac:dyDescent="0.25">
      <c r="A57" s="2">
        <f>DATE(1993,12,1)</f>
        <v>34304</v>
      </c>
      <c r="B57">
        <v>0.33004015684127808</v>
      </c>
      <c r="C57">
        <v>-0.86182481050491333</v>
      </c>
      <c r="D57" t="s">
        <v>3</v>
      </c>
    </row>
    <row r="58" spans="1:4" x14ac:dyDescent="0.25">
      <c r="A58" s="2">
        <f>DATE(1994,1,1)</f>
        <v>34335</v>
      </c>
      <c r="B58">
        <v>0.73031324148178101</v>
      </c>
      <c r="C58">
        <v>-2.1215038299560551</v>
      </c>
      <c r="D58" t="s">
        <v>3</v>
      </c>
    </row>
    <row r="59" spans="1:4" x14ac:dyDescent="0.25">
      <c r="A59" s="2">
        <f>DATE(1994,2,1)</f>
        <v>34366</v>
      </c>
      <c r="B59">
        <v>2.6261286735534668</v>
      </c>
      <c r="C59">
        <v>-1.3293707370758061</v>
      </c>
      <c r="D59" t="s">
        <v>3</v>
      </c>
    </row>
    <row r="60" spans="1:4" x14ac:dyDescent="0.25">
      <c r="A60" s="2">
        <f>DATE(1994,3,1)</f>
        <v>34394</v>
      </c>
      <c r="B60">
        <v>3.172193050384521</v>
      </c>
      <c r="C60">
        <v>0.72035187482833862</v>
      </c>
      <c r="D60" t="s">
        <v>3</v>
      </c>
    </row>
    <row r="61" spans="1:4" x14ac:dyDescent="0.25">
      <c r="A61" s="2">
        <f>DATE(1994,4,1)</f>
        <v>34425</v>
      </c>
      <c r="B61">
        <v>3.551169872283936</v>
      </c>
      <c r="C61">
        <v>1.27535092830658</v>
      </c>
      <c r="D61" t="s">
        <v>3</v>
      </c>
    </row>
    <row r="62" spans="1:4" x14ac:dyDescent="0.25">
      <c r="A62" s="2">
        <f>DATE(1994,5,1)</f>
        <v>34455</v>
      </c>
      <c r="B62">
        <v>6.1416049003601074</v>
      </c>
      <c r="C62">
        <v>1.429454565048218</v>
      </c>
      <c r="D62" t="s">
        <v>3</v>
      </c>
    </row>
    <row r="63" spans="1:4" x14ac:dyDescent="0.25">
      <c r="A63" s="2">
        <f>DATE(1994,6,1)</f>
        <v>34486</v>
      </c>
      <c r="B63">
        <v>6.1456975936889648</v>
      </c>
      <c r="C63">
        <v>3.560759305953979</v>
      </c>
      <c r="D63" t="s">
        <v>3</v>
      </c>
    </row>
    <row r="64" spans="1:4" x14ac:dyDescent="0.25">
      <c r="A64" s="2">
        <f>DATE(1994,7,1)</f>
        <v>34516</v>
      </c>
      <c r="B64">
        <v>4.5873723030090332</v>
      </c>
      <c r="C64">
        <v>3.1020159721374512</v>
      </c>
      <c r="D64" t="s">
        <v>3</v>
      </c>
    </row>
    <row r="65" spans="1:4" x14ac:dyDescent="0.25">
      <c r="A65" s="2">
        <f>DATE(1994,8,1)</f>
        <v>34547</v>
      </c>
      <c r="B65">
        <v>4.0972892194986343E-2</v>
      </c>
      <c r="C65">
        <v>1.0336722135543821</v>
      </c>
      <c r="D65" t="s">
        <v>3</v>
      </c>
    </row>
    <row r="66" spans="1:4" x14ac:dyDescent="0.25">
      <c r="A66" s="2">
        <f>DATE(1994,9,1)</f>
        <v>34578</v>
      </c>
      <c r="B66">
        <v>-8.1754646301269531</v>
      </c>
      <c r="C66">
        <v>-4.1005597114562988</v>
      </c>
      <c r="D66" t="s">
        <v>3</v>
      </c>
    </row>
    <row r="67" spans="1:4" x14ac:dyDescent="0.25">
      <c r="A67" s="2">
        <f>DATE(1994,10,1)</f>
        <v>34608</v>
      </c>
      <c r="B67">
        <v>-17.04660797119141</v>
      </c>
      <c r="C67">
        <v>-14.113594055175779</v>
      </c>
      <c r="D67" t="s">
        <v>3</v>
      </c>
    </row>
    <row r="68" spans="1:4" x14ac:dyDescent="0.25">
      <c r="A68" s="2">
        <f>DATE(1994,11,1)</f>
        <v>34639</v>
      </c>
      <c r="B68">
        <v>-21.021627426147461</v>
      </c>
      <c r="C68">
        <v>-22.7807731628418</v>
      </c>
      <c r="D68" t="s">
        <v>3</v>
      </c>
    </row>
    <row r="69" spans="1:4" x14ac:dyDescent="0.25">
      <c r="A69" s="2">
        <f>DATE(1994,12,1)</f>
        <v>34669</v>
      </c>
      <c r="B69">
        <v>-21.994855880737301</v>
      </c>
      <c r="C69">
        <v>-24.281524658203121</v>
      </c>
      <c r="D69" t="s">
        <v>3</v>
      </c>
    </row>
    <row r="70" spans="1:4" x14ac:dyDescent="0.25">
      <c r="A70" s="2">
        <f>DATE(1995,1,1)</f>
        <v>34700</v>
      </c>
      <c r="B70">
        <v>-20.378173828125</v>
      </c>
      <c r="C70">
        <v>-22.36623382568359</v>
      </c>
      <c r="D70" t="s">
        <v>3</v>
      </c>
    </row>
    <row r="71" spans="1:4" x14ac:dyDescent="0.25">
      <c r="A71" s="2">
        <f>DATE(1995,2,1)</f>
        <v>34731</v>
      </c>
      <c r="B71">
        <v>-10.299228668212891</v>
      </c>
      <c r="C71">
        <v>-17.271732330322269</v>
      </c>
      <c r="D71" t="s">
        <v>3</v>
      </c>
    </row>
    <row r="72" spans="1:4" x14ac:dyDescent="0.25">
      <c r="A72" s="2">
        <f>DATE(1995,3,1)</f>
        <v>34759</v>
      </c>
      <c r="B72">
        <v>0.1670073866844177</v>
      </c>
      <c r="C72">
        <v>-3.8581628799438481</v>
      </c>
      <c r="D72" t="s">
        <v>3</v>
      </c>
    </row>
    <row r="73" spans="1:4" x14ac:dyDescent="0.25">
      <c r="A73" s="2">
        <f>DATE(1995,4,1)</f>
        <v>34790</v>
      </c>
      <c r="B73">
        <v>12.484488487243651</v>
      </c>
      <c r="C73">
        <v>6.5102581977844238</v>
      </c>
      <c r="D73" t="s">
        <v>3</v>
      </c>
    </row>
    <row r="74" spans="1:4" x14ac:dyDescent="0.25">
      <c r="A74" s="2">
        <f>DATE(1995,5,1)</f>
        <v>34820</v>
      </c>
      <c r="B74">
        <v>27.016487121582031</v>
      </c>
      <c r="C74">
        <v>26.1773586273193</v>
      </c>
      <c r="D74" t="s">
        <v>3</v>
      </c>
    </row>
    <row r="75" spans="1:4" x14ac:dyDescent="0.25">
      <c r="A75" s="2">
        <f>DATE(1995,6,1)</f>
        <v>34851</v>
      </c>
      <c r="B75">
        <v>38.20355224609375</v>
      </c>
      <c r="C75">
        <v>30.901706695556641</v>
      </c>
      <c r="D75" t="s">
        <v>3</v>
      </c>
    </row>
    <row r="76" spans="1:4" x14ac:dyDescent="0.25">
      <c r="A76" s="2">
        <f>DATE(1995,7,1)</f>
        <v>34881</v>
      </c>
      <c r="B76">
        <v>37.578948974609382</v>
      </c>
      <c r="C76">
        <v>36.685817718505859</v>
      </c>
      <c r="D76" t="s">
        <v>3</v>
      </c>
    </row>
    <row r="77" spans="1:4" x14ac:dyDescent="0.25">
      <c r="A77" s="2">
        <f>DATE(1995,8,1)</f>
        <v>34912</v>
      </c>
      <c r="B77">
        <v>36.993858337402337</v>
      </c>
      <c r="C77">
        <v>30.992975234985352</v>
      </c>
      <c r="D77" t="s">
        <v>3</v>
      </c>
    </row>
    <row r="78" spans="1:4" x14ac:dyDescent="0.25">
      <c r="A78" s="2">
        <f>DATE(1995,9,1)</f>
        <v>34943</v>
      </c>
      <c r="B78">
        <v>35.826362609863281</v>
      </c>
      <c r="C78">
        <v>36.467464447021499</v>
      </c>
      <c r="D78" t="s">
        <v>3</v>
      </c>
    </row>
    <row r="79" spans="1:4" x14ac:dyDescent="0.25">
      <c r="A79" s="2">
        <f>DATE(1995,10,1)</f>
        <v>34973</v>
      </c>
      <c r="B79">
        <v>25.237583160400391</v>
      </c>
      <c r="C79">
        <v>22.8260498046875</v>
      </c>
      <c r="D79" t="s">
        <v>3</v>
      </c>
    </row>
    <row r="80" spans="1:4" x14ac:dyDescent="0.25">
      <c r="A80" s="2">
        <f>DATE(1995,11,1)</f>
        <v>35004</v>
      </c>
      <c r="B80">
        <v>16.361917495727539</v>
      </c>
      <c r="C80">
        <v>13.66855621337891</v>
      </c>
      <c r="D80" t="s">
        <v>3</v>
      </c>
    </row>
    <row r="81" spans="1:4" x14ac:dyDescent="0.25">
      <c r="A81" s="2">
        <f>DATE(1995,12,1)</f>
        <v>35034</v>
      </c>
      <c r="B81">
        <v>11.413853645324711</v>
      </c>
      <c r="C81">
        <v>7.9999880790710449</v>
      </c>
      <c r="D81" t="s">
        <v>3</v>
      </c>
    </row>
    <row r="82" spans="1:4" x14ac:dyDescent="0.25">
      <c r="A82" s="2">
        <f>DATE(1996,1,1)</f>
        <v>35065</v>
      </c>
      <c r="B82">
        <v>7.0485849380493164</v>
      </c>
      <c r="C82">
        <v>4.8676457405090332</v>
      </c>
      <c r="D82" t="s">
        <v>3</v>
      </c>
    </row>
    <row r="83" spans="1:4" x14ac:dyDescent="0.25">
      <c r="A83" s="2">
        <f>DATE(1996,2,1)</f>
        <v>35096</v>
      </c>
      <c r="B83">
        <v>5.1441993713378906</v>
      </c>
      <c r="C83">
        <v>1.993901252746582</v>
      </c>
      <c r="D83" t="s">
        <v>3</v>
      </c>
    </row>
    <row r="84" spans="1:4" x14ac:dyDescent="0.25">
      <c r="A84" s="2">
        <f>DATE(1996,3,1)</f>
        <v>35125</v>
      </c>
      <c r="B84">
        <v>4.6981220245361328</v>
      </c>
      <c r="C84">
        <v>0.93074136972427368</v>
      </c>
      <c r="D84" t="s">
        <v>3</v>
      </c>
    </row>
    <row r="85" spans="1:4" x14ac:dyDescent="0.25">
      <c r="A85" s="2">
        <f>DATE(1996,4,1)</f>
        <v>35156</v>
      </c>
      <c r="B85">
        <v>4.5210657119750977</v>
      </c>
      <c r="C85">
        <v>1.085053682327271</v>
      </c>
      <c r="D85" t="s">
        <v>3</v>
      </c>
    </row>
    <row r="86" spans="1:4" x14ac:dyDescent="0.25">
      <c r="A86" s="2">
        <f>DATE(1996,5,1)</f>
        <v>35186</v>
      </c>
      <c r="B86">
        <v>4.8738112449645996</v>
      </c>
      <c r="C86">
        <v>1.3375236988067629</v>
      </c>
      <c r="D86" t="s">
        <v>3</v>
      </c>
    </row>
    <row r="87" spans="1:4" x14ac:dyDescent="0.25">
      <c r="A87" s="2">
        <f>DATE(1996,6,1)</f>
        <v>35217</v>
      </c>
      <c r="B87">
        <v>5.8497629165649414</v>
      </c>
      <c r="C87">
        <v>1.9395344257354741</v>
      </c>
      <c r="D87" t="s">
        <v>3</v>
      </c>
    </row>
    <row r="88" spans="1:4" x14ac:dyDescent="0.25">
      <c r="A88" s="2">
        <f>DATE(1996,7,1)</f>
        <v>35247</v>
      </c>
      <c r="B88">
        <v>5.8218111991882324</v>
      </c>
      <c r="C88">
        <v>3.0032892227172852</v>
      </c>
      <c r="D88" t="s">
        <v>3</v>
      </c>
    </row>
    <row r="89" spans="1:4" x14ac:dyDescent="0.25">
      <c r="A89" s="2">
        <f>DATE(1996,8,1)</f>
        <v>35278</v>
      </c>
      <c r="B89">
        <v>5.4314975738525391</v>
      </c>
      <c r="C89">
        <v>2.8695440292358398</v>
      </c>
      <c r="D89" t="s">
        <v>3</v>
      </c>
    </row>
    <row r="90" spans="1:4" x14ac:dyDescent="0.25">
      <c r="A90" s="2">
        <f>DATE(1996,9,1)</f>
        <v>35309</v>
      </c>
      <c r="B90">
        <v>4.0297465324401864</v>
      </c>
      <c r="C90">
        <v>2.2817642688751221</v>
      </c>
      <c r="D90" t="s">
        <v>3</v>
      </c>
    </row>
    <row r="91" spans="1:4" x14ac:dyDescent="0.25">
      <c r="A91" s="2">
        <f>DATE(1996,10,1)</f>
        <v>35339</v>
      </c>
      <c r="B91">
        <v>0.69049304723739624</v>
      </c>
      <c r="C91">
        <v>0.53721398115158081</v>
      </c>
      <c r="D91" t="s">
        <v>3</v>
      </c>
    </row>
    <row r="92" spans="1:4" x14ac:dyDescent="0.25">
      <c r="A92" s="2">
        <f>DATE(1996,11,1)</f>
        <v>35370</v>
      </c>
      <c r="B92">
        <v>-7.3666234016418457</v>
      </c>
      <c r="C92">
        <v>-3.734825611114502</v>
      </c>
      <c r="D92" t="s">
        <v>3</v>
      </c>
    </row>
    <row r="93" spans="1:4" x14ac:dyDescent="0.25">
      <c r="A93" s="2">
        <f>DATE(1996,12,1)</f>
        <v>35400</v>
      </c>
      <c r="B93">
        <v>-15.29477500915527</v>
      </c>
      <c r="C93">
        <v>-13.947021484375</v>
      </c>
      <c r="D93" t="s">
        <v>3</v>
      </c>
    </row>
    <row r="94" spans="1:4" x14ac:dyDescent="0.25">
      <c r="A94" s="2">
        <f>DATE(1997,1,1)</f>
        <v>35431</v>
      </c>
      <c r="B94">
        <v>-17.678852081298832</v>
      </c>
      <c r="C94">
        <v>-21.431573867797852</v>
      </c>
      <c r="D94" t="s">
        <v>3</v>
      </c>
    </row>
    <row r="95" spans="1:4" x14ac:dyDescent="0.25">
      <c r="A95" s="2">
        <f>DATE(1997,2,1)</f>
        <v>35462</v>
      </c>
      <c r="B95">
        <v>-18.40060997009277</v>
      </c>
      <c r="C95">
        <v>-21.089199066162109</v>
      </c>
      <c r="D95" t="s">
        <v>3</v>
      </c>
    </row>
    <row r="96" spans="1:4" x14ac:dyDescent="0.25">
      <c r="A96" s="2">
        <f>DATE(1997,3,1)</f>
        <v>35490</v>
      </c>
      <c r="B96">
        <v>-15.813198089599609</v>
      </c>
      <c r="C96">
        <v>-18.515655517578121</v>
      </c>
      <c r="D96" t="s">
        <v>3</v>
      </c>
    </row>
    <row r="97" spans="1:4" x14ac:dyDescent="0.25">
      <c r="A97" s="2">
        <f>DATE(1997,4,1)</f>
        <v>35521</v>
      </c>
      <c r="B97">
        <v>-8.4794225692749023</v>
      </c>
      <c r="C97">
        <v>-12.569119453430179</v>
      </c>
      <c r="D97" t="s">
        <v>3</v>
      </c>
    </row>
    <row r="98" spans="1:4" x14ac:dyDescent="0.25">
      <c r="A98" s="2">
        <f>DATE(1997,5,1)</f>
        <v>35551</v>
      </c>
      <c r="B98">
        <v>1.5022904872894289</v>
      </c>
      <c r="C98">
        <v>-2.6411151885986328</v>
      </c>
      <c r="D98" t="s">
        <v>3</v>
      </c>
    </row>
    <row r="99" spans="1:4" x14ac:dyDescent="0.25">
      <c r="A99" s="2">
        <f>DATE(1997,6,1)</f>
        <v>35582</v>
      </c>
      <c r="B99">
        <v>11.060225486755369</v>
      </c>
      <c r="C99">
        <v>7.3361639976501456</v>
      </c>
      <c r="D99" t="s">
        <v>3</v>
      </c>
    </row>
    <row r="100" spans="1:4" x14ac:dyDescent="0.25">
      <c r="A100" s="2">
        <f>DATE(1997,7,1)</f>
        <v>35612</v>
      </c>
      <c r="B100">
        <v>21.421596527099609</v>
      </c>
      <c r="C100">
        <v>14.30230140686035</v>
      </c>
      <c r="D100" t="s">
        <v>3</v>
      </c>
    </row>
    <row r="101" spans="1:4" x14ac:dyDescent="0.25">
      <c r="A101" s="2">
        <f>DATE(1997,8,1)</f>
        <v>35643</v>
      </c>
      <c r="B101">
        <v>28.738008499145511</v>
      </c>
      <c r="C101">
        <v>20.879434585571289</v>
      </c>
      <c r="D101" t="s">
        <v>3</v>
      </c>
    </row>
    <row r="102" spans="1:4" x14ac:dyDescent="0.25">
      <c r="A102" s="2">
        <f>DATE(1997,9,1)</f>
        <v>35674</v>
      </c>
      <c r="B102">
        <v>28.662872314453121</v>
      </c>
      <c r="C102">
        <v>26.311531066894531</v>
      </c>
      <c r="D102" t="s">
        <v>3</v>
      </c>
    </row>
    <row r="103" spans="1:4" x14ac:dyDescent="0.25">
      <c r="A103" s="2">
        <f>DATE(1997,10,1)</f>
        <v>35704</v>
      </c>
      <c r="B103">
        <v>32.072589874267578</v>
      </c>
      <c r="C103">
        <v>23.034170150756839</v>
      </c>
      <c r="D103" t="s">
        <v>3</v>
      </c>
    </row>
    <row r="104" spans="1:4" x14ac:dyDescent="0.25">
      <c r="A104" s="2">
        <f>DATE(1997,11,1)</f>
        <v>35735</v>
      </c>
      <c r="B104">
        <v>27.427188873291019</v>
      </c>
      <c r="C104">
        <v>24.487117767333981</v>
      </c>
      <c r="D104" t="s">
        <v>3</v>
      </c>
    </row>
    <row r="105" spans="1:4" x14ac:dyDescent="0.25">
      <c r="A105" s="2">
        <f>DATE(1997,12,1)</f>
        <v>35765</v>
      </c>
      <c r="B105">
        <v>25.572830200195309</v>
      </c>
      <c r="C105">
        <v>18.21622276306152</v>
      </c>
      <c r="D105" t="s">
        <v>3</v>
      </c>
    </row>
    <row r="106" spans="1:4" x14ac:dyDescent="0.25">
      <c r="A106" s="2">
        <f>DATE(1998,1,1)</f>
        <v>35796</v>
      </c>
      <c r="B106">
        <v>16.083528518676761</v>
      </c>
      <c r="C106">
        <v>15.773971557617189</v>
      </c>
      <c r="D106" t="s">
        <v>3</v>
      </c>
    </row>
    <row r="107" spans="1:4" x14ac:dyDescent="0.25">
      <c r="A107" s="2">
        <f>DATE(1998,2,1)</f>
        <v>35827</v>
      </c>
      <c r="B107">
        <v>12.403360366821291</v>
      </c>
      <c r="C107">
        <v>8.672266960144043</v>
      </c>
      <c r="D107" t="s">
        <v>3</v>
      </c>
    </row>
    <row r="108" spans="1:4" x14ac:dyDescent="0.25">
      <c r="A108" s="2">
        <f>DATE(1998,3,1)</f>
        <v>35855</v>
      </c>
      <c r="B108">
        <v>6.5014548301696777</v>
      </c>
      <c r="C108">
        <v>6.1324057579040527</v>
      </c>
      <c r="D108" t="s">
        <v>3</v>
      </c>
    </row>
    <row r="109" spans="1:4" x14ac:dyDescent="0.25">
      <c r="A109" s="2">
        <f>DATE(1998,4,1)</f>
        <v>35886</v>
      </c>
      <c r="B109">
        <v>4.6767139434814453</v>
      </c>
      <c r="C109">
        <v>1.776513338088989</v>
      </c>
      <c r="D109" t="s">
        <v>3</v>
      </c>
    </row>
    <row r="110" spans="1:4" x14ac:dyDescent="0.25">
      <c r="A110" s="2">
        <f>DATE(1998,5,1)</f>
        <v>35916</v>
      </c>
      <c r="B110">
        <v>2.0313503742218022</v>
      </c>
      <c r="C110">
        <v>0.69395953416824341</v>
      </c>
      <c r="D110" t="s">
        <v>3</v>
      </c>
    </row>
    <row r="111" spans="1:4" x14ac:dyDescent="0.25">
      <c r="A111" s="2">
        <f>DATE(1998,6,1)</f>
        <v>35947</v>
      </c>
      <c r="B111">
        <v>2.6977319717407231</v>
      </c>
      <c r="C111">
        <v>-1.427093982696533</v>
      </c>
      <c r="D111" t="s">
        <v>3</v>
      </c>
    </row>
    <row r="112" spans="1:4" x14ac:dyDescent="0.25">
      <c r="A112" s="2">
        <f>DATE(1998,7,1)</f>
        <v>35977</v>
      </c>
      <c r="B112">
        <v>1.0528416633605959</v>
      </c>
      <c r="C112">
        <v>-0.28090101480484009</v>
      </c>
      <c r="D112" t="s">
        <v>3</v>
      </c>
    </row>
    <row r="113" spans="1:4" x14ac:dyDescent="0.25">
      <c r="A113" s="2">
        <f>DATE(1998,8,1)</f>
        <v>36008</v>
      </c>
      <c r="B113">
        <v>-0.61082655191421509</v>
      </c>
      <c r="C113">
        <v>-1.9302153587341311</v>
      </c>
      <c r="D113" t="s">
        <v>3</v>
      </c>
    </row>
    <row r="114" spans="1:4" x14ac:dyDescent="0.25">
      <c r="A114" s="2">
        <f>DATE(1998,9,1)</f>
        <v>36039</v>
      </c>
      <c r="B114">
        <v>-6.0807976722717294</v>
      </c>
      <c r="C114">
        <v>-3.9910473823547359</v>
      </c>
      <c r="D114" t="s">
        <v>3</v>
      </c>
    </row>
    <row r="115" spans="1:4" x14ac:dyDescent="0.25">
      <c r="A115" s="2">
        <f>DATE(1998,10,1)</f>
        <v>36069</v>
      </c>
      <c r="B115">
        <v>-16.170160293579102</v>
      </c>
      <c r="C115">
        <v>-11.313864707946779</v>
      </c>
      <c r="D115" t="s">
        <v>3</v>
      </c>
    </row>
    <row r="116" spans="1:4" x14ac:dyDescent="0.25">
      <c r="A116" s="2">
        <f>DATE(1998,11,1)</f>
        <v>36100</v>
      </c>
      <c r="B116">
        <v>-26.35959434509277</v>
      </c>
      <c r="C116">
        <v>-23.097185134887699</v>
      </c>
      <c r="D116" t="s">
        <v>3</v>
      </c>
    </row>
    <row r="117" spans="1:4" x14ac:dyDescent="0.25">
      <c r="A117" s="2">
        <f>DATE(1998,12,1)</f>
        <v>36130</v>
      </c>
      <c r="B117">
        <v>-30.376399993896481</v>
      </c>
      <c r="C117">
        <v>-32.184158325195313</v>
      </c>
      <c r="D117" t="s">
        <v>3</v>
      </c>
    </row>
    <row r="118" spans="1:4" x14ac:dyDescent="0.25">
      <c r="A118" s="2">
        <f>DATE(1999,1,1)</f>
        <v>36161</v>
      </c>
      <c r="B118">
        <v>-31.80351638793945</v>
      </c>
      <c r="C118">
        <v>-32.683513641357422</v>
      </c>
      <c r="D118" t="s">
        <v>3</v>
      </c>
    </row>
    <row r="119" spans="1:4" x14ac:dyDescent="0.25">
      <c r="A119" s="2">
        <f>DATE(1999,2,1)</f>
        <v>36192</v>
      </c>
      <c r="B119">
        <v>-29.520938873291019</v>
      </c>
      <c r="C119">
        <v>-29.543720245361332</v>
      </c>
      <c r="D119" t="s">
        <v>3</v>
      </c>
    </row>
    <row r="120" spans="1:4" x14ac:dyDescent="0.25">
      <c r="A120" s="2">
        <f>DATE(1999,3,1)</f>
        <v>36220</v>
      </c>
      <c r="B120">
        <v>-16.822820663452148</v>
      </c>
      <c r="C120">
        <v>-22.337715148925781</v>
      </c>
      <c r="D120" t="s">
        <v>3</v>
      </c>
    </row>
    <row r="121" spans="1:4" x14ac:dyDescent="0.25">
      <c r="A121" s="2">
        <f>DATE(1999,4,1)</f>
        <v>36251</v>
      </c>
      <c r="B121">
        <v>-7.4166359901428223</v>
      </c>
      <c r="C121">
        <v>-6.7566533088684082</v>
      </c>
      <c r="D121" t="s">
        <v>3</v>
      </c>
    </row>
    <row r="122" spans="1:4" x14ac:dyDescent="0.25">
      <c r="A122" s="2">
        <f>DATE(1999,5,1)</f>
        <v>36281</v>
      </c>
      <c r="B122">
        <v>5.4740328788757324</v>
      </c>
      <c r="C122">
        <v>2.3929443359375</v>
      </c>
      <c r="D122" t="s">
        <v>3</v>
      </c>
    </row>
    <row r="123" spans="1:4" x14ac:dyDescent="0.25">
      <c r="A123" s="2">
        <f>DATE(1999,6,1)</f>
        <v>36312</v>
      </c>
      <c r="B123">
        <v>10.03469181060791</v>
      </c>
      <c r="C123">
        <v>12.521444320678709</v>
      </c>
      <c r="D123" t="s">
        <v>3</v>
      </c>
    </row>
    <row r="124" spans="1:4" x14ac:dyDescent="0.25">
      <c r="A124" s="2">
        <f>DATE(1999,7,1)</f>
        <v>36342</v>
      </c>
      <c r="B124">
        <v>21.402946472167969</v>
      </c>
      <c r="C124">
        <v>13.72487831115723</v>
      </c>
      <c r="D124" t="s">
        <v>3</v>
      </c>
    </row>
    <row r="125" spans="1:4" x14ac:dyDescent="0.25">
      <c r="A125" s="2">
        <f>DATE(1999,8,1)</f>
        <v>36373</v>
      </c>
      <c r="B125">
        <v>23.84769248962402</v>
      </c>
      <c r="C125">
        <v>20.16409873962402</v>
      </c>
      <c r="D125" t="s">
        <v>3</v>
      </c>
    </row>
    <row r="126" spans="1:4" x14ac:dyDescent="0.25">
      <c r="A126" s="2">
        <f>DATE(1999,9,1)</f>
        <v>36404</v>
      </c>
      <c r="B126">
        <v>17.732257843017582</v>
      </c>
      <c r="C126">
        <v>19.909322738647461</v>
      </c>
      <c r="D126" t="s">
        <v>3</v>
      </c>
    </row>
    <row r="127" spans="1:4" x14ac:dyDescent="0.25">
      <c r="A127" s="2">
        <f>DATE(1999,10,1)</f>
        <v>36434</v>
      </c>
      <c r="B127">
        <v>19.572820663452148</v>
      </c>
      <c r="C127">
        <v>13.03648567199707</v>
      </c>
      <c r="D127" t="s">
        <v>3</v>
      </c>
    </row>
    <row r="128" spans="1:4" x14ac:dyDescent="0.25">
      <c r="A128" s="2">
        <f>DATE(1999,11,1)</f>
        <v>36465</v>
      </c>
      <c r="B128">
        <v>13.16451835632324</v>
      </c>
      <c r="C128">
        <v>13.364650726318359</v>
      </c>
      <c r="D128" t="s">
        <v>3</v>
      </c>
    </row>
    <row r="129" spans="1:4" x14ac:dyDescent="0.25">
      <c r="A129" s="2">
        <f>DATE(1999,12,1)</f>
        <v>36495</v>
      </c>
      <c r="B129">
        <v>13.04470157623291</v>
      </c>
      <c r="C129">
        <v>7.8256640434265137</v>
      </c>
      <c r="D129" t="s">
        <v>3</v>
      </c>
    </row>
    <row r="130" spans="1:4" x14ac:dyDescent="0.25">
      <c r="A130" s="2">
        <f>DATE(2000,1,1)</f>
        <v>36526</v>
      </c>
      <c r="B130">
        <v>11.7612361907959</v>
      </c>
      <c r="C130">
        <v>7.5160117149353027</v>
      </c>
      <c r="D130" t="s">
        <v>3</v>
      </c>
    </row>
    <row r="131" spans="1:4" x14ac:dyDescent="0.25">
      <c r="A131" s="2">
        <f>DATE(2000,2,1)</f>
        <v>36557</v>
      </c>
      <c r="B131">
        <v>15.664546966552731</v>
      </c>
      <c r="C131">
        <v>6.4990549087524414</v>
      </c>
      <c r="D131" t="s">
        <v>3</v>
      </c>
    </row>
    <row r="132" spans="1:4" x14ac:dyDescent="0.25">
      <c r="A132" s="2">
        <f>DATE(2000,3,1)</f>
        <v>36586</v>
      </c>
      <c r="B132">
        <v>11.90389347076416</v>
      </c>
      <c r="C132">
        <v>9.5294265747070313</v>
      </c>
      <c r="D132" t="s">
        <v>3</v>
      </c>
    </row>
    <row r="133" spans="1:4" x14ac:dyDescent="0.25">
      <c r="A133" s="2">
        <f>DATE(2000,4,1)</f>
        <v>36617</v>
      </c>
      <c r="B133">
        <v>8.3543405532836914</v>
      </c>
      <c r="C133">
        <v>6.8367185592651367</v>
      </c>
      <c r="D133" t="s">
        <v>3</v>
      </c>
    </row>
    <row r="134" spans="1:4" x14ac:dyDescent="0.25">
      <c r="A134" s="2">
        <f>DATE(2000,5,1)</f>
        <v>36647</v>
      </c>
      <c r="B134">
        <v>3.3173878192901611</v>
      </c>
      <c r="C134">
        <v>4.1383113861083984</v>
      </c>
      <c r="D134" t="s">
        <v>3</v>
      </c>
    </row>
    <row r="135" spans="1:4" x14ac:dyDescent="0.25">
      <c r="A135" s="2">
        <f>DATE(2000,6,1)</f>
        <v>36678</v>
      </c>
      <c r="B135">
        <v>2.1530940532684331</v>
      </c>
      <c r="C135">
        <v>-0.15599542856216431</v>
      </c>
      <c r="D135" t="s">
        <v>3</v>
      </c>
    </row>
    <row r="136" spans="1:4" x14ac:dyDescent="0.25">
      <c r="A136" s="2">
        <f>DATE(2000,7,1)</f>
        <v>36708</v>
      </c>
      <c r="B136">
        <v>0.69294363260269165</v>
      </c>
      <c r="C136">
        <v>-1.1629889011383061</v>
      </c>
      <c r="D136" t="s">
        <v>3</v>
      </c>
    </row>
    <row r="137" spans="1:4" x14ac:dyDescent="0.25">
      <c r="A137" s="2">
        <f>DATE(2000,8,1)</f>
        <v>36739</v>
      </c>
      <c r="B137">
        <v>-0.64278179407119751</v>
      </c>
      <c r="C137">
        <v>-2.6071329116821289</v>
      </c>
      <c r="D137" t="s">
        <v>3</v>
      </c>
    </row>
    <row r="138" spans="1:4" x14ac:dyDescent="0.25">
      <c r="A138" s="2">
        <f>DATE(2000,9,1)</f>
        <v>36770</v>
      </c>
      <c r="B138">
        <v>-1.0161223411560061</v>
      </c>
      <c r="C138">
        <v>-4.1123447418212891</v>
      </c>
      <c r="D138" t="s">
        <v>3</v>
      </c>
    </row>
    <row r="139" spans="1:4" x14ac:dyDescent="0.25">
      <c r="A139" s="2">
        <f>DATE(2000,10,1)</f>
        <v>36800</v>
      </c>
      <c r="B139">
        <v>1.1646935939788821</v>
      </c>
      <c r="C139">
        <v>-4.4769110679626456</v>
      </c>
      <c r="D139" t="s">
        <v>3</v>
      </c>
    </row>
    <row r="140" spans="1:4" x14ac:dyDescent="0.25">
      <c r="A140" s="2">
        <f>DATE(2000,11,1)</f>
        <v>36831</v>
      </c>
      <c r="B140">
        <v>1.8622720241546631</v>
      </c>
      <c r="C140">
        <v>-1.7784385681152339</v>
      </c>
      <c r="D140" t="s">
        <v>3</v>
      </c>
    </row>
    <row r="141" spans="1:4" x14ac:dyDescent="0.25">
      <c r="A141" s="2">
        <f>DATE(2000,12,1)</f>
        <v>36861</v>
      </c>
      <c r="B141">
        <v>2.4729092121124272</v>
      </c>
      <c r="C141">
        <v>-0.85700613260269165</v>
      </c>
      <c r="D141" t="s">
        <v>3</v>
      </c>
    </row>
    <row r="142" spans="1:4" x14ac:dyDescent="0.25">
      <c r="A142" s="2">
        <f>DATE(2001,1,1)</f>
        <v>36892</v>
      </c>
      <c r="B142">
        <v>1.736553430557251</v>
      </c>
      <c r="C142">
        <v>-7.6771336607635021E-3</v>
      </c>
      <c r="D142" t="s">
        <v>3</v>
      </c>
    </row>
    <row r="143" spans="1:4" x14ac:dyDescent="0.25">
      <c r="A143" s="2">
        <f>DATE(2001,2,1)</f>
        <v>36923</v>
      </c>
      <c r="B143">
        <v>1.070320248603821</v>
      </c>
      <c r="C143">
        <v>-0.62157589197158813</v>
      </c>
      <c r="D143" t="s">
        <v>3</v>
      </c>
    </row>
    <row r="144" spans="1:4" x14ac:dyDescent="0.25">
      <c r="A144" s="2">
        <f>DATE(2001,3,1)</f>
        <v>36951</v>
      </c>
      <c r="B144">
        <v>1.7532129287719731</v>
      </c>
      <c r="C144">
        <v>-0.9961889386177063</v>
      </c>
      <c r="D144" t="s">
        <v>3</v>
      </c>
    </row>
    <row r="145" spans="1:4" x14ac:dyDescent="0.25">
      <c r="A145" s="2">
        <f>DATE(2001,4,1)</f>
        <v>36982</v>
      </c>
      <c r="B145">
        <v>2.175002813339233</v>
      </c>
      <c r="C145">
        <v>0.1877900958061218</v>
      </c>
      <c r="D145" t="s">
        <v>3</v>
      </c>
    </row>
    <row r="146" spans="1:4" x14ac:dyDescent="0.25">
      <c r="A146" s="2">
        <f>DATE(2001,5,1)</f>
        <v>37012</v>
      </c>
      <c r="B146">
        <v>3.4028785228729248</v>
      </c>
      <c r="C146">
        <v>0.97572380304336548</v>
      </c>
      <c r="D146" t="s">
        <v>3</v>
      </c>
    </row>
    <row r="147" spans="1:4" x14ac:dyDescent="0.25">
      <c r="A147" s="2">
        <f>DATE(2001,6,1)</f>
        <v>37043</v>
      </c>
      <c r="B147">
        <v>4.2584376335144043</v>
      </c>
      <c r="C147">
        <v>2.501983642578125</v>
      </c>
      <c r="D147" t="s">
        <v>3</v>
      </c>
    </row>
    <row r="148" spans="1:4" x14ac:dyDescent="0.25">
      <c r="A148" s="2">
        <f>DATE(2001,7,1)</f>
        <v>37073</v>
      </c>
      <c r="B148">
        <v>1.2726761102676389</v>
      </c>
      <c r="C148">
        <v>3.3413054943084721</v>
      </c>
      <c r="D148" t="s">
        <v>3</v>
      </c>
    </row>
    <row r="149" spans="1:4" x14ac:dyDescent="0.25">
      <c r="A149" s="2">
        <f>DATE(2001,8,1)</f>
        <v>37104</v>
      </c>
      <c r="B149">
        <v>-14.495754241943359</v>
      </c>
      <c r="C149">
        <v>-0.51221925020217896</v>
      </c>
      <c r="D149" t="s">
        <v>3</v>
      </c>
    </row>
    <row r="150" spans="1:4" x14ac:dyDescent="0.25">
      <c r="A150" s="2">
        <f>DATE(2001,9,1)</f>
        <v>37135</v>
      </c>
      <c r="B150">
        <v>-25.686981201171879</v>
      </c>
      <c r="C150">
        <v>-22.33864784240723</v>
      </c>
      <c r="D150" t="s">
        <v>3</v>
      </c>
    </row>
    <row r="151" spans="1:4" x14ac:dyDescent="0.25">
      <c r="A151" s="2">
        <f>DATE(2001,10,1)</f>
        <v>37165</v>
      </c>
      <c r="B151">
        <v>-38.245754241943359</v>
      </c>
      <c r="C151">
        <v>-33.832176208496087</v>
      </c>
      <c r="D151" t="s">
        <v>3</v>
      </c>
    </row>
    <row r="152" spans="1:4" x14ac:dyDescent="0.25">
      <c r="A152" s="2">
        <f>DATE(2001,11,1)</f>
        <v>37196</v>
      </c>
      <c r="B152">
        <v>-47.352249145507813</v>
      </c>
      <c r="C152">
        <v>-43.787757873535163</v>
      </c>
      <c r="D152" t="s">
        <v>3</v>
      </c>
    </row>
    <row r="153" spans="1:4" x14ac:dyDescent="0.25">
      <c r="A153" s="2">
        <f>DATE(2001,12,1)</f>
        <v>37226</v>
      </c>
      <c r="B153">
        <v>-55.831348419189453</v>
      </c>
      <c r="C153">
        <v>-48.630489349365227</v>
      </c>
      <c r="D153" t="s">
        <v>3</v>
      </c>
    </row>
    <row r="154" spans="1:4" x14ac:dyDescent="0.25">
      <c r="A154" s="2">
        <f>DATE(2002,1,1)</f>
        <v>37257</v>
      </c>
      <c r="B154">
        <v>-50.109588623046882</v>
      </c>
      <c r="C154">
        <v>-50.776393890380859</v>
      </c>
      <c r="D154" t="s">
        <v>3</v>
      </c>
    </row>
    <row r="155" spans="1:4" x14ac:dyDescent="0.25">
      <c r="A155" s="2">
        <f>DATE(2002,2,1)</f>
        <v>37288</v>
      </c>
      <c r="B155">
        <v>-39.597415924072273</v>
      </c>
      <c r="C155">
        <v>-42.853687286376953</v>
      </c>
      <c r="D155" t="s">
        <v>3</v>
      </c>
    </row>
    <row r="156" spans="1:4" x14ac:dyDescent="0.25">
      <c r="A156" s="2">
        <f>DATE(2002,3,1)</f>
        <v>37316</v>
      </c>
      <c r="B156">
        <v>-19.443655014038089</v>
      </c>
      <c r="C156">
        <v>-25.336233139038089</v>
      </c>
      <c r="D156" t="s">
        <v>3</v>
      </c>
    </row>
    <row r="157" spans="1:4" x14ac:dyDescent="0.25">
      <c r="A157" s="2">
        <f>DATE(2002,4,1)</f>
        <v>37347</v>
      </c>
      <c r="B157">
        <v>2.3915941715240479</v>
      </c>
      <c r="C157">
        <v>-2.688628196716309</v>
      </c>
      <c r="D157" t="s">
        <v>3</v>
      </c>
    </row>
    <row r="158" spans="1:4" x14ac:dyDescent="0.25">
      <c r="A158" s="2">
        <f>DATE(2002,5,1)</f>
        <v>37377</v>
      </c>
      <c r="B158">
        <v>22.513313293457031</v>
      </c>
      <c r="C158">
        <v>13.264859199523929</v>
      </c>
      <c r="D158" t="s">
        <v>3</v>
      </c>
    </row>
    <row r="159" spans="1:4" x14ac:dyDescent="0.25">
      <c r="A159" s="2">
        <f>DATE(2002,6,1)</f>
        <v>37408</v>
      </c>
      <c r="B159">
        <v>34.815437316894531</v>
      </c>
      <c r="C159">
        <v>26.51252555847168</v>
      </c>
      <c r="D159" t="s">
        <v>3</v>
      </c>
    </row>
    <row r="160" spans="1:4" x14ac:dyDescent="0.25">
      <c r="A160" s="2">
        <f>DATE(2002,7,1)</f>
        <v>37438</v>
      </c>
      <c r="B160">
        <v>39.422374725341797</v>
      </c>
      <c r="C160">
        <v>35.290206909179688</v>
      </c>
      <c r="D160" t="s">
        <v>3</v>
      </c>
    </row>
    <row r="161" spans="1:4" x14ac:dyDescent="0.25">
      <c r="A161" s="2">
        <f>DATE(2002,8,1)</f>
        <v>37469</v>
      </c>
      <c r="B161">
        <v>43.387397766113281</v>
      </c>
      <c r="C161">
        <v>33.611122131347663</v>
      </c>
      <c r="D161" t="s">
        <v>3</v>
      </c>
    </row>
    <row r="162" spans="1:4" x14ac:dyDescent="0.25">
      <c r="A162" s="2">
        <f>DATE(2002,9,1)</f>
        <v>37500</v>
      </c>
      <c r="B162">
        <v>39.531646728515618</v>
      </c>
      <c r="C162">
        <v>31.87301063537598</v>
      </c>
      <c r="D162" t="s">
        <v>3</v>
      </c>
    </row>
    <row r="163" spans="1:4" x14ac:dyDescent="0.25">
      <c r="A163" s="2">
        <f>DATE(2002,10,1)</f>
        <v>37530</v>
      </c>
      <c r="B163">
        <v>29.166378021240231</v>
      </c>
      <c r="C163">
        <v>24.397529602050781</v>
      </c>
      <c r="D163" t="s">
        <v>3</v>
      </c>
    </row>
    <row r="164" spans="1:4" x14ac:dyDescent="0.25">
      <c r="A164" s="2">
        <f>DATE(2002,11,1)</f>
        <v>37561</v>
      </c>
      <c r="B164">
        <v>17.558357238769531</v>
      </c>
      <c r="C164">
        <v>14.643556594848629</v>
      </c>
      <c r="D164" t="s">
        <v>3</v>
      </c>
    </row>
    <row r="165" spans="1:4" x14ac:dyDescent="0.25">
      <c r="A165" s="2">
        <f>DATE(2002,12,1)</f>
        <v>37591</v>
      </c>
      <c r="B165">
        <v>11.99738216400146</v>
      </c>
      <c r="C165">
        <v>7.8865351676940918</v>
      </c>
      <c r="D165" t="s">
        <v>3</v>
      </c>
    </row>
    <row r="166" spans="1:4" x14ac:dyDescent="0.25">
      <c r="A166" s="2">
        <f>DATE(2003,1,1)</f>
        <v>37622</v>
      </c>
      <c r="B166">
        <v>9.2089471817016602</v>
      </c>
      <c r="C166">
        <v>4.6330041885375977</v>
      </c>
      <c r="D166" t="s">
        <v>3</v>
      </c>
    </row>
    <row r="167" spans="1:4" x14ac:dyDescent="0.25">
      <c r="A167" s="2">
        <f>DATE(2003,2,1)</f>
        <v>37653</v>
      </c>
      <c r="B167">
        <v>8.8086919784545898</v>
      </c>
      <c r="C167">
        <v>3.340872049331665</v>
      </c>
      <c r="D167" t="s">
        <v>3</v>
      </c>
    </row>
    <row r="168" spans="1:4" x14ac:dyDescent="0.25">
      <c r="A168" s="2">
        <f>DATE(2003,3,1)</f>
        <v>37681</v>
      </c>
      <c r="B168">
        <v>9.33428955078125</v>
      </c>
      <c r="C168">
        <v>3.766480684280396</v>
      </c>
      <c r="D168" t="s">
        <v>3</v>
      </c>
    </row>
    <row r="169" spans="1:4" x14ac:dyDescent="0.25">
      <c r="A169" s="2">
        <f>DATE(2003,4,1)</f>
        <v>37712</v>
      </c>
      <c r="B169">
        <v>6.6821479797363281</v>
      </c>
      <c r="C169">
        <v>4.795135498046875</v>
      </c>
      <c r="D169" t="s">
        <v>3</v>
      </c>
    </row>
    <row r="170" spans="1:4" x14ac:dyDescent="0.25">
      <c r="A170" s="2">
        <f>DATE(2003,5,1)</f>
        <v>37742</v>
      </c>
      <c r="B170">
        <v>7.4213156700134277</v>
      </c>
      <c r="C170">
        <v>3.2457268238067631</v>
      </c>
      <c r="D170" t="s">
        <v>3</v>
      </c>
    </row>
    <row r="171" spans="1:4" x14ac:dyDescent="0.25">
      <c r="A171" s="2">
        <f>DATE(2003,6,1)</f>
        <v>37773</v>
      </c>
      <c r="B171">
        <v>6.081049919128418</v>
      </c>
      <c r="C171">
        <v>4.0961446762084961</v>
      </c>
      <c r="D171" t="s">
        <v>3</v>
      </c>
    </row>
    <row r="172" spans="1:4" x14ac:dyDescent="0.25">
      <c r="A172" s="2">
        <f>DATE(2003,7,1)</f>
        <v>37803</v>
      </c>
      <c r="B172">
        <v>4.687889575958252</v>
      </c>
      <c r="C172">
        <v>2.998367547988892</v>
      </c>
      <c r="D172" t="s">
        <v>3</v>
      </c>
    </row>
    <row r="173" spans="1:4" x14ac:dyDescent="0.25">
      <c r="A173" s="2">
        <f>DATE(2003,8,1)</f>
        <v>37834</v>
      </c>
      <c r="B173">
        <v>3.2288427352905269</v>
      </c>
      <c r="C173">
        <v>1.559726357460022</v>
      </c>
      <c r="D173" t="s">
        <v>3</v>
      </c>
    </row>
    <row r="174" spans="1:4" x14ac:dyDescent="0.25">
      <c r="A174" s="2">
        <f>DATE(2003,9,1)</f>
        <v>37865</v>
      </c>
      <c r="B174">
        <v>2.5608036518096919</v>
      </c>
      <c r="C174">
        <v>-8.1356339156627655E-2</v>
      </c>
      <c r="D174" t="s">
        <v>3</v>
      </c>
    </row>
    <row r="175" spans="1:4" x14ac:dyDescent="0.25">
      <c r="A175" s="2">
        <f>DATE(2003,10,1)</f>
        <v>37895</v>
      </c>
      <c r="B175">
        <v>1.6143820285797119</v>
      </c>
      <c r="C175">
        <v>-0.93960696458816528</v>
      </c>
      <c r="D175" t="s">
        <v>3</v>
      </c>
    </row>
    <row r="176" spans="1:4" x14ac:dyDescent="0.25">
      <c r="A176" s="2">
        <f>DATE(2003,11,1)</f>
        <v>37926</v>
      </c>
      <c r="B176">
        <v>-1.425812721252441</v>
      </c>
      <c r="C176">
        <v>-2.0186004638671879</v>
      </c>
      <c r="D176" t="s">
        <v>3</v>
      </c>
    </row>
    <row r="177" spans="1:4" x14ac:dyDescent="0.25">
      <c r="A177" s="2">
        <f>DATE(2003,12,1)</f>
        <v>37956</v>
      </c>
      <c r="B177">
        <v>-7.746884822845459</v>
      </c>
      <c r="C177">
        <v>-5.519507884979248</v>
      </c>
      <c r="D177" t="s">
        <v>3</v>
      </c>
    </row>
    <row r="178" spans="1:4" x14ac:dyDescent="0.25">
      <c r="A178" s="2">
        <f>DATE(2004,1,1)</f>
        <v>37987</v>
      </c>
      <c r="B178">
        <v>-9.0786972045898438</v>
      </c>
      <c r="C178">
        <v>-12.707626342773439</v>
      </c>
      <c r="D178" t="s">
        <v>3</v>
      </c>
    </row>
    <row r="179" spans="1:4" x14ac:dyDescent="0.25">
      <c r="A179" s="2">
        <f>DATE(2004,2,1)</f>
        <v>38018</v>
      </c>
      <c r="B179">
        <v>-14.821432113647459</v>
      </c>
      <c r="C179">
        <v>-12.742458343505859</v>
      </c>
      <c r="D179" t="s">
        <v>3</v>
      </c>
    </row>
    <row r="180" spans="1:4" x14ac:dyDescent="0.25">
      <c r="A180" s="2">
        <f>DATE(2004,3,1)</f>
        <v>38047</v>
      </c>
      <c r="B180">
        <v>-14.750808715820311</v>
      </c>
      <c r="C180">
        <v>-17.235551834106449</v>
      </c>
      <c r="D180" t="s">
        <v>3</v>
      </c>
    </row>
    <row r="181" spans="1:4" x14ac:dyDescent="0.25">
      <c r="A181" s="2">
        <f>DATE(2004,4,1)</f>
        <v>38078</v>
      </c>
      <c r="B181">
        <v>-10.21066188812256</v>
      </c>
      <c r="C181">
        <v>-14.81332397460938</v>
      </c>
      <c r="D181" t="s">
        <v>3</v>
      </c>
    </row>
    <row r="182" spans="1:4" x14ac:dyDescent="0.25">
      <c r="A182" s="2">
        <f>DATE(2004,5,1)</f>
        <v>38108</v>
      </c>
      <c r="B182">
        <v>-8.5293340682983398</v>
      </c>
      <c r="C182">
        <v>-7.9952616691589364</v>
      </c>
      <c r="D182" t="s">
        <v>3</v>
      </c>
    </row>
    <row r="183" spans="1:4" x14ac:dyDescent="0.25">
      <c r="A183" s="2">
        <f>DATE(2004,6,1)</f>
        <v>38139</v>
      </c>
      <c r="B183">
        <v>-6.9793686866760254</v>
      </c>
      <c r="C183">
        <v>-4.9429755210876456</v>
      </c>
      <c r="D183" t="s">
        <v>3</v>
      </c>
    </row>
    <row r="184" spans="1:4" x14ac:dyDescent="0.25">
      <c r="A184" s="2">
        <f>DATE(2004,7,1)</f>
        <v>38169</v>
      </c>
      <c r="B184">
        <v>0.50524276494979858</v>
      </c>
      <c r="C184">
        <v>-2.3298544883728032</v>
      </c>
      <c r="D184" t="s">
        <v>3</v>
      </c>
    </row>
    <row r="185" spans="1:4" x14ac:dyDescent="0.25">
      <c r="A185" s="2">
        <f>DATE(2004,8,1)</f>
        <v>38200</v>
      </c>
      <c r="B185">
        <v>7.5309419631958008</v>
      </c>
      <c r="C185">
        <v>4.4441442489624023</v>
      </c>
      <c r="D185" t="s">
        <v>3</v>
      </c>
    </row>
    <row r="186" spans="1:4" x14ac:dyDescent="0.25">
      <c r="A186" s="2">
        <f>DATE(2004,9,1)</f>
        <v>38231</v>
      </c>
      <c r="B186">
        <v>12.13339233398438</v>
      </c>
      <c r="C186">
        <v>9.8900108337402344</v>
      </c>
      <c r="D186" t="s">
        <v>3</v>
      </c>
    </row>
    <row r="187" spans="1:4" x14ac:dyDescent="0.25">
      <c r="A187" s="2">
        <f>DATE(2004,10,1)</f>
        <v>38261</v>
      </c>
      <c r="B187">
        <v>17.589309692382809</v>
      </c>
      <c r="C187">
        <v>12.22956371307373</v>
      </c>
      <c r="D187" t="s">
        <v>3</v>
      </c>
    </row>
    <row r="188" spans="1:4" x14ac:dyDescent="0.25">
      <c r="A188" s="2">
        <f>DATE(2004,11,1)</f>
        <v>38292</v>
      </c>
      <c r="B188">
        <v>16.96127891540527</v>
      </c>
      <c r="C188">
        <v>15.16069507598877</v>
      </c>
      <c r="D188" t="s">
        <v>3</v>
      </c>
    </row>
    <row r="189" spans="1:4" x14ac:dyDescent="0.25">
      <c r="A189" s="2">
        <f>DATE(2004,12,1)</f>
        <v>38322</v>
      </c>
      <c r="B189">
        <v>12.53393650054932</v>
      </c>
      <c r="C189">
        <v>13.03109550476074</v>
      </c>
      <c r="D189" t="s">
        <v>3</v>
      </c>
    </row>
    <row r="190" spans="1:4" x14ac:dyDescent="0.25">
      <c r="A190" s="2">
        <f>DATE(2005,1,1)</f>
        <v>38353</v>
      </c>
      <c r="B190">
        <v>9.2997522354125977</v>
      </c>
      <c r="C190">
        <v>8.0853538513183594</v>
      </c>
      <c r="D190" t="s">
        <v>3</v>
      </c>
    </row>
    <row r="191" spans="1:4" x14ac:dyDescent="0.25">
      <c r="A191" s="2">
        <f>DATE(2005,2,1)</f>
        <v>38384</v>
      </c>
      <c r="B191">
        <v>6.485590934753418</v>
      </c>
      <c r="C191">
        <v>4.7767496109008789</v>
      </c>
      <c r="D191" t="s">
        <v>3</v>
      </c>
    </row>
    <row r="192" spans="1:4" x14ac:dyDescent="0.25">
      <c r="A192" s="2">
        <f>DATE(2005,3,1)</f>
        <v>38412</v>
      </c>
      <c r="B192">
        <v>3.7768759727478032</v>
      </c>
      <c r="C192">
        <v>2.1488432884216309</v>
      </c>
      <c r="D192" t="s">
        <v>3</v>
      </c>
    </row>
    <row r="193" spans="1:4" x14ac:dyDescent="0.25">
      <c r="A193" s="2">
        <f>DATE(2005,4,1)</f>
        <v>38443</v>
      </c>
      <c r="B193">
        <v>2.068152904510498</v>
      </c>
      <c r="C193">
        <v>-9.7517780959606171E-2</v>
      </c>
      <c r="D193" t="s">
        <v>3</v>
      </c>
    </row>
    <row r="194" spans="1:4" x14ac:dyDescent="0.25">
      <c r="A194" s="2">
        <f>DATE(2005,5,1)</f>
        <v>38473</v>
      </c>
      <c r="B194">
        <v>3.5807971954345699</v>
      </c>
      <c r="C194">
        <v>-1.252580404281616</v>
      </c>
      <c r="D194" t="s">
        <v>3</v>
      </c>
    </row>
    <row r="195" spans="1:4" x14ac:dyDescent="0.25">
      <c r="A195" s="2">
        <f>DATE(2005,6,1)</f>
        <v>38504</v>
      </c>
      <c r="B195">
        <v>4.1146144866943359</v>
      </c>
      <c r="C195">
        <v>0.90328758955001831</v>
      </c>
      <c r="D195" t="s">
        <v>3</v>
      </c>
    </row>
    <row r="196" spans="1:4" x14ac:dyDescent="0.25">
      <c r="A196" s="2">
        <f>DATE(2005,7,1)</f>
        <v>38534</v>
      </c>
      <c r="B196">
        <v>4.911717414855957</v>
      </c>
      <c r="C196">
        <v>1.8922110795974729</v>
      </c>
      <c r="D196" t="s">
        <v>3</v>
      </c>
    </row>
    <row r="197" spans="1:4" x14ac:dyDescent="0.25">
      <c r="A197" s="2">
        <f>DATE(2005,8,1)</f>
        <v>38565</v>
      </c>
      <c r="B197">
        <v>6.0518841743469238</v>
      </c>
      <c r="C197">
        <v>2.9528079032897949</v>
      </c>
      <c r="D197" t="s">
        <v>3</v>
      </c>
    </row>
    <row r="198" spans="1:4" x14ac:dyDescent="0.25">
      <c r="A198" s="2">
        <f>DATE(2005,9,1)</f>
        <v>38596</v>
      </c>
      <c r="B198">
        <v>6.3095903396606454</v>
      </c>
      <c r="C198">
        <v>4.1379547119140616</v>
      </c>
      <c r="D198" t="s">
        <v>3</v>
      </c>
    </row>
    <row r="199" spans="1:4" x14ac:dyDescent="0.25">
      <c r="A199" s="2">
        <f>DATE(2005,10,1)</f>
        <v>38626</v>
      </c>
      <c r="B199">
        <v>4.5110769271850586</v>
      </c>
      <c r="C199">
        <v>4.2421722412109384</v>
      </c>
      <c r="D199" t="s">
        <v>3</v>
      </c>
    </row>
    <row r="200" spans="1:4" x14ac:dyDescent="0.25">
      <c r="A200" s="2">
        <f>DATE(2005,11,1)</f>
        <v>38657</v>
      </c>
      <c r="B200">
        <v>5.1291012763977051</v>
      </c>
      <c r="C200">
        <v>2.020513772964478</v>
      </c>
      <c r="D200" t="s">
        <v>3</v>
      </c>
    </row>
    <row r="201" spans="1:4" x14ac:dyDescent="0.25">
      <c r="A201" s="2">
        <f>DATE(2005,12,1)</f>
        <v>38687</v>
      </c>
      <c r="B201">
        <v>9.0473108291625977</v>
      </c>
      <c r="C201">
        <v>2.4465141296386719</v>
      </c>
      <c r="D201" t="s">
        <v>3</v>
      </c>
    </row>
    <row r="202" spans="1:4" x14ac:dyDescent="0.25">
      <c r="A202" s="2">
        <f>DATE(2006,1,1)</f>
        <v>38718</v>
      </c>
      <c r="B202">
        <v>13.410305976867679</v>
      </c>
      <c r="C202">
        <v>6.5666036605834961</v>
      </c>
      <c r="D202" t="s">
        <v>3</v>
      </c>
    </row>
    <row r="203" spans="1:4" x14ac:dyDescent="0.25">
      <c r="A203" s="2">
        <f>DATE(2006,2,1)</f>
        <v>38749</v>
      </c>
      <c r="B203">
        <v>11.08460903167725</v>
      </c>
      <c r="C203">
        <v>10.72825336456299</v>
      </c>
      <c r="D203" t="s">
        <v>3</v>
      </c>
    </row>
    <row r="204" spans="1:4" x14ac:dyDescent="0.25">
      <c r="A204" s="2">
        <f>DATE(2006,3,1)</f>
        <v>38777</v>
      </c>
      <c r="B204">
        <v>14.721718788146971</v>
      </c>
      <c r="C204">
        <v>8.1448812484741211</v>
      </c>
      <c r="D204" t="s">
        <v>3</v>
      </c>
    </row>
    <row r="205" spans="1:4" x14ac:dyDescent="0.25">
      <c r="A205" s="2">
        <f>DATE(2006,4,1)</f>
        <v>38808</v>
      </c>
      <c r="B205">
        <v>17.504898071289059</v>
      </c>
      <c r="C205">
        <v>11.48903846740723</v>
      </c>
      <c r="D205" t="s">
        <v>3</v>
      </c>
    </row>
    <row r="206" spans="1:4" x14ac:dyDescent="0.25">
      <c r="A206" s="2">
        <f>DATE(2006,5,1)</f>
        <v>38838</v>
      </c>
      <c r="B206">
        <v>14.605573654174799</v>
      </c>
      <c r="C206">
        <v>13.892293930053709</v>
      </c>
      <c r="D206" t="s">
        <v>3</v>
      </c>
    </row>
    <row r="207" spans="1:4" x14ac:dyDescent="0.25">
      <c r="A207" s="2">
        <f>DATE(2006,6,1)</f>
        <v>38869</v>
      </c>
      <c r="B207">
        <v>10.27510929107666</v>
      </c>
      <c r="C207">
        <v>11.280900955200201</v>
      </c>
      <c r="D207" t="s">
        <v>3</v>
      </c>
    </row>
    <row r="208" spans="1:4" x14ac:dyDescent="0.25">
      <c r="A208" s="2">
        <f>DATE(2006,7,1)</f>
        <v>38899</v>
      </c>
      <c r="B208">
        <v>9.8403034210205078</v>
      </c>
      <c r="C208">
        <v>7.276679515838623</v>
      </c>
      <c r="D208" t="s">
        <v>3</v>
      </c>
    </row>
    <row r="209" spans="1:4" x14ac:dyDescent="0.25">
      <c r="A209" s="2">
        <f>DATE(2006,8,1)</f>
        <v>38930</v>
      </c>
      <c r="B209">
        <v>10.820436477661129</v>
      </c>
      <c r="C209">
        <v>7.1687436103820801</v>
      </c>
      <c r="D209" t="s">
        <v>3</v>
      </c>
    </row>
    <row r="210" spans="1:4" x14ac:dyDescent="0.25">
      <c r="A210" s="2">
        <f>DATE(2006,9,1)</f>
        <v>38961</v>
      </c>
      <c r="B210">
        <v>11.99475574493408</v>
      </c>
      <c r="C210">
        <v>8.6007328033447266</v>
      </c>
      <c r="D210" t="s">
        <v>3</v>
      </c>
    </row>
    <row r="211" spans="1:4" x14ac:dyDescent="0.25">
      <c r="A211" s="2">
        <f>DATE(2006,10,1)</f>
        <v>38991</v>
      </c>
      <c r="B211">
        <v>14.67745208740234</v>
      </c>
      <c r="C211">
        <v>10.182924270629879</v>
      </c>
      <c r="D211" t="s">
        <v>3</v>
      </c>
    </row>
    <row r="212" spans="1:4" x14ac:dyDescent="0.25">
      <c r="A212" s="2">
        <f>DATE(2006,11,1)</f>
        <v>39022</v>
      </c>
      <c r="B212">
        <v>20.938735961914059</v>
      </c>
      <c r="C212">
        <v>13.163599967956539</v>
      </c>
      <c r="D212" t="s">
        <v>3</v>
      </c>
    </row>
    <row r="213" spans="1:4" x14ac:dyDescent="0.25">
      <c r="A213" s="2">
        <f>DATE(2006,12,1)</f>
        <v>39052</v>
      </c>
      <c r="B213">
        <v>23.498472213745121</v>
      </c>
      <c r="C213">
        <v>18.697170257568359</v>
      </c>
      <c r="D213" t="s">
        <v>3</v>
      </c>
    </row>
    <row r="214" spans="1:4" x14ac:dyDescent="0.25">
      <c r="A214" s="2">
        <f>DATE(2007,1,1)</f>
        <v>39083</v>
      </c>
      <c r="B214">
        <v>26.431179046630859</v>
      </c>
      <c r="C214">
        <v>20.659845352172852</v>
      </c>
      <c r="D214" t="s">
        <v>3</v>
      </c>
    </row>
    <row r="215" spans="1:4" x14ac:dyDescent="0.25">
      <c r="A215" s="2">
        <f>DATE(2007,2,1)</f>
        <v>39114</v>
      </c>
      <c r="B215">
        <v>26.112127304077148</v>
      </c>
      <c r="C215">
        <v>22.68913650512695</v>
      </c>
      <c r="D215" t="s">
        <v>3</v>
      </c>
    </row>
    <row r="216" spans="1:4" x14ac:dyDescent="0.25">
      <c r="A216" s="2">
        <f>DATE(2007,3,1)</f>
        <v>39142</v>
      </c>
      <c r="B216">
        <v>24.493976593017582</v>
      </c>
      <c r="C216">
        <v>21.247232437133789</v>
      </c>
      <c r="D216" t="s">
        <v>3</v>
      </c>
    </row>
    <row r="217" spans="1:4" x14ac:dyDescent="0.25">
      <c r="A217" s="2">
        <f>DATE(2007,4,1)</f>
        <v>39173</v>
      </c>
      <c r="B217">
        <v>17.053230285644531</v>
      </c>
      <c r="C217">
        <v>18.8205680847168</v>
      </c>
      <c r="D217" t="s">
        <v>3</v>
      </c>
    </row>
    <row r="218" spans="1:4" x14ac:dyDescent="0.25">
      <c r="A218" s="2">
        <f>DATE(2007,5,1)</f>
        <v>39203</v>
      </c>
      <c r="B218">
        <v>10.47544002532959</v>
      </c>
      <c r="C218">
        <v>12.5376443862915</v>
      </c>
      <c r="D218" t="s">
        <v>3</v>
      </c>
    </row>
    <row r="219" spans="1:4" x14ac:dyDescent="0.25">
      <c r="A219" s="2">
        <f>DATE(2007,6,1)</f>
        <v>39234</v>
      </c>
      <c r="B219">
        <v>7.7268285751342773</v>
      </c>
      <c r="C219">
        <v>6.6850738525390616</v>
      </c>
      <c r="D219" t="s">
        <v>3</v>
      </c>
    </row>
    <row r="220" spans="1:4" x14ac:dyDescent="0.25">
      <c r="A220" s="2">
        <f>DATE(2007,7,1)</f>
        <v>39264</v>
      </c>
      <c r="B220">
        <v>5.055180549621582</v>
      </c>
      <c r="C220">
        <v>4.0973286628723136</v>
      </c>
      <c r="D220" t="s">
        <v>3</v>
      </c>
    </row>
    <row r="221" spans="1:4" x14ac:dyDescent="0.25">
      <c r="A221" s="2">
        <f>DATE(2007,8,1)</f>
        <v>39295</v>
      </c>
      <c r="B221">
        <v>3.810019969940186</v>
      </c>
      <c r="C221">
        <v>1.4053530693054199</v>
      </c>
      <c r="D221" t="s">
        <v>3</v>
      </c>
    </row>
    <row r="222" spans="1:4" x14ac:dyDescent="0.25">
      <c r="A222" s="2">
        <f>DATE(2007,9,1)</f>
        <v>39326</v>
      </c>
      <c r="B222">
        <v>1.989319920539856</v>
      </c>
      <c r="C222">
        <v>0.380809485912323</v>
      </c>
      <c r="D222" t="s">
        <v>3</v>
      </c>
    </row>
    <row r="223" spans="1:4" x14ac:dyDescent="0.25">
      <c r="A223" s="2">
        <f>DATE(2007,10,1)</f>
        <v>39356</v>
      </c>
      <c r="B223">
        <v>-0.22407704591751099</v>
      </c>
      <c r="C223">
        <v>-1.461147785186768</v>
      </c>
      <c r="D223" t="s">
        <v>3</v>
      </c>
    </row>
    <row r="224" spans="1:4" x14ac:dyDescent="0.25">
      <c r="A224" s="2">
        <f>DATE(2007,11,1)</f>
        <v>39387</v>
      </c>
      <c r="B224">
        <v>-2.3228387832641602</v>
      </c>
      <c r="C224">
        <v>-4.1119556427001953</v>
      </c>
      <c r="D224" t="s">
        <v>3</v>
      </c>
    </row>
    <row r="225" spans="1:4" x14ac:dyDescent="0.25">
      <c r="A225" s="2">
        <f>DATE(2007,12,1)</f>
        <v>39417</v>
      </c>
      <c r="B225">
        <v>-13.394607543945311</v>
      </c>
      <c r="C225">
        <v>-6.4030585289001456</v>
      </c>
      <c r="D225" t="s">
        <v>3</v>
      </c>
    </row>
    <row r="226" spans="1:4" x14ac:dyDescent="0.25">
      <c r="A226" s="2">
        <f>DATE(2008,1,1)</f>
        <v>39448</v>
      </c>
      <c r="B226">
        <v>-23.345674514770511</v>
      </c>
      <c r="C226">
        <v>-21.417270660400391</v>
      </c>
      <c r="D226" t="s">
        <v>3</v>
      </c>
    </row>
    <row r="227" spans="1:4" x14ac:dyDescent="0.25">
      <c r="A227" s="2">
        <f>DATE(2008,2,1)</f>
        <v>39479</v>
      </c>
      <c r="B227">
        <v>-28.611166000366211</v>
      </c>
      <c r="C227">
        <v>-31.348037719726559</v>
      </c>
      <c r="D227" t="s">
        <v>3</v>
      </c>
    </row>
    <row r="228" spans="1:4" x14ac:dyDescent="0.25">
      <c r="A228" s="2">
        <f>DATE(2008,3,1)</f>
        <v>39508</v>
      </c>
      <c r="B228">
        <v>-24.6591796875</v>
      </c>
      <c r="C228">
        <v>-33.727066040039063</v>
      </c>
      <c r="D228" t="s">
        <v>3</v>
      </c>
    </row>
    <row r="229" spans="1:4" x14ac:dyDescent="0.25">
      <c r="A229" s="2">
        <f>DATE(2008,4,1)</f>
        <v>39539</v>
      </c>
      <c r="B229">
        <v>-19.396087646484379</v>
      </c>
      <c r="C229">
        <v>-24.38350677490234</v>
      </c>
      <c r="D229" t="s">
        <v>3</v>
      </c>
    </row>
    <row r="230" spans="1:4" x14ac:dyDescent="0.25">
      <c r="A230" s="2">
        <f>DATE(2008,5,1)</f>
        <v>39569</v>
      </c>
      <c r="B230">
        <v>-17.85577392578125</v>
      </c>
      <c r="C230">
        <v>-14.306728363037109</v>
      </c>
      <c r="D230" t="s">
        <v>3</v>
      </c>
    </row>
    <row r="231" spans="1:4" x14ac:dyDescent="0.25">
      <c r="A231" s="2">
        <f>DATE(2008,6,1)</f>
        <v>39600</v>
      </c>
      <c r="B231">
        <v>-16.204595565795898</v>
      </c>
      <c r="C231">
        <v>-10.24907207489014</v>
      </c>
      <c r="D231" t="s">
        <v>3</v>
      </c>
    </row>
    <row r="232" spans="1:4" x14ac:dyDescent="0.25">
      <c r="A232" s="2">
        <f>DATE(2008,7,1)</f>
        <v>39630</v>
      </c>
      <c r="B232">
        <v>-7.6981987953186044</v>
      </c>
      <c r="C232">
        <v>-7.8350329399108887</v>
      </c>
      <c r="D232" t="s">
        <v>3</v>
      </c>
    </row>
    <row r="233" spans="1:4" x14ac:dyDescent="0.25">
      <c r="A233" s="2">
        <f>DATE(2008,8,1)</f>
        <v>39661</v>
      </c>
      <c r="B233">
        <v>-2.867376327514648</v>
      </c>
      <c r="C233">
        <v>-0.29807740449905401</v>
      </c>
      <c r="D233" t="s">
        <v>3</v>
      </c>
    </row>
    <row r="234" spans="1:4" x14ac:dyDescent="0.25">
      <c r="A234" s="2">
        <f>DATE(2008,9,1)</f>
        <v>39692</v>
      </c>
      <c r="B234">
        <v>4.0199222564697266</v>
      </c>
      <c r="C234">
        <v>3.2157101631164551</v>
      </c>
      <c r="D234" t="s">
        <v>3</v>
      </c>
    </row>
    <row r="235" spans="1:4" x14ac:dyDescent="0.25">
      <c r="A235" s="2">
        <f>DATE(2008,10,1)</f>
        <v>39722</v>
      </c>
      <c r="B235">
        <v>10.83895874023438</v>
      </c>
      <c r="C235">
        <v>8.0564765930175781</v>
      </c>
      <c r="D235" t="s">
        <v>3</v>
      </c>
    </row>
    <row r="236" spans="1:4" x14ac:dyDescent="0.25">
      <c r="A236" s="2">
        <f>DATE(2008,11,1)</f>
        <v>39753</v>
      </c>
      <c r="B236">
        <v>16.632282257080082</v>
      </c>
      <c r="C236">
        <v>11.942300796508791</v>
      </c>
      <c r="D236" t="s">
        <v>3</v>
      </c>
    </row>
    <row r="237" spans="1:4" x14ac:dyDescent="0.25">
      <c r="A237" s="2">
        <f>DATE(2008,12,1)</f>
        <v>39783</v>
      </c>
      <c r="B237">
        <v>19.644695281982418</v>
      </c>
      <c r="C237">
        <v>15.07174873352051</v>
      </c>
      <c r="D237" t="s">
        <v>3</v>
      </c>
    </row>
    <row r="238" spans="1:4" x14ac:dyDescent="0.25">
      <c r="A238" s="2">
        <f>DATE(2009,1,1)</f>
        <v>39814</v>
      </c>
      <c r="B238">
        <v>17.3528938293457</v>
      </c>
      <c r="C238">
        <v>15.97191143035889</v>
      </c>
      <c r="D238" t="s">
        <v>3</v>
      </c>
    </row>
    <row r="239" spans="1:4" x14ac:dyDescent="0.25">
      <c r="A239" s="2">
        <f>DATE(2009,2,1)</f>
        <v>39845</v>
      </c>
      <c r="B239">
        <v>16.95854568481445</v>
      </c>
      <c r="C239">
        <v>12.753532409667971</v>
      </c>
      <c r="D239" t="s">
        <v>3</v>
      </c>
    </row>
    <row r="240" spans="1:4" x14ac:dyDescent="0.25">
      <c r="A240" s="2">
        <f>DATE(2009,3,1)</f>
        <v>39873</v>
      </c>
      <c r="B240">
        <v>14.32161808013916</v>
      </c>
      <c r="C240">
        <v>11.517996788024901</v>
      </c>
      <c r="D240" t="s">
        <v>3</v>
      </c>
    </row>
    <row r="241" spans="1:4" x14ac:dyDescent="0.25">
      <c r="A241" s="2">
        <f>DATE(2009,4,1)</f>
        <v>39904</v>
      </c>
      <c r="B241">
        <v>12.492238998413089</v>
      </c>
      <c r="C241">
        <v>8.8308725357055664</v>
      </c>
      <c r="D241" t="s">
        <v>3</v>
      </c>
    </row>
    <row r="242" spans="1:4" x14ac:dyDescent="0.25">
      <c r="A242" s="2">
        <f>DATE(2009,5,1)</f>
        <v>39934</v>
      </c>
      <c r="B242">
        <v>4.8852128982543954</v>
      </c>
      <c r="C242">
        <v>7.2132892608642578</v>
      </c>
      <c r="D242" t="s">
        <v>3</v>
      </c>
    </row>
    <row r="243" spans="1:4" x14ac:dyDescent="0.25">
      <c r="A243" s="2">
        <f>DATE(2009,6,1)</f>
        <v>39965</v>
      </c>
      <c r="B243">
        <v>2.5575993061065669</v>
      </c>
      <c r="C243">
        <v>0.95823663473129272</v>
      </c>
      <c r="D243" t="s">
        <v>3</v>
      </c>
    </row>
    <row r="244" spans="1:4" x14ac:dyDescent="0.25">
      <c r="A244" s="2">
        <f>DATE(2009,7,1)</f>
        <v>39995</v>
      </c>
      <c r="B244">
        <v>1.073951244354248</v>
      </c>
      <c r="C244">
        <v>-0.94204455614089966</v>
      </c>
      <c r="D244" t="s">
        <v>3</v>
      </c>
    </row>
    <row r="245" spans="1:4" x14ac:dyDescent="0.25">
      <c r="A245" s="2">
        <f>DATE(2009,8,1)</f>
        <v>40026</v>
      </c>
      <c r="B245">
        <v>1.9886487722396851</v>
      </c>
      <c r="C245">
        <v>-2.110045433044434</v>
      </c>
      <c r="D245" t="s">
        <v>3</v>
      </c>
    </row>
    <row r="246" spans="1:4" x14ac:dyDescent="0.25">
      <c r="A246" s="2">
        <f>DATE(2009,9,1)</f>
        <v>40057</v>
      </c>
      <c r="B246">
        <v>1.470186591148376</v>
      </c>
      <c r="C246">
        <v>-0.86163264513015747</v>
      </c>
      <c r="D246" t="s">
        <v>3</v>
      </c>
    </row>
    <row r="247" spans="1:4" x14ac:dyDescent="0.25">
      <c r="A247" s="2">
        <f>DATE(2009,10,1)</f>
        <v>40087</v>
      </c>
      <c r="B247">
        <v>3.5838909149169922</v>
      </c>
      <c r="C247">
        <v>-1.141826391220093</v>
      </c>
      <c r="D247" t="s">
        <v>3</v>
      </c>
    </row>
    <row r="248" spans="1:4" x14ac:dyDescent="0.25">
      <c r="A248" s="2">
        <f>DATE(2009,11,1)</f>
        <v>40118</v>
      </c>
      <c r="B248">
        <v>3.6662569046020508</v>
      </c>
      <c r="C248">
        <v>1.086087107658386</v>
      </c>
      <c r="D248" t="s">
        <v>3</v>
      </c>
    </row>
    <row r="249" spans="1:4" x14ac:dyDescent="0.25">
      <c r="A249" s="2">
        <f>DATE(2009,12,1)</f>
        <v>40148</v>
      </c>
      <c r="B249">
        <v>3.199365377426147</v>
      </c>
      <c r="C249">
        <v>1.0190578699111941</v>
      </c>
      <c r="D249" t="s">
        <v>3</v>
      </c>
    </row>
    <row r="250" spans="1:4" x14ac:dyDescent="0.25">
      <c r="A250" s="2">
        <f>DATE(2010,1,1)</f>
        <v>40179</v>
      </c>
      <c r="B250">
        <v>1.727323174476624</v>
      </c>
      <c r="C250">
        <v>0.29732125997543329</v>
      </c>
      <c r="D250" t="s">
        <v>3</v>
      </c>
    </row>
    <row r="251" spans="1:4" x14ac:dyDescent="0.25">
      <c r="A251" s="2">
        <f>DATE(2010,2,1)</f>
        <v>40210</v>
      </c>
      <c r="B251">
        <v>0.31886881589889532</v>
      </c>
      <c r="C251">
        <v>-1.4967823028564451</v>
      </c>
      <c r="D251" t="s">
        <v>3</v>
      </c>
    </row>
    <row r="252" spans="1:4" x14ac:dyDescent="0.25">
      <c r="A252" s="2">
        <f>DATE(2010,3,1)</f>
        <v>40238</v>
      </c>
      <c r="B252">
        <v>-0.13371330499649051</v>
      </c>
      <c r="C252">
        <v>-3.0481071472167969</v>
      </c>
      <c r="D252" t="s">
        <v>3</v>
      </c>
    </row>
    <row r="253" spans="1:4" x14ac:dyDescent="0.25">
      <c r="A253" s="2">
        <f>DATE(2010,4,1)</f>
        <v>40269</v>
      </c>
      <c r="B253">
        <v>-1.491152286529541</v>
      </c>
      <c r="C253">
        <v>-3.106654167175293</v>
      </c>
      <c r="D253" t="s">
        <v>3</v>
      </c>
    </row>
    <row r="254" spans="1:4" x14ac:dyDescent="0.25">
      <c r="A254" s="2">
        <f>DATE(2010,5,1)</f>
        <v>40299</v>
      </c>
      <c r="B254">
        <v>-1.854065418243408</v>
      </c>
      <c r="C254">
        <v>-4.0619444847106934</v>
      </c>
      <c r="D254" t="s">
        <v>3</v>
      </c>
    </row>
    <row r="255" spans="1:4" x14ac:dyDescent="0.25">
      <c r="A255" s="2">
        <f>DATE(2010,6,1)</f>
        <v>40330</v>
      </c>
      <c r="B255">
        <v>-3.814476490020752</v>
      </c>
      <c r="C255">
        <v>-3.8736767768859859</v>
      </c>
      <c r="D255" t="s">
        <v>3</v>
      </c>
    </row>
    <row r="256" spans="1:4" x14ac:dyDescent="0.25">
      <c r="A256" s="2">
        <f>DATE(2010,7,1)</f>
        <v>40360</v>
      </c>
      <c r="B256">
        <v>-7.7602572441101074</v>
      </c>
      <c r="C256">
        <v>-5.5708823204040527</v>
      </c>
      <c r="D256" t="s">
        <v>3</v>
      </c>
    </row>
    <row r="257" spans="1:4" x14ac:dyDescent="0.25">
      <c r="A257" s="2">
        <f>DATE(2010,8,1)</f>
        <v>40391</v>
      </c>
      <c r="B257">
        <v>-7.991483211517334</v>
      </c>
      <c r="C257">
        <v>-9.8412132263183594</v>
      </c>
      <c r="D257" t="s">
        <v>3</v>
      </c>
    </row>
    <row r="258" spans="1:4" x14ac:dyDescent="0.25">
      <c r="A258" s="2">
        <f>DATE(2010,9,1)</f>
        <v>40422</v>
      </c>
      <c r="B258">
        <v>-8.3205633163452148</v>
      </c>
      <c r="C258">
        <v>-9.1857624053955078</v>
      </c>
      <c r="D258" t="s">
        <v>3</v>
      </c>
    </row>
    <row r="259" spans="1:4" x14ac:dyDescent="0.25">
      <c r="A259" s="2">
        <f>DATE(2010,10,1)</f>
        <v>40452</v>
      </c>
      <c r="B259">
        <v>-8.1932106018066406</v>
      </c>
      <c r="C259">
        <v>-8.5227890014648438</v>
      </c>
      <c r="D259" t="s">
        <v>3</v>
      </c>
    </row>
    <row r="260" spans="1:4" x14ac:dyDescent="0.25">
      <c r="A260" s="2">
        <f>DATE(2010,11,1)</f>
        <v>40483</v>
      </c>
      <c r="B260">
        <v>-0.52943259477615356</v>
      </c>
      <c r="C260">
        <v>-7.4670310020446777</v>
      </c>
      <c r="D260" t="s">
        <v>3</v>
      </c>
    </row>
    <row r="261" spans="1:4" x14ac:dyDescent="0.25">
      <c r="A261" s="2">
        <f>DATE(2010,12,1)</f>
        <v>40513</v>
      </c>
      <c r="B261">
        <v>2.6251542568206792</v>
      </c>
      <c r="C261">
        <v>1.5242904424667361</v>
      </c>
      <c r="D261" t="s">
        <v>3</v>
      </c>
    </row>
    <row r="262" spans="1:4" x14ac:dyDescent="0.25">
      <c r="A262" s="2">
        <f>DATE(2011,1,1)</f>
        <v>40544</v>
      </c>
      <c r="B262">
        <v>6.3093266487121582</v>
      </c>
      <c r="C262">
        <v>4.3524441719055176</v>
      </c>
      <c r="D262" t="s">
        <v>3</v>
      </c>
    </row>
    <row r="263" spans="1:4" x14ac:dyDescent="0.25">
      <c r="A263" s="2">
        <f>DATE(2011,2,1)</f>
        <v>40575</v>
      </c>
      <c r="B263">
        <v>5.5841927528381348</v>
      </c>
      <c r="C263">
        <v>7.1124496459960938</v>
      </c>
      <c r="D263" t="s">
        <v>3</v>
      </c>
    </row>
    <row r="264" spans="1:4" x14ac:dyDescent="0.25">
      <c r="A264" s="2">
        <f>DATE(2011,3,1)</f>
        <v>40603</v>
      </c>
      <c r="B264">
        <v>4.2135024070739746</v>
      </c>
      <c r="C264">
        <v>4.8085727691650391</v>
      </c>
      <c r="D264" t="s">
        <v>3</v>
      </c>
    </row>
    <row r="265" spans="1:4" x14ac:dyDescent="0.25">
      <c r="A265" s="2">
        <f>DATE(2011,4,1)</f>
        <v>40634</v>
      </c>
      <c r="B265">
        <v>4.4888529777526864</v>
      </c>
      <c r="C265">
        <v>2.228765726089478</v>
      </c>
      <c r="D265" t="s">
        <v>3</v>
      </c>
    </row>
    <row r="266" spans="1:4" x14ac:dyDescent="0.25">
      <c r="A266" s="2">
        <f>DATE(2011,5,1)</f>
        <v>40664</v>
      </c>
      <c r="B266">
        <v>-0.62874704599380493</v>
      </c>
      <c r="C266">
        <v>1.8458714485168459</v>
      </c>
      <c r="D266" t="s">
        <v>3</v>
      </c>
    </row>
    <row r="267" spans="1:4" x14ac:dyDescent="0.25">
      <c r="A267" s="2">
        <f>DATE(2011,6,1)</f>
        <v>40695</v>
      </c>
      <c r="B267">
        <v>2.149491548538208</v>
      </c>
      <c r="C267">
        <v>-3.903709888458252</v>
      </c>
      <c r="D267" t="s">
        <v>3</v>
      </c>
    </row>
    <row r="268" spans="1:4" x14ac:dyDescent="0.25">
      <c r="A268" s="2">
        <f>DATE(2011,7,1)</f>
        <v>40725</v>
      </c>
      <c r="B268">
        <v>-0.15870052576065061</v>
      </c>
      <c r="C268">
        <v>-0.73066240549087524</v>
      </c>
      <c r="D268" t="s">
        <v>3</v>
      </c>
    </row>
    <row r="269" spans="1:4" x14ac:dyDescent="0.25">
      <c r="A269" s="2">
        <f>DATE(2011,8,1)</f>
        <v>40756</v>
      </c>
      <c r="B269">
        <v>-2.4710898399353032</v>
      </c>
      <c r="C269">
        <v>-2.9738011360168461</v>
      </c>
      <c r="D269" t="s">
        <v>3</v>
      </c>
    </row>
    <row r="270" spans="1:4" x14ac:dyDescent="0.25">
      <c r="A270" s="2">
        <f>DATE(2011,9,1)</f>
        <v>40787</v>
      </c>
      <c r="B270">
        <v>-3.1332955360412602</v>
      </c>
      <c r="C270">
        <v>-5.2133393287658691</v>
      </c>
      <c r="D270" t="s">
        <v>3</v>
      </c>
    </row>
    <row r="271" spans="1:4" x14ac:dyDescent="0.25">
      <c r="A271" s="2">
        <f>DATE(2011,10,1)</f>
        <v>40817</v>
      </c>
      <c r="B271">
        <v>-3.4309430122375488</v>
      </c>
      <c r="C271">
        <v>-5.521705150604248</v>
      </c>
      <c r="D271" t="s">
        <v>4</v>
      </c>
    </row>
    <row r="272" spans="1:4" x14ac:dyDescent="0.25">
      <c r="A272" s="2">
        <f>DATE(2011,11,1)</f>
        <v>40848</v>
      </c>
      <c r="B272">
        <v>-3.2324495315551758</v>
      </c>
      <c r="C272">
        <v>-5.2586002349853516</v>
      </c>
      <c r="D272" t="s">
        <v>4</v>
      </c>
    </row>
    <row r="273" spans="1:4" x14ac:dyDescent="0.25">
      <c r="A273" s="2">
        <f>DATE(2011,12,1)</f>
        <v>40878</v>
      </c>
      <c r="B273">
        <v>-1.819005012512207</v>
      </c>
      <c r="C273">
        <v>-4.3795695304870614</v>
      </c>
      <c r="D273" t="s">
        <v>4</v>
      </c>
    </row>
    <row r="274" spans="1:4" x14ac:dyDescent="0.25">
      <c r="A274" s="2">
        <f>DATE(2012,1,1)</f>
        <v>40909</v>
      </c>
      <c r="B274">
        <v>-3.4573440551757808</v>
      </c>
      <c r="C274">
        <v>-2.404365062713623</v>
      </c>
      <c r="D274" t="s">
        <v>4</v>
      </c>
    </row>
    <row r="275" spans="1:4" x14ac:dyDescent="0.25">
      <c r="A275" s="2">
        <f>DATE(2012,2,1)</f>
        <v>40940</v>
      </c>
      <c r="B275">
        <v>-1.56311559677124</v>
      </c>
      <c r="C275">
        <v>-4.2164888381958008</v>
      </c>
      <c r="D275" t="s">
        <v>4</v>
      </c>
    </row>
    <row r="276" spans="1:4" x14ac:dyDescent="0.25">
      <c r="A276" s="2">
        <f>DATE(2012,3,1)</f>
        <v>40969</v>
      </c>
      <c r="B276">
        <v>1.0212293863296511</v>
      </c>
      <c r="C276">
        <v>-2.2508120536804199</v>
      </c>
      <c r="D276" t="s">
        <v>4</v>
      </c>
    </row>
    <row r="277" spans="1:4" x14ac:dyDescent="0.25">
      <c r="A277" s="2">
        <f>DATE(2012,4,1)</f>
        <v>41000</v>
      </c>
      <c r="B277">
        <v>1.63630747795105</v>
      </c>
      <c r="C277">
        <v>0.45426172018051147</v>
      </c>
      <c r="D277" t="s">
        <v>4</v>
      </c>
    </row>
    <row r="278" spans="1:4" x14ac:dyDescent="0.25">
      <c r="A278" s="2">
        <f>DATE(2012,5,1)</f>
        <v>41030</v>
      </c>
      <c r="B278">
        <v>2.0680959224700932</v>
      </c>
      <c r="C278">
        <v>0.77252012491226196</v>
      </c>
      <c r="D278" t="s">
        <v>4</v>
      </c>
    </row>
    <row r="279" spans="1:4" x14ac:dyDescent="0.25">
      <c r="A279" s="2">
        <f>DATE(2012,6,1)</f>
        <v>41061</v>
      </c>
      <c r="B279">
        <v>2.492265939712524</v>
      </c>
      <c r="C279">
        <v>0.71531862020492554</v>
      </c>
      <c r="D279" t="s">
        <v>4</v>
      </c>
    </row>
    <row r="280" spans="1:4" x14ac:dyDescent="0.25">
      <c r="A280" s="2">
        <f>DATE(2012,7,1)</f>
        <v>41091</v>
      </c>
      <c r="B280">
        <v>3.4390876293182369</v>
      </c>
      <c r="C280">
        <v>0.66811007261276245</v>
      </c>
      <c r="D280" t="s">
        <v>4</v>
      </c>
    </row>
    <row r="281" spans="1:4" x14ac:dyDescent="0.25">
      <c r="A281" s="2">
        <f>DATE(2012,8,1)</f>
        <v>41122</v>
      </c>
      <c r="B281">
        <v>2.6021187305450439</v>
      </c>
      <c r="C281">
        <v>1.385291576385498</v>
      </c>
      <c r="D281" t="s">
        <v>4</v>
      </c>
    </row>
    <row r="282" spans="1:4" x14ac:dyDescent="0.25">
      <c r="A282" s="2">
        <f>DATE(2012,9,1)</f>
        <v>41153</v>
      </c>
      <c r="B282">
        <v>3.0810847282409668</v>
      </c>
      <c r="C282">
        <v>0.34980624914169312</v>
      </c>
      <c r="D282" t="s">
        <v>4</v>
      </c>
    </row>
    <row r="283" spans="1:4" x14ac:dyDescent="0.25">
      <c r="A283" s="2">
        <f>DATE(2012,10,1)</f>
        <v>41183</v>
      </c>
      <c r="B283">
        <v>1.576926589012146</v>
      </c>
      <c r="C283">
        <v>0.92227429151535034</v>
      </c>
      <c r="D283" t="s">
        <v>4</v>
      </c>
    </row>
    <row r="284" spans="1:4" x14ac:dyDescent="0.25">
      <c r="A284" s="2">
        <f>DATE(2012,11,1)</f>
        <v>41214</v>
      </c>
      <c r="B284">
        <v>0.38247627019882202</v>
      </c>
      <c r="C284">
        <v>-0.55356985330581665</v>
      </c>
      <c r="D284" t="s">
        <v>4</v>
      </c>
    </row>
    <row r="285" spans="1:4" x14ac:dyDescent="0.25">
      <c r="A285" s="2">
        <f>DATE(2012,12,1)</f>
        <v>41244</v>
      </c>
      <c r="B285">
        <v>3.343698263168335</v>
      </c>
      <c r="C285">
        <v>-1.7260904312133789</v>
      </c>
      <c r="D285" t="s">
        <v>4</v>
      </c>
    </row>
    <row r="286" spans="1:4" x14ac:dyDescent="0.25">
      <c r="A286" s="2">
        <f>DATE(2013,1,1)</f>
        <v>41275</v>
      </c>
      <c r="B286">
        <v>-1.5685000419616699</v>
      </c>
      <c r="C286">
        <v>1.8742004632949829</v>
      </c>
      <c r="D286" t="s">
        <v>4</v>
      </c>
    </row>
    <row r="287" spans="1:4" x14ac:dyDescent="0.25">
      <c r="A287" s="2">
        <f>DATE(2013,2,1)</f>
        <v>41306</v>
      </c>
      <c r="B287">
        <v>-1.993435859680176</v>
      </c>
      <c r="C287">
        <v>-3.7805690765380859</v>
      </c>
      <c r="D287" t="s">
        <v>4</v>
      </c>
    </row>
    <row r="288" spans="1:4" x14ac:dyDescent="0.25">
      <c r="A288" s="2">
        <f>DATE(2013,3,1)</f>
        <v>41334</v>
      </c>
      <c r="B288">
        <v>-8.7451877593994141</v>
      </c>
      <c r="C288">
        <v>-4.2670135498046884</v>
      </c>
      <c r="D288" t="s">
        <v>4</v>
      </c>
    </row>
    <row r="289" spans="1:4" x14ac:dyDescent="0.25">
      <c r="A289" s="2">
        <f>DATE(2013,4,1)</f>
        <v>41365</v>
      </c>
      <c r="B289">
        <v>-7.9923748970031738</v>
      </c>
      <c r="C289">
        <v>-12.854649543762211</v>
      </c>
      <c r="D289" t="s">
        <v>4</v>
      </c>
    </row>
    <row r="290" spans="1:4" x14ac:dyDescent="0.25">
      <c r="A290" s="2">
        <f>DATE(2013,5,1)</f>
        <v>41395</v>
      </c>
      <c r="B290">
        <v>-8.157526969909668</v>
      </c>
      <c r="C290">
        <v>-10.854367256164551</v>
      </c>
      <c r="D290" t="s">
        <v>4</v>
      </c>
    </row>
    <row r="291" spans="1:4" x14ac:dyDescent="0.25">
      <c r="A291" s="2">
        <f>DATE(2013,6,1)</f>
        <v>41426</v>
      </c>
      <c r="B291">
        <v>0.30627292394638062</v>
      </c>
      <c r="C291">
        <v>-9.5993251800537109</v>
      </c>
      <c r="D291" t="s">
        <v>4</v>
      </c>
    </row>
    <row r="292" spans="1:4" x14ac:dyDescent="0.25">
      <c r="A292" s="2">
        <f>DATE(2013,7,1)</f>
        <v>41456</v>
      </c>
      <c r="B292">
        <v>-11.826296806335449</v>
      </c>
      <c r="C292">
        <v>0.96825486421585083</v>
      </c>
      <c r="D292" t="s">
        <v>4</v>
      </c>
    </row>
    <row r="293" spans="1:4" x14ac:dyDescent="0.25">
      <c r="A293" s="2">
        <f>DATE(2013,8,1)</f>
        <v>41487</v>
      </c>
      <c r="B293">
        <v>-8.2006797790527344</v>
      </c>
      <c r="C293">
        <v>-12.67558002471924</v>
      </c>
      <c r="D293" t="s">
        <v>4</v>
      </c>
    </row>
    <row r="294" spans="1:4" x14ac:dyDescent="0.25">
      <c r="A294" s="2">
        <f>DATE(2013,9,1)</f>
        <v>41518</v>
      </c>
      <c r="B294">
        <v>-9.7932891845703125</v>
      </c>
      <c r="C294">
        <v>-8.3037452697753906</v>
      </c>
      <c r="D294" t="s">
        <v>4</v>
      </c>
    </row>
    <row r="295" spans="1:4" x14ac:dyDescent="0.25">
      <c r="A295" s="2">
        <f>DATE(2013,10,1)</f>
        <v>41548</v>
      </c>
      <c r="B295">
        <v>-3.4355788230896001</v>
      </c>
      <c r="C295">
        <v>-9.7430601119995117</v>
      </c>
      <c r="D295" t="s">
        <v>4</v>
      </c>
    </row>
    <row r="296" spans="1:4" x14ac:dyDescent="0.25">
      <c r="A296" s="2">
        <f>DATE(2013,11,1)</f>
        <v>41579</v>
      </c>
      <c r="B296">
        <v>-6.8861603736877441</v>
      </c>
      <c r="C296">
        <v>-2.1872239112853999</v>
      </c>
      <c r="D296" t="s">
        <v>4</v>
      </c>
    </row>
    <row r="297" spans="1:4" x14ac:dyDescent="0.25">
      <c r="A297" s="2">
        <f>DATE(2013,12,1)</f>
        <v>41609</v>
      </c>
      <c r="B297">
        <v>-14.65823364257812</v>
      </c>
      <c r="C297">
        <v>-5.5365033149719238</v>
      </c>
      <c r="D297" t="s">
        <v>4</v>
      </c>
    </row>
    <row r="298" spans="1:4" x14ac:dyDescent="0.25">
      <c r="A298" s="2">
        <f>DATE(2014,1,1)</f>
        <v>41640</v>
      </c>
      <c r="B298">
        <v>-19.711629867553711</v>
      </c>
      <c r="C298">
        <v>-14.67581939697266</v>
      </c>
      <c r="D298" t="s">
        <v>4</v>
      </c>
    </row>
    <row r="299" spans="1:4" x14ac:dyDescent="0.25">
      <c r="A299" s="2">
        <f>DATE(2014,2,1)</f>
        <v>41671</v>
      </c>
      <c r="B299">
        <v>-25.48567962646484</v>
      </c>
      <c r="C299">
        <v>-20.81035041809082</v>
      </c>
      <c r="D299" t="s">
        <v>4</v>
      </c>
    </row>
    <row r="300" spans="1:4" x14ac:dyDescent="0.25">
      <c r="A300" s="2">
        <f>DATE(2014,3,1)</f>
        <v>41699</v>
      </c>
      <c r="B300">
        <v>-24.1816520690918</v>
      </c>
      <c r="C300">
        <v>-25.946468353271481</v>
      </c>
      <c r="D300" t="s">
        <v>4</v>
      </c>
    </row>
    <row r="301" spans="1:4" x14ac:dyDescent="0.25">
      <c r="A301" s="2">
        <f>DATE(2014,4,1)</f>
        <v>41730</v>
      </c>
      <c r="B301">
        <v>-17.634365081787109</v>
      </c>
      <c r="C301">
        <v>-21.582256317138668</v>
      </c>
      <c r="D301" t="s">
        <v>4</v>
      </c>
    </row>
    <row r="302" spans="1:4" x14ac:dyDescent="0.25">
      <c r="A302" s="2">
        <f>DATE(2014,5,1)</f>
        <v>41760</v>
      </c>
      <c r="B302">
        <v>-7.0007052421569824</v>
      </c>
      <c r="C302">
        <v>-11.67909145355225</v>
      </c>
      <c r="D302" t="s">
        <v>4</v>
      </c>
    </row>
    <row r="303" spans="1:4" x14ac:dyDescent="0.25">
      <c r="A303" s="2">
        <f>DATE(2014,6,1)</f>
        <v>41791</v>
      </c>
      <c r="B303">
        <v>-3.844423770904541</v>
      </c>
      <c r="C303">
        <v>-4.2943533509969711E-2</v>
      </c>
      <c r="D303" t="s">
        <v>4</v>
      </c>
    </row>
    <row r="304" spans="1:4" x14ac:dyDescent="0.25">
      <c r="A304" s="2">
        <f>DATE(2014,7,1)</f>
        <v>41821</v>
      </c>
      <c r="B304">
        <v>-1.787317276000977</v>
      </c>
      <c r="C304">
        <v>2.2742714881896968</v>
      </c>
      <c r="D304" t="s">
        <v>4</v>
      </c>
    </row>
    <row r="305" spans="1:4" x14ac:dyDescent="0.25">
      <c r="A305" s="2">
        <f>DATE(2014,8,1)</f>
        <v>41852</v>
      </c>
      <c r="B305">
        <v>1.178877115249634</v>
      </c>
      <c r="C305">
        <v>2.5375664234161381</v>
      </c>
      <c r="D305" t="s">
        <v>4</v>
      </c>
    </row>
    <row r="306" spans="1:4" x14ac:dyDescent="0.25">
      <c r="A306" s="2">
        <f>DATE(2014,9,1)</f>
        <v>41883</v>
      </c>
      <c r="B306">
        <v>0.87392729520797729</v>
      </c>
      <c r="C306">
        <v>3.3517582416534419</v>
      </c>
      <c r="D306" t="s">
        <v>4</v>
      </c>
    </row>
    <row r="307" spans="1:4" x14ac:dyDescent="0.25">
      <c r="A307" s="2">
        <f>DATE(2014,10,1)</f>
        <v>41913</v>
      </c>
      <c r="B307">
        <v>1.9317448139190669</v>
      </c>
      <c r="C307">
        <v>1.4372602701187129</v>
      </c>
      <c r="D307" t="s">
        <v>4</v>
      </c>
    </row>
    <row r="308" spans="1:4" x14ac:dyDescent="0.25">
      <c r="A308" s="2">
        <f>DATE(2014,11,1)</f>
        <v>41944</v>
      </c>
      <c r="B308">
        <v>1.624322175979614</v>
      </c>
      <c r="C308">
        <v>1.221083402633667</v>
      </c>
      <c r="D308" t="s">
        <v>4</v>
      </c>
    </row>
    <row r="309" spans="1:4" x14ac:dyDescent="0.25">
      <c r="A309" s="2">
        <f>DATE(2014,12,1)</f>
        <v>41974</v>
      </c>
      <c r="B309">
        <v>4.0871868133544922</v>
      </c>
      <c r="C309">
        <v>0.14923423528671259</v>
      </c>
      <c r="D309" t="s">
        <v>4</v>
      </c>
    </row>
    <row r="310" spans="1:4" x14ac:dyDescent="0.25">
      <c r="A310" s="2">
        <f>DATE(2015,1,1)</f>
        <v>42005</v>
      </c>
      <c r="B310">
        <v>2.9842033386230469</v>
      </c>
      <c r="C310">
        <v>1.7688611745834351</v>
      </c>
      <c r="D310" t="s">
        <v>4</v>
      </c>
    </row>
    <row r="311" spans="1:4" x14ac:dyDescent="0.25">
      <c r="A311" s="2">
        <f>DATE(2015,2,1)</f>
        <v>42036</v>
      </c>
      <c r="B311">
        <v>4.5847597122192383</v>
      </c>
      <c r="C311">
        <v>0.26610130071640009</v>
      </c>
      <c r="D311" t="s">
        <v>4</v>
      </c>
    </row>
    <row r="312" spans="1:4" x14ac:dyDescent="0.25">
      <c r="A312" s="2">
        <f>DATE(2015,3,1)</f>
        <v>42064</v>
      </c>
      <c r="B312">
        <v>0.34981793165206909</v>
      </c>
      <c r="C312">
        <v>1.555015444755554</v>
      </c>
      <c r="D312" t="s">
        <v>4</v>
      </c>
    </row>
    <row r="313" spans="1:4" x14ac:dyDescent="0.25">
      <c r="A313" s="2">
        <f>DATE(2015,4,1)</f>
        <v>42095</v>
      </c>
      <c r="B313">
        <v>-7.7734522521495819E-2</v>
      </c>
      <c r="C313">
        <v>-2.4302306175231929</v>
      </c>
      <c r="D313" t="s">
        <v>4</v>
      </c>
    </row>
    <row r="314" spans="1:4" x14ac:dyDescent="0.25">
      <c r="A314" s="2">
        <f>DATE(2015,5,1)</f>
        <v>42125</v>
      </c>
      <c r="B314">
        <v>-4.9588332176208496</v>
      </c>
      <c r="C314">
        <v>-2.5147523880004878</v>
      </c>
      <c r="D314" t="s">
        <v>4</v>
      </c>
    </row>
    <row r="315" spans="1:4" x14ac:dyDescent="0.25">
      <c r="A315" s="2">
        <f>DATE(2015,6,1)</f>
        <v>42156</v>
      </c>
      <c r="B315">
        <v>-10.172154426574711</v>
      </c>
      <c r="C315">
        <v>-7.1946578025817871</v>
      </c>
      <c r="D315" t="s">
        <v>4</v>
      </c>
    </row>
    <row r="316" spans="1:4" x14ac:dyDescent="0.25">
      <c r="A316" s="2">
        <f>DATE(2015,7,1)</f>
        <v>42186</v>
      </c>
      <c r="B316">
        <v>-16.603836059570309</v>
      </c>
      <c r="C316">
        <v>-12.957047462463381</v>
      </c>
      <c r="D316" t="s">
        <v>4</v>
      </c>
    </row>
    <row r="317" spans="1:4" x14ac:dyDescent="0.25">
      <c r="A317" s="2">
        <f>DATE(2015,8,1)</f>
        <v>42217</v>
      </c>
      <c r="B317">
        <v>-18.051107406616211</v>
      </c>
      <c r="C317">
        <v>-19.906352996826168</v>
      </c>
      <c r="D317" t="s">
        <v>4</v>
      </c>
    </row>
    <row r="318" spans="1:4" x14ac:dyDescent="0.25">
      <c r="A318" s="2">
        <f>DATE(2015,9,1)</f>
        <v>42248</v>
      </c>
      <c r="B318">
        <v>-21.282438278198239</v>
      </c>
      <c r="C318">
        <v>-20.177703857421879</v>
      </c>
      <c r="D318" t="s">
        <v>4</v>
      </c>
    </row>
    <row r="319" spans="1:4" x14ac:dyDescent="0.25">
      <c r="A319" s="2">
        <f>DATE(2015,10,1)</f>
        <v>42278</v>
      </c>
      <c r="B319">
        <v>-24.027397155761719</v>
      </c>
      <c r="C319">
        <v>-21.459421157836911</v>
      </c>
      <c r="D319" t="s">
        <v>4</v>
      </c>
    </row>
    <row r="320" spans="1:4" x14ac:dyDescent="0.25">
      <c r="A320" s="2">
        <f>DATE(2015,11,1)</f>
        <v>42309</v>
      </c>
      <c r="B320">
        <v>-16.455593109130859</v>
      </c>
      <c r="C320">
        <v>-21.887630462646481</v>
      </c>
      <c r="D320" t="s">
        <v>4</v>
      </c>
    </row>
    <row r="321" spans="1:4" x14ac:dyDescent="0.25">
      <c r="A321" s="2">
        <f>DATE(2015,12,1)</f>
        <v>42339</v>
      </c>
      <c r="B321">
        <v>-12.513786315917971</v>
      </c>
      <c r="C321">
        <v>-11.374252319335939</v>
      </c>
      <c r="D321" t="s">
        <v>4</v>
      </c>
    </row>
    <row r="322" spans="1:4" x14ac:dyDescent="0.25">
      <c r="A322" s="2">
        <f>DATE(2016,1,1)</f>
        <v>42370</v>
      </c>
      <c r="B322">
        <v>-6.9748749732971191</v>
      </c>
      <c r="C322">
        <v>-6.1119780540466309</v>
      </c>
      <c r="D322" t="s">
        <v>4</v>
      </c>
    </row>
    <row r="323" spans="1:4" x14ac:dyDescent="0.25">
      <c r="A323" s="2">
        <f>DATE(2016,2,1)</f>
        <v>42401</v>
      </c>
      <c r="B323">
        <v>-0.40357881784439092</v>
      </c>
      <c r="C323">
        <v>-1.19594407081604</v>
      </c>
      <c r="D323" t="s">
        <v>4</v>
      </c>
    </row>
    <row r="324" spans="1:4" x14ac:dyDescent="0.25">
      <c r="A324" s="2">
        <f>DATE(2016,3,1)</f>
        <v>42430</v>
      </c>
      <c r="B324">
        <v>0.67159098386764526</v>
      </c>
      <c r="C324">
        <v>3.7035148143768311</v>
      </c>
      <c r="D324" t="s">
        <v>4</v>
      </c>
    </row>
    <row r="325" spans="1:4" x14ac:dyDescent="0.25">
      <c r="A325" s="2">
        <f>DATE(2016,4,1)</f>
        <v>42461</v>
      </c>
      <c r="B325">
        <v>7.1504397392272949</v>
      </c>
      <c r="C325">
        <v>3.024782657623291</v>
      </c>
      <c r="D325" t="s">
        <v>4</v>
      </c>
    </row>
    <row r="326" spans="1:4" x14ac:dyDescent="0.25">
      <c r="A326" s="2">
        <f>DATE(2016,5,1)</f>
        <v>42491</v>
      </c>
      <c r="B326">
        <v>9.0982084274291992</v>
      </c>
      <c r="C326">
        <v>7.434443473815918</v>
      </c>
      <c r="D326" t="s">
        <v>4</v>
      </c>
    </row>
    <row r="327" spans="1:4" x14ac:dyDescent="0.25">
      <c r="A327" s="2">
        <f>DATE(2016,6,1)</f>
        <v>42522</v>
      </c>
      <c r="B327">
        <v>10.84800338745117</v>
      </c>
      <c r="C327">
        <v>7.5636096000671387</v>
      </c>
      <c r="D327" t="s">
        <v>4</v>
      </c>
    </row>
    <row r="328" spans="1:4" x14ac:dyDescent="0.25">
      <c r="A328" s="2">
        <f>DATE(2016,7,1)</f>
        <v>42552</v>
      </c>
      <c r="B328">
        <v>7.2504324913024902</v>
      </c>
      <c r="C328">
        <v>7.8670487403869629</v>
      </c>
      <c r="D328" t="s">
        <v>4</v>
      </c>
    </row>
    <row r="329" spans="1:4" x14ac:dyDescent="0.25">
      <c r="A329" s="2">
        <f>DATE(2016,8,1)</f>
        <v>42583</v>
      </c>
      <c r="B329">
        <v>13.233713150024411</v>
      </c>
      <c r="C329">
        <v>3.5669338703155522</v>
      </c>
      <c r="D329" t="s">
        <v>4</v>
      </c>
    </row>
    <row r="330" spans="1:4" x14ac:dyDescent="0.25">
      <c r="A330" s="2">
        <f>DATE(2016,9,1)</f>
        <v>42614</v>
      </c>
      <c r="B330">
        <v>-1.8016395568847661</v>
      </c>
      <c r="C330">
        <v>8.7650966644287109</v>
      </c>
      <c r="D330" t="s">
        <v>4</v>
      </c>
    </row>
    <row r="331" spans="1:4" x14ac:dyDescent="0.25">
      <c r="A331" s="2">
        <f>DATE(2016,10,1)</f>
        <v>42644</v>
      </c>
      <c r="B331">
        <v>0.72971576452255249</v>
      </c>
      <c r="C331">
        <v>-5.4413847923278809</v>
      </c>
      <c r="D331" t="s">
        <v>4</v>
      </c>
    </row>
    <row r="332" spans="1:4" x14ac:dyDescent="0.25">
      <c r="A332" s="2">
        <f>DATE(2016,11,1)</f>
        <v>42675</v>
      </c>
      <c r="B332">
        <v>-5.4464983940124512</v>
      </c>
      <c r="C332">
        <v>-2.469234943389893</v>
      </c>
      <c r="D332" t="s">
        <v>4</v>
      </c>
    </row>
    <row r="333" spans="1:4" x14ac:dyDescent="0.25">
      <c r="A333" s="2">
        <f>DATE(2016,12,1)</f>
        <v>42705</v>
      </c>
      <c r="B333">
        <v>-7.185971736907959</v>
      </c>
      <c r="C333">
        <v>-8.9036865234375</v>
      </c>
      <c r="D333" t="s">
        <v>4</v>
      </c>
    </row>
    <row r="334" spans="1:4" x14ac:dyDescent="0.25">
      <c r="A334" s="2">
        <f>DATE(2017,1,1)</f>
        <v>42736</v>
      </c>
      <c r="B334">
        <v>-7.492164134979248</v>
      </c>
      <c r="C334">
        <v>-10.025510787963871</v>
      </c>
      <c r="D334" t="s">
        <v>4</v>
      </c>
    </row>
    <row r="335" spans="1:4" x14ac:dyDescent="0.25">
      <c r="A335" s="2">
        <f>DATE(2017,2,1)</f>
        <v>42767</v>
      </c>
      <c r="B335">
        <v>-7.6973681449890137</v>
      </c>
      <c r="C335">
        <v>-9.258636474609375</v>
      </c>
      <c r="D335" t="s">
        <v>4</v>
      </c>
    </row>
    <row r="336" spans="1:4" x14ac:dyDescent="0.25">
      <c r="A336" s="2">
        <f>DATE(2017,3,1)</f>
        <v>42795</v>
      </c>
      <c r="B336">
        <v>-7.6262345314025879</v>
      </c>
      <c r="C336">
        <v>-8.5687484741210938</v>
      </c>
      <c r="D336" t="s">
        <v>4</v>
      </c>
    </row>
    <row r="337" spans="1:4" x14ac:dyDescent="0.25">
      <c r="A337" s="2">
        <f>DATE(2017,4,1)</f>
        <v>42826</v>
      </c>
      <c r="B337">
        <v>-4.0293745994567871</v>
      </c>
      <c r="C337">
        <v>-7.884122371673584</v>
      </c>
      <c r="D337" t="s">
        <v>4</v>
      </c>
    </row>
    <row r="338" spans="1:4" x14ac:dyDescent="0.25">
      <c r="A338" s="2">
        <f>DATE(2017,5,1)</f>
        <v>42856</v>
      </c>
      <c r="B338">
        <v>-3.0544910430908199</v>
      </c>
      <c r="C338">
        <v>-3.5371007919311519</v>
      </c>
      <c r="D338" t="s">
        <v>4</v>
      </c>
    </row>
    <row r="339" spans="1:4" x14ac:dyDescent="0.25">
      <c r="A339" s="2">
        <f>DATE(2017,6,1)</f>
        <v>42887</v>
      </c>
      <c r="B339">
        <v>-0.16242009401321411</v>
      </c>
      <c r="C339">
        <v>-2.7145648002624512</v>
      </c>
      <c r="D339" t="s">
        <v>4</v>
      </c>
    </row>
    <row r="340" spans="1:4" x14ac:dyDescent="0.25">
      <c r="A340" s="2">
        <f>DATE(2017,7,1)</f>
        <v>42917</v>
      </c>
      <c r="B340">
        <v>2.490963220596313</v>
      </c>
      <c r="C340">
        <v>-0.16459900140762329</v>
      </c>
      <c r="D340" t="s">
        <v>4</v>
      </c>
    </row>
    <row r="341" spans="1:4" x14ac:dyDescent="0.25">
      <c r="A341" s="2">
        <f>DATE(2017,8,1)</f>
        <v>42948</v>
      </c>
      <c r="B341">
        <v>2.584206104278564</v>
      </c>
      <c r="C341">
        <v>1.824592113494873</v>
      </c>
      <c r="D341" t="s">
        <v>4</v>
      </c>
    </row>
    <row r="342" spans="1:4" x14ac:dyDescent="0.25">
      <c r="A342" s="2">
        <f>DATE(2017,9,1)</f>
        <v>42979</v>
      </c>
      <c r="B342">
        <v>2.013536691665649</v>
      </c>
      <c r="C342">
        <v>1.171360850334167</v>
      </c>
      <c r="D342" t="s">
        <v>4</v>
      </c>
    </row>
    <row r="343" spans="1:4" x14ac:dyDescent="0.25">
      <c r="A343" s="2">
        <f>DATE(2017,10,1)</f>
        <v>43009</v>
      </c>
      <c r="B343">
        <v>1.1409357786178591</v>
      </c>
      <c r="C343">
        <v>-6.2056141905486584E-3</v>
      </c>
      <c r="D343" t="s">
        <v>4</v>
      </c>
    </row>
    <row r="344" spans="1:4" x14ac:dyDescent="0.25">
      <c r="A344" s="2">
        <f>DATE(2017,11,1)</f>
        <v>43040</v>
      </c>
      <c r="B344">
        <v>1.106542721390724E-2</v>
      </c>
      <c r="C344">
        <v>-1.1422965526580811</v>
      </c>
      <c r="D344" t="s">
        <v>4</v>
      </c>
    </row>
    <row r="345" spans="1:4" x14ac:dyDescent="0.25">
      <c r="A345" s="2">
        <f>DATE(2017,12,1)</f>
        <v>43070</v>
      </c>
      <c r="B345">
        <v>0.79416269063949585</v>
      </c>
      <c r="C345">
        <v>-2.2938590049743648</v>
      </c>
      <c r="D345" t="s">
        <v>4</v>
      </c>
    </row>
    <row r="346" spans="1:4" x14ac:dyDescent="0.25">
      <c r="A346" s="2">
        <f>DATE(2018,1,1)</f>
        <v>43101</v>
      </c>
      <c r="B346">
        <v>1.435182452201843</v>
      </c>
      <c r="C346">
        <v>-1.1195745468139651</v>
      </c>
      <c r="D346" t="s">
        <v>4</v>
      </c>
    </row>
    <row r="347" spans="1:4" x14ac:dyDescent="0.25">
      <c r="A347" s="2">
        <f>DATE(2018,2,1)</f>
        <v>43132</v>
      </c>
      <c r="B347">
        <v>0.99905723333358765</v>
      </c>
      <c r="C347">
        <v>-8.1330351531505585E-2</v>
      </c>
      <c r="D347" t="s">
        <v>4</v>
      </c>
    </row>
    <row r="348" spans="1:4" x14ac:dyDescent="0.25">
      <c r="A348" s="2">
        <f>DATE(2018,3,1)</f>
        <v>43160</v>
      </c>
      <c r="B348">
        <v>1.45821213722229</v>
      </c>
      <c r="C348">
        <v>-0.33190590143203741</v>
      </c>
      <c r="D348" t="s">
        <v>4</v>
      </c>
    </row>
    <row r="349" spans="1:4" x14ac:dyDescent="0.25">
      <c r="A349" s="2">
        <f>DATE(2018,4,1)</f>
        <v>43191</v>
      </c>
      <c r="B349">
        <v>3.2816066741943359</v>
      </c>
      <c r="C349">
        <v>0.31952494382858282</v>
      </c>
      <c r="D349" t="s">
        <v>4</v>
      </c>
    </row>
    <row r="350" spans="1:4" x14ac:dyDescent="0.25">
      <c r="A350" s="2">
        <f>DATE(2018,5,1)</f>
        <v>43221</v>
      </c>
      <c r="B350">
        <v>0.54874390363693237</v>
      </c>
      <c r="C350">
        <v>2.3894963264465332</v>
      </c>
      <c r="D350" t="s">
        <v>4</v>
      </c>
    </row>
    <row r="351" spans="1:4" x14ac:dyDescent="0.25">
      <c r="A351" s="2">
        <f>DATE(2018,6,1)</f>
        <v>43252</v>
      </c>
      <c r="B351">
        <v>2.5968728065490718</v>
      </c>
      <c r="C351">
        <v>-0.85673004388809204</v>
      </c>
      <c r="D351" t="s">
        <v>4</v>
      </c>
    </row>
    <row r="352" spans="1:4" x14ac:dyDescent="0.25">
      <c r="A352" s="2">
        <f>DATE(2018,7,1)</f>
        <v>43282</v>
      </c>
      <c r="B352">
        <v>2.1565151214599609</v>
      </c>
      <c r="C352">
        <v>1.371502757072449</v>
      </c>
      <c r="D352" t="s">
        <v>4</v>
      </c>
    </row>
    <row r="353" spans="1:4" x14ac:dyDescent="0.25">
      <c r="A353" s="2">
        <f>DATE(2018,8,1)</f>
        <v>43313</v>
      </c>
      <c r="B353">
        <v>2.726946115493774</v>
      </c>
      <c r="C353">
        <v>0.57951825857162476</v>
      </c>
      <c r="D353" t="s">
        <v>4</v>
      </c>
    </row>
    <row r="354" spans="1:4" x14ac:dyDescent="0.25">
      <c r="A354" s="2">
        <f>DATE(2018,9,1)</f>
        <v>43344</v>
      </c>
      <c r="B354">
        <v>-1.6088395118713379</v>
      </c>
      <c r="C354">
        <v>0.94448286294937134</v>
      </c>
      <c r="D354" t="s">
        <v>4</v>
      </c>
    </row>
    <row r="355" spans="1:4" x14ac:dyDescent="0.25">
      <c r="A355" s="2">
        <f>DATE(2018,10,1)</f>
        <v>43374</v>
      </c>
      <c r="B355">
        <v>0.14623421430587771</v>
      </c>
      <c r="C355">
        <v>-4.3777503967285156</v>
      </c>
      <c r="D355" t="s">
        <v>4</v>
      </c>
    </row>
    <row r="356" spans="1:4" x14ac:dyDescent="0.25">
      <c r="A356" s="2">
        <f>DATE(2018,11,1)</f>
        <v>43405</v>
      </c>
      <c r="B356">
        <v>-7.3511223793029794</v>
      </c>
      <c r="C356">
        <v>-2.286139965057373</v>
      </c>
      <c r="D356" t="s">
        <v>4</v>
      </c>
    </row>
    <row r="357" spans="1:4" x14ac:dyDescent="0.25">
      <c r="A357" s="2">
        <f>DATE(2018,12,1)</f>
        <v>43435</v>
      </c>
      <c r="B357">
        <v>-7.0345492362976074</v>
      </c>
      <c r="C357">
        <v>-11.508544921875</v>
      </c>
      <c r="D357" t="s">
        <v>4</v>
      </c>
    </row>
    <row r="358" spans="1:4" x14ac:dyDescent="0.25">
      <c r="A358" s="2">
        <f>DATE(2019,1,1)</f>
        <v>43466</v>
      </c>
      <c r="B358">
        <v>-11.570199966430661</v>
      </c>
      <c r="C358">
        <v>-10.11435127258301</v>
      </c>
      <c r="D358" t="s">
        <v>4</v>
      </c>
    </row>
    <row r="359" spans="1:4" x14ac:dyDescent="0.25">
      <c r="A359" s="2">
        <f>DATE(2019,2,1)</f>
        <v>43497</v>
      </c>
      <c r="B359">
        <v>-16.442276000976559</v>
      </c>
      <c r="C359">
        <v>-14.503313064575201</v>
      </c>
      <c r="D359" t="s">
        <v>4</v>
      </c>
    </row>
    <row r="360" spans="1:4" x14ac:dyDescent="0.25">
      <c r="A360" s="2">
        <f>DATE(2019,3,1)</f>
        <v>43525</v>
      </c>
      <c r="B360">
        <v>-32.263851165771477</v>
      </c>
      <c r="C360">
        <v>-19.050127029418949</v>
      </c>
      <c r="D360" t="s">
        <v>4</v>
      </c>
    </row>
    <row r="361" spans="1:4" x14ac:dyDescent="0.25">
      <c r="A361" s="2">
        <f>DATE(2019,4,1)</f>
        <v>43556</v>
      </c>
      <c r="B361">
        <v>-41.072597503662109</v>
      </c>
      <c r="C361">
        <v>-35.668071746826172</v>
      </c>
      <c r="D361" t="s">
        <v>4</v>
      </c>
    </row>
    <row r="362" spans="1:4" x14ac:dyDescent="0.25">
      <c r="A362" s="2">
        <f>DATE(2019,5,1)</f>
        <v>43586</v>
      </c>
      <c r="B362">
        <v>-48.19268798828125</v>
      </c>
      <c r="C362">
        <v>-41.355442047119141</v>
      </c>
      <c r="D362" t="s">
        <v>4</v>
      </c>
    </row>
    <row r="363" spans="1:4" x14ac:dyDescent="0.25">
      <c r="A363" s="2">
        <f>DATE(2019,6,1)</f>
        <v>43617</v>
      </c>
      <c r="B363">
        <v>-41.302097320556641</v>
      </c>
      <c r="C363">
        <v>-44.729949951171882</v>
      </c>
      <c r="D363" t="s">
        <v>4</v>
      </c>
    </row>
    <row r="364" spans="1:4" x14ac:dyDescent="0.25">
      <c r="A364" s="2">
        <f>DATE(2019,7,1)</f>
        <v>43647</v>
      </c>
      <c r="B364">
        <v>-37.670051574707031</v>
      </c>
      <c r="C364">
        <v>-34.732257843017578</v>
      </c>
      <c r="D364" t="s">
        <v>4</v>
      </c>
    </row>
    <row r="365" spans="1:4" x14ac:dyDescent="0.25">
      <c r="A365" s="2">
        <f>DATE(2019,8,1)</f>
        <v>43678</v>
      </c>
      <c r="B365">
        <v>-27.155942916870121</v>
      </c>
      <c r="C365">
        <v>-25.643167495727539</v>
      </c>
      <c r="D365" t="s">
        <v>4</v>
      </c>
    </row>
    <row r="366" spans="1:4" x14ac:dyDescent="0.25">
      <c r="A366" s="2">
        <f>DATE(2019,9,1)</f>
        <v>43709</v>
      </c>
      <c r="B366">
        <v>-19.195013046264648</v>
      </c>
      <c r="C366">
        <v>-11.654421806335449</v>
      </c>
      <c r="D366" t="s">
        <v>4</v>
      </c>
    </row>
    <row r="367" spans="1:4" x14ac:dyDescent="0.25">
      <c r="A367" s="2">
        <f>DATE(2019,10,1)</f>
        <v>43739</v>
      </c>
      <c r="B367">
        <v>-11.099093437194821</v>
      </c>
      <c r="C367">
        <v>-3.9957122802734379</v>
      </c>
      <c r="D367" t="s">
        <v>4</v>
      </c>
    </row>
    <row r="368" spans="1:4" x14ac:dyDescent="0.25">
      <c r="A368" s="2">
        <f>DATE(2019,11,1)</f>
        <v>43770</v>
      </c>
      <c r="B368">
        <v>-1.3236434459686279</v>
      </c>
      <c r="C368">
        <v>1.3689200878143311</v>
      </c>
      <c r="D368" t="s">
        <v>4</v>
      </c>
    </row>
    <row r="369" spans="1:4" x14ac:dyDescent="0.25">
      <c r="A369" s="2">
        <f>DATE(2019,12,1)</f>
        <v>43800</v>
      </c>
      <c r="B369">
        <v>3.9834802150726318</v>
      </c>
      <c r="C369">
        <v>7.3504772186279297</v>
      </c>
      <c r="D369" t="s">
        <v>4</v>
      </c>
    </row>
    <row r="370" spans="1:4" x14ac:dyDescent="0.25">
      <c r="A370" s="2">
        <f>DATE(2020,1,1)</f>
        <v>43831</v>
      </c>
      <c r="B370">
        <v>2.8067269325256352</v>
      </c>
      <c r="C370">
        <v>8.8758506774902344</v>
      </c>
      <c r="D370" t="s">
        <v>4</v>
      </c>
    </row>
    <row r="371" spans="1:4" x14ac:dyDescent="0.25">
      <c r="A371" s="2">
        <f>DATE(2020,2,1)</f>
        <v>43862</v>
      </c>
      <c r="B371">
        <v>9.2010459899902344</v>
      </c>
      <c r="C371">
        <v>4.9333772659301758</v>
      </c>
      <c r="D371" t="s">
        <v>4</v>
      </c>
    </row>
    <row r="372" spans="1:4" x14ac:dyDescent="0.25">
      <c r="A372" s="2">
        <f>DATE(2020,3,1)</f>
        <v>43891</v>
      </c>
      <c r="B372">
        <v>6.8269538879394531</v>
      </c>
      <c r="C372">
        <v>8.3214130401611328</v>
      </c>
      <c r="D372" t="s">
        <v>4</v>
      </c>
    </row>
    <row r="373" spans="1:4" x14ac:dyDescent="0.25">
      <c r="A373" s="2">
        <f>DATE(2020,4,1)</f>
        <v>43922</v>
      </c>
      <c r="B373">
        <v>9.0551338195800781</v>
      </c>
      <c r="C373">
        <v>4.8839335441589364</v>
      </c>
      <c r="D373" t="s">
        <v>4</v>
      </c>
    </row>
    <row r="374" spans="1:4" x14ac:dyDescent="0.25">
      <c r="A374" s="2">
        <f>DATE(2020,5,1)</f>
        <v>43952</v>
      </c>
      <c r="B374">
        <v>8.7141637802124023</v>
      </c>
      <c r="C374">
        <v>5.9255776405334473</v>
      </c>
      <c r="D374" t="s">
        <v>4</v>
      </c>
    </row>
    <row r="375" spans="1:4" x14ac:dyDescent="0.25">
      <c r="A375" s="2">
        <f>DATE(2020,6,1)</f>
        <v>43983</v>
      </c>
      <c r="B375">
        <v>11.2133731842041</v>
      </c>
      <c r="C375">
        <v>5.0745449066162109</v>
      </c>
      <c r="D375" t="s">
        <v>4</v>
      </c>
    </row>
    <row r="376" spans="1:4" x14ac:dyDescent="0.25">
      <c r="A376" s="2">
        <f>DATE(2020,7,1)</f>
        <v>44013</v>
      </c>
      <c r="B376">
        <v>16.113700866699219</v>
      </c>
      <c r="C376">
        <v>6.7439908981323242</v>
      </c>
      <c r="D376" t="s">
        <v>4</v>
      </c>
    </row>
    <row r="377" spans="1:4" x14ac:dyDescent="0.25">
      <c r="A377" s="2">
        <f>DATE(2020,8,1)</f>
        <v>44044</v>
      </c>
      <c r="B377">
        <v>21.522043228149411</v>
      </c>
      <c r="C377">
        <v>10.20418167114258</v>
      </c>
      <c r="D377" t="s">
        <v>4</v>
      </c>
    </row>
    <row r="378" spans="1:4" x14ac:dyDescent="0.25">
      <c r="A378" s="2">
        <f>DATE(2020,9,1)</f>
        <v>44075</v>
      </c>
      <c r="B378">
        <v>12.68692207336426</v>
      </c>
      <c r="C378">
        <v>13.79859447479248</v>
      </c>
      <c r="D378" t="s">
        <v>4</v>
      </c>
    </row>
    <row r="379" spans="1:4" x14ac:dyDescent="0.25">
      <c r="A379" s="2">
        <f>DATE(2020,10,1)</f>
        <v>44105</v>
      </c>
      <c r="B379">
        <v>3.983051061630249</v>
      </c>
      <c r="C379">
        <v>6.7179923057556152</v>
      </c>
      <c r="D379" t="s">
        <v>4</v>
      </c>
    </row>
    <row r="380" spans="1:4" x14ac:dyDescent="0.25">
      <c r="A380" s="2">
        <f>DATE(2020,11,1)</f>
        <v>44136</v>
      </c>
      <c r="B380">
        <v>-6.290250301361084</v>
      </c>
      <c r="C380">
        <v>-0.1732023358345032</v>
      </c>
      <c r="D380" t="s">
        <v>4</v>
      </c>
    </row>
    <row r="381" spans="1:4" x14ac:dyDescent="0.25">
      <c r="A381" s="2">
        <f>DATE(2020,12,1)</f>
        <v>44166</v>
      </c>
      <c r="B381">
        <v>-8.4111509323120117</v>
      </c>
      <c r="C381">
        <v>-10.870870590209959</v>
      </c>
      <c r="D381" t="s">
        <v>4</v>
      </c>
    </row>
    <row r="382" spans="1:4" x14ac:dyDescent="0.25">
      <c r="A382" s="2">
        <f>DATE(2021,1,1)</f>
        <v>44197</v>
      </c>
      <c r="B382">
        <v>-11.63910961151123</v>
      </c>
      <c r="C382">
        <v>-13.455442428588871</v>
      </c>
      <c r="D382" t="s">
        <v>4</v>
      </c>
    </row>
    <row r="383" spans="1:4" x14ac:dyDescent="0.25">
      <c r="A383" s="2">
        <f>DATE(2021,2,1)</f>
        <v>44228</v>
      </c>
      <c r="B383">
        <v>-16.906839370727539</v>
      </c>
      <c r="C383">
        <v>-16.593988418579102</v>
      </c>
      <c r="D383" t="s">
        <v>4</v>
      </c>
    </row>
    <row r="384" spans="1:4" x14ac:dyDescent="0.25">
      <c r="A384" s="2">
        <f>DATE(2021,3,1)</f>
        <v>44256</v>
      </c>
      <c r="B384">
        <v>-20.349431991577148</v>
      </c>
      <c r="C384">
        <v>-21.190118789672852</v>
      </c>
      <c r="D384" t="s">
        <v>4</v>
      </c>
    </row>
    <row r="385" spans="1:4" x14ac:dyDescent="0.25">
      <c r="A385" s="2">
        <f>DATE(2021,4,1)</f>
        <v>44287</v>
      </c>
      <c r="B385">
        <v>-18.363712310791019</v>
      </c>
      <c r="C385">
        <v>-22.965751647949219</v>
      </c>
      <c r="D385" t="s">
        <v>4</v>
      </c>
    </row>
    <row r="386" spans="1:4" x14ac:dyDescent="0.25">
      <c r="A386" s="2">
        <f>DATE(2021,5,1)</f>
        <v>44317</v>
      </c>
      <c r="B386">
        <v>-13.593568801879879</v>
      </c>
      <c r="C386">
        <v>-18.797115325927731</v>
      </c>
      <c r="D386" t="s">
        <v>4</v>
      </c>
    </row>
    <row r="387" spans="1:4" x14ac:dyDescent="0.25">
      <c r="A387" s="2"/>
    </row>
    <row r="388" spans="1:4" x14ac:dyDescent="0.25">
      <c r="A388" s="2"/>
    </row>
    <row r="389" spans="1:4" x14ac:dyDescent="0.25">
      <c r="A389" s="2"/>
    </row>
    <row r="390" spans="1:4" x14ac:dyDescent="0.25">
      <c r="A390" s="2"/>
    </row>
    <row r="391" spans="1:4" x14ac:dyDescent="0.25">
      <c r="A391" s="2"/>
    </row>
    <row r="392" spans="1:4" x14ac:dyDescent="0.25">
      <c r="A39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2025-07-21T11:50:48Z</dcterms:created>
  <dcterms:modified xsi:type="dcterms:W3CDTF">2025-07-21T12:09:41Z</dcterms:modified>
</cp:coreProperties>
</file>