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https://d.docs.live.net/37a0ce551f5721cc/Documents/Coding TA/Uji Coba TA/"/>
    </mc:Choice>
  </mc:AlternateContent>
  <xr:revisionPtr revIDLastSave="2" documentId="11_7DB1F3B0D3F0DA740F3A3B11595ED87656CD66CE" xr6:coauthVersionLast="47" xr6:coauthVersionMax="47" xr10:uidLastSave="{5066891F-F0F5-47BE-9A2E-661BE4E903F2}"/>
  <bookViews>
    <workbookView xWindow="1950" yWindow="1950" windowWidth="15375" windowHeight="8325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A420" i="1" l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<sst xmlns="http://schemas.openxmlformats.org/spreadsheetml/2006/main" count="2" uniqueCount="2">
  <si>
    <t>Residual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</si>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</sst>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49" fontId="1" fillId="0" borderId="1" xfId="0" applyNumberFormat="1" applyFon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21"/>
  <sheetViews>
    <sheetView tabSelected="1" workbookViewId="0">
      <selection activeCell="D3" sqref="D3"/>
    </sheetView>
  </sheetViews>
  <sheetFormatPr defaultRowHeight="15" x14ac:dyDescent="0.25"/>
  <cols>
    <col min="1" max="1" width="14" style="4" customWidth="1"/>
  </cols>
  <sheetData>
    <row r="1" spans="1:2" x14ac:dyDescent="0.25">
      <c r="A1" s="2" t="s">
        <v>1</v>
      </c>
      <c r="B1" s="1" t="s">
        <v>0</v>
      </c>
    </row>
    <row r="2" spans="1:2" x14ac:dyDescent="0.25">
      <c r="A2" s="3">
        <f>DATE(1987,1,1)</f>
        <v>31778</v>
      </c>
      <c r="B2">
        <v>18.069023650103471</v>
      </c>
    </row>
    <row r="3" spans="1:2" x14ac:dyDescent="0.25">
      <c r="A3" s="3">
        <f>DATE(1987,2,1)</f>
        <v>31809</v>
      </c>
      <c r="B3">
        <v>9.2734209124990823</v>
      </c>
    </row>
    <row r="4" spans="1:2" x14ac:dyDescent="0.25">
      <c r="A4" s="3">
        <f>DATE(1987,3,1)</f>
        <v>31837</v>
      </c>
      <c r="B4">
        <v>1.4646952572352581</v>
      </c>
    </row>
    <row r="5" spans="1:2" x14ac:dyDescent="0.25">
      <c r="A5" s="3">
        <f>DATE(1987,4,1)</f>
        <v>31868</v>
      </c>
      <c r="B5">
        <v>-6.4987191428857907</v>
      </c>
    </row>
    <row r="6" spans="1:2" x14ac:dyDescent="0.25">
      <c r="A6" s="3">
        <f>DATE(1987,5,1)</f>
        <v>31898</v>
      </c>
      <c r="B6">
        <v>-14.2278500880553</v>
      </c>
    </row>
    <row r="7" spans="1:2" x14ac:dyDescent="0.25">
      <c r="A7" s="3">
        <f>DATE(1987,6,1)</f>
        <v>31929</v>
      </c>
      <c r="B7">
        <v>-28.182444667037231</v>
      </c>
    </row>
    <row r="8" spans="1:2" x14ac:dyDescent="0.25">
      <c r="A8" s="3">
        <f>DATE(1987,7,1)</f>
        <v>31959</v>
      </c>
      <c r="B8">
        <v>-40.371598796541221</v>
      </c>
    </row>
    <row r="9" spans="1:2" x14ac:dyDescent="0.25">
      <c r="A9" s="3">
        <f>DATE(1987,8,1)</f>
        <v>31990</v>
      </c>
      <c r="B9">
        <v>-41.037637529156022</v>
      </c>
    </row>
    <row r="10" spans="1:2" x14ac:dyDescent="0.25">
      <c r="A10" s="3">
        <f>DATE(1987,9,1)</f>
        <v>32021</v>
      </c>
      <c r="B10">
        <v>-33.185965444517528</v>
      </c>
    </row>
    <row r="11" spans="1:2" x14ac:dyDescent="0.25">
      <c r="A11" s="3">
        <f>DATE(1987,10,1)</f>
        <v>32051</v>
      </c>
      <c r="B11">
        <v>-17.877324346604858</v>
      </c>
    </row>
    <row r="12" spans="1:2" x14ac:dyDescent="0.25">
      <c r="A12" s="3">
        <f>DATE(1987,11,1)</f>
        <v>32082</v>
      </c>
      <c r="B12">
        <v>-1.527227794869102</v>
      </c>
    </row>
    <row r="13" spans="1:2" x14ac:dyDescent="0.25">
      <c r="A13" s="3">
        <f>DATE(1987,12,1)</f>
        <v>32112</v>
      </c>
      <c r="B13">
        <v>9.8628827579242682</v>
      </c>
    </row>
    <row r="14" spans="1:2" x14ac:dyDescent="0.25">
      <c r="A14" s="3">
        <f>DATE(1988,1,1)</f>
        <v>32143</v>
      </c>
      <c r="B14">
        <v>20.178186047128381</v>
      </c>
    </row>
    <row r="15" spans="1:2" x14ac:dyDescent="0.25">
      <c r="A15" s="3">
        <f>DATE(1988,2,1)</f>
        <v>32174</v>
      </c>
      <c r="B15">
        <v>28.920378963986931</v>
      </c>
    </row>
    <row r="16" spans="1:2" x14ac:dyDescent="0.25">
      <c r="A16" s="3">
        <f>DATE(1988,3,1)</f>
        <v>32203</v>
      </c>
      <c r="B16">
        <v>35.061720450654363</v>
      </c>
    </row>
    <row r="17" spans="1:2" x14ac:dyDescent="0.25">
      <c r="A17" s="3">
        <f>DATE(1988,4,1)</f>
        <v>32234</v>
      </c>
      <c r="B17">
        <v>39.317767410101688</v>
      </c>
    </row>
    <row r="18" spans="1:2" x14ac:dyDescent="0.25">
      <c r="A18" s="3">
        <f>DATE(1988,5,1)</f>
        <v>32264</v>
      </c>
      <c r="B18">
        <v>28.55055006571212</v>
      </c>
    </row>
    <row r="19" spans="1:2" x14ac:dyDescent="0.25">
      <c r="A19" s="3">
        <f>DATE(1988,6,1)</f>
        <v>32295</v>
      </c>
      <c r="B19">
        <v>19.579053138586261</v>
      </c>
    </row>
    <row r="20" spans="1:2" x14ac:dyDescent="0.25">
      <c r="A20" s="3">
        <f>DATE(1988,7,1)</f>
        <v>32325</v>
      </c>
      <c r="B20">
        <v>9.5051250442168929</v>
      </c>
    </row>
    <row r="21" spans="1:2" x14ac:dyDescent="0.25">
      <c r="A21" s="3">
        <f>DATE(1988,8,1)</f>
        <v>32356</v>
      </c>
      <c r="B21">
        <v>4.1539047753984324</v>
      </c>
    </row>
    <row r="22" spans="1:2" x14ac:dyDescent="0.25">
      <c r="A22" s="3">
        <f>DATE(1988,9,1)</f>
        <v>32387</v>
      </c>
      <c r="B22">
        <v>0.58308219442208742</v>
      </c>
    </row>
    <row r="23" spans="1:2" x14ac:dyDescent="0.25">
      <c r="A23" s="3">
        <f>DATE(1988,10,1)</f>
        <v>32417</v>
      </c>
      <c r="B23">
        <v>-0.13426293771920461</v>
      </c>
    </row>
    <row r="24" spans="1:2" x14ac:dyDescent="0.25">
      <c r="A24" s="3">
        <f>DATE(1988,11,1)</f>
        <v>32448</v>
      </c>
      <c r="B24">
        <v>-0.6435627619155615</v>
      </c>
    </row>
    <row r="25" spans="1:2" x14ac:dyDescent="0.25">
      <c r="A25" s="3">
        <f>DATE(1988,12,1)</f>
        <v>32478</v>
      </c>
      <c r="B25">
        <v>-1.731590645639705</v>
      </c>
    </row>
    <row r="26" spans="1:2" x14ac:dyDescent="0.25">
      <c r="A26" s="3">
        <f>DATE(1989,1,1)</f>
        <v>32509</v>
      </c>
      <c r="B26">
        <v>-1.752603776544718</v>
      </c>
    </row>
    <row r="27" spans="1:2" x14ac:dyDescent="0.25">
      <c r="A27" s="3">
        <f>DATE(1989,2,1)</f>
        <v>32540</v>
      </c>
      <c r="B27">
        <v>-4.9920496572712549</v>
      </c>
    </row>
    <row r="28" spans="1:2" x14ac:dyDescent="0.25">
      <c r="A28" s="3">
        <f>DATE(1989,3,1)</f>
        <v>32568</v>
      </c>
      <c r="B28">
        <v>-6.2725980680633917</v>
      </c>
    </row>
    <row r="29" spans="1:2" x14ac:dyDescent="0.25">
      <c r="A29" s="3">
        <f>DATE(1989,4,1)</f>
        <v>32599</v>
      </c>
      <c r="B29">
        <v>-3.1007731827358889</v>
      </c>
    </row>
    <row r="30" spans="1:2" x14ac:dyDescent="0.25">
      <c r="A30" s="3">
        <f>DATE(1989,5,1)</f>
        <v>32629</v>
      </c>
      <c r="B30">
        <v>-1.871918151402467</v>
      </c>
    </row>
    <row r="31" spans="1:2" x14ac:dyDescent="0.25">
      <c r="A31" s="3">
        <f>DATE(1989,6,1)</f>
        <v>32660</v>
      </c>
      <c r="B31">
        <v>-0.56907282486297506</v>
      </c>
    </row>
    <row r="32" spans="1:2" x14ac:dyDescent="0.25">
      <c r="A32" s="3">
        <f>DATE(1989,7,1)</f>
        <v>32690</v>
      </c>
      <c r="B32">
        <v>0.37550888802506732</v>
      </c>
    </row>
    <row r="33" spans="1:2" x14ac:dyDescent="0.25">
      <c r="A33" s="3">
        <f>DATE(1989,8,1)</f>
        <v>32721</v>
      </c>
      <c r="B33">
        <v>0.1344352921144536</v>
      </c>
    </row>
    <row r="34" spans="1:2" x14ac:dyDescent="0.25">
      <c r="A34" s="3">
        <f>DATE(1989,9,1)</f>
        <v>32752</v>
      </c>
      <c r="B34">
        <v>-4.4733612107941134E-3</v>
      </c>
    </row>
    <row r="35" spans="1:2" x14ac:dyDescent="0.25">
      <c r="A35" s="3">
        <f>DATE(1989,10,1)</f>
        <v>32782</v>
      </c>
      <c r="B35">
        <v>0.2285495965366493</v>
      </c>
    </row>
    <row r="36" spans="1:2" x14ac:dyDescent="0.25">
      <c r="A36" s="3">
        <f>DATE(1989,11,1)</f>
        <v>32813</v>
      </c>
      <c r="B36">
        <v>0.75346859166874947</v>
      </c>
    </row>
    <row r="37" spans="1:2" x14ac:dyDescent="0.25">
      <c r="A37" s="3">
        <f>DATE(1989,12,1)</f>
        <v>32843</v>
      </c>
      <c r="B37">
        <v>3.082589982559599</v>
      </c>
    </row>
    <row r="38" spans="1:2" x14ac:dyDescent="0.25">
      <c r="A38" s="3">
        <f>DATE(1990,1,1)</f>
        <v>32874</v>
      </c>
      <c r="B38">
        <v>5.2514383908905957</v>
      </c>
    </row>
    <row r="39" spans="1:2" x14ac:dyDescent="0.25">
      <c r="A39" s="3">
        <f>DATE(1990,2,1)</f>
        <v>32905</v>
      </c>
      <c r="B39">
        <v>6.7154846578701228</v>
      </c>
    </row>
    <row r="40" spans="1:2" x14ac:dyDescent="0.25">
      <c r="A40" s="3">
        <f>DATE(1990,3,1)</f>
        <v>32933</v>
      </c>
      <c r="B40">
        <v>4.8365747346968</v>
      </c>
    </row>
    <row r="41" spans="1:2" x14ac:dyDescent="0.25">
      <c r="A41" s="3">
        <f>DATE(1990,4,1)</f>
        <v>32964</v>
      </c>
      <c r="B41">
        <v>9.2304764141992433</v>
      </c>
    </row>
    <row r="42" spans="1:2" x14ac:dyDescent="0.25">
      <c r="A42" s="3">
        <f>DATE(1990,5,1)</f>
        <v>32994</v>
      </c>
      <c r="B42">
        <v>10.62782985571261</v>
      </c>
    </row>
    <row r="43" spans="1:2" x14ac:dyDescent="0.25">
      <c r="A43" s="3">
        <f>DATE(1990,6,1)</f>
        <v>33025</v>
      </c>
      <c r="B43">
        <v>16.358261395873569</v>
      </c>
    </row>
    <row r="44" spans="1:2" x14ac:dyDescent="0.25">
      <c r="A44" s="3">
        <f>DATE(1990,7,1)</f>
        <v>33055</v>
      </c>
      <c r="B44">
        <v>12.840987236819551</v>
      </c>
    </row>
    <row r="45" spans="1:2" x14ac:dyDescent="0.25">
      <c r="A45" s="3">
        <f>DATE(1990,8,1)</f>
        <v>33086</v>
      </c>
      <c r="B45">
        <v>7.8750140364610806</v>
      </c>
    </row>
    <row r="46" spans="1:2" x14ac:dyDescent="0.25">
      <c r="A46" s="3">
        <f>DATE(1990,9,1)</f>
        <v>33117</v>
      </c>
      <c r="B46">
        <v>7.2841328323666232</v>
      </c>
    </row>
    <row r="47" spans="1:2" x14ac:dyDescent="0.25">
      <c r="A47" s="3">
        <f>DATE(1990,10,1)</f>
        <v>33147</v>
      </c>
      <c r="B47">
        <v>3.7367426006290692</v>
      </c>
    </row>
    <row r="48" spans="1:2" x14ac:dyDescent="0.25">
      <c r="A48" s="3">
        <f>DATE(1990,11,1)</f>
        <v>33178</v>
      </c>
      <c r="B48">
        <v>6.5432216658548006</v>
      </c>
    </row>
    <row r="49" spans="1:2" x14ac:dyDescent="0.25">
      <c r="A49" s="3">
        <f>DATE(1990,12,1)</f>
        <v>33208</v>
      </c>
      <c r="B49">
        <v>3.8827772479073208</v>
      </c>
    </row>
    <row r="50" spans="1:2" x14ac:dyDescent="0.25">
      <c r="A50" s="3">
        <f>DATE(1991,1,1)</f>
        <v>33239</v>
      </c>
      <c r="B50">
        <v>0.69200712353304972</v>
      </c>
    </row>
    <row r="51" spans="1:2" x14ac:dyDescent="0.25">
      <c r="A51" s="3">
        <f>DATE(1991,2,1)</f>
        <v>33270</v>
      </c>
      <c r="B51">
        <v>0.95435401445404877</v>
      </c>
    </row>
    <row r="52" spans="1:2" x14ac:dyDescent="0.25">
      <c r="A52" s="3">
        <f>DATE(1991,3,1)</f>
        <v>33298</v>
      </c>
      <c r="B52">
        <v>3.7839416381509809</v>
      </c>
    </row>
    <row r="53" spans="1:2" x14ac:dyDescent="0.25">
      <c r="A53" s="3">
        <f>DATE(1991,4,1)</f>
        <v>33329</v>
      </c>
      <c r="B53">
        <v>2.4549329952686212</v>
      </c>
    </row>
    <row r="54" spans="1:2" x14ac:dyDescent="0.25">
      <c r="A54" s="3">
        <f>DATE(1991,5,1)</f>
        <v>33359</v>
      </c>
      <c r="B54">
        <v>0.6861148763997077</v>
      </c>
    </row>
    <row r="55" spans="1:2" x14ac:dyDescent="0.25">
      <c r="A55" s="3">
        <f>DATE(1991,6,1)</f>
        <v>33390</v>
      </c>
      <c r="B55">
        <v>0.58138507440448461</v>
      </c>
    </row>
    <row r="56" spans="1:2" x14ac:dyDescent="0.25">
      <c r="A56" s="3">
        <f>DATE(1991,7,1)</f>
        <v>33420</v>
      </c>
      <c r="B56">
        <v>0.1664202785679478</v>
      </c>
    </row>
    <row r="57" spans="1:2" x14ac:dyDescent="0.25">
      <c r="A57" s="3">
        <f>DATE(1991,8,1)</f>
        <v>33451</v>
      </c>
      <c r="B57">
        <v>1.2648462843010391</v>
      </c>
    </row>
    <row r="58" spans="1:2" x14ac:dyDescent="0.25">
      <c r="A58" s="3">
        <f>DATE(1991,9,1)</f>
        <v>33482</v>
      </c>
      <c r="B58">
        <v>2.5525917159088451</v>
      </c>
    </row>
    <row r="59" spans="1:2" x14ac:dyDescent="0.25">
      <c r="A59" s="3">
        <f>DATE(1991,10,1)</f>
        <v>33512</v>
      </c>
      <c r="B59">
        <v>2.6991778740782442</v>
      </c>
    </row>
    <row r="60" spans="1:2" x14ac:dyDescent="0.25">
      <c r="A60" s="3">
        <f>DATE(1991,11,1)</f>
        <v>33543</v>
      </c>
      <c r="B60">
        <v>2.6507925770301801</v>
      </c>
    </row>
    <row r="61" spans="1:2" x14ac:dyDescent="0.25">
      <c r="A61" s="3">
        <f>DATE(1991,12,1)</f>
        <v>33573</v>
      </c>
      <c r="B61">
        <v>3.3258654270144672</v>
      </c>
    </row>
    <row r="62" spans="1:2" x14ac:dyDescent="0.25">
      <c r="A62" s="3">
        <f>DATE(1992,1,1)</f>
        <v>33604</v>
      </c>
      <c r="B62">
        <v>2.6124815141710909</v>
      </c>
    </row>
    <row r="63" spans="1:2" x14ac:dyDescent="0.25">
      <c r="A63" s="3">
        <f>DATE(1992,2,1)</f>
        <v>33635</v>
      </c>
      <c r="B63">
        <v>2.7835530185244122</v>
      </c>
    </row>
    <row r="64" spans="1:2" x14ac:dyDescent="0.25">
      <c r="A64" s="3">
        <f>DATE(1992,3,1)</f>
        <v>33664</v>
      </c>
      <c r="B64">
        <v>0.68362897281667678</v>
      </c>
    </row>
    <row r="65" spans="1:2" x14ac:dyDescent="0.25">
      <c r="A65" s="3">
        <f>DATE(1992,4,1)</f>
        <v>33695</v>
      </c>
      <c r="B65">
        <v>-0.82229392242591315</v>
      </c>
    </row>
    <row r="66" spans="1:2" x14ac:dyDescent="0.25">
      <c r="A66" s="3">
        <f>DATE(1992,5,1)</f>
        <v>33725</v>
      </c>
      <c r="B66">
        <v>-2.2759510132104541</v>
      </c>
    </row>
    <row r="67" spans="1:2" x14ac:dyDescent="0.25">
      <c r="A67" s="3">
        <f>DATE(1992,6,1)</f>
        <v>33756</v>
      </c>
      <c r="B67">
        <v>-15.645115348783801</v>
      </c>
    </row>
    <row r="68" spans="1:2" x14ac:dyDescent="0.25">
      <c r="A68" s="3">
        <f>DATE(1992,7,1)</f>
        <v>33786</v>
      </c>
      <c r="B68">
        <v>-22.924131151093189</v>
      </c>
    </row>
    <row r="69" spans="1:2" x14ac:dyDescent="0.25">
      <c r="A69" s="3">
        <f>DATE(1992,8,1)</f>
        <v>33817</v>
      </c>
      <c r="B69">
        <v>-34.185726815950588</v>
      </c>
    </row>
    <row r="70" spans="1:2" x14ac:dyDescent="0.25">
      <c r="A70" s="3">
        <f>DATE(1992,9,1)</f>
        <v>33848</v>
      </c>
      <c r="B70">
        <v>-33.374683525346931</v>
      </c>
    </row>
    <row r="71" spans="1:2" x14ac:dyDescent="0.25">
      <c r="A71" s="3">
        <f>DATE(1992,10,1)</f>
        <v>33878</v>
      </c>
      <c r="B71">
        <v>-34.360078719926094</v>
      </c>
    </row>
    <row r="72" spans="1:2" x14ac:dyDescent="0.25">
      <c r="A72" s="3">
        <f>DATE(1992,11,1)</f>
        <v>33909</v>
      </c>
      <c r="B72">
        <v>-28.374203617604071</v>
      </c>
    </row>
    <row r="73" spans="1:2" x14ac:dyDescent="0.25">
      <c r="A73" s="3">
        <f>DATE(1992,12,1)</f>
        <v>33939</v>
      </c>
      <c r="B73">
        <v>-26.640619017407541</v>
      </c>
    </row>
    <row r="74" spans="1:2" x14ac:dyDescent="0.25">
      <c r="A74" s="3">
        <f>DATE(1993,1,1)</f>
        <v>33970</v>
      </c>
      <c r="B74">
        <v>-16.155831877005362</v>
      </c>
    </row>
    <row r="75" spans="1:2" x14ac:dyDescent="0.25">
      <c r="A75" s="3">
        <f>DATE(1993,2,1)</f>
        <v>34001</v>
      </c>
      <c r="B75">
        <v>-7.4670702883871938</v>
      </c>
    </row>
    <row r="76" spans="1:2" x14ac:dyDescent="0.25">
      <c r="A76" s="3">
        <f>DATE(1993,3,1)</f>
        <v>34029</v>
      </c>
      <c r="B76">
        <v>3.203453929103131</v>
      </c>
    </row>
    <row r="77" spans="1:2" x14ac:dyDescent="0.25">
      <c r="A77" s="3">
        <f>DATE(1993,4,1)</f>
        <v>34060</v>
      </c>
      <c r="B77">
        <v>15.82309228052749</v>
      </c>
    </row>
    <row r="78" spans="1:2" x14ac:dyDescent="0.25">
      <c r="A78" s="3">
        <f>DATE(1993,5,1)</f>
        <v>34090</v>
      </c>
      <c r="B78">
        <v>18.198548973080069</v>
      </c>
    </row>
    <row r="79" spans="1:2" x14ac:dyDescent="0.25">
      <c r="A79" s="3">
        <f>DATE(1993,6,1)</f>
        <v>34121</v>
      </c>
      <c r="B79">
        <v>15.873311091254941</v>
      </c>
    </row>
    <row r="80" spans="1:2" x14ac:dyDescent="0.25">
      <c r="A80" s="3">
        <f>DATE(1993,7,1)</f>
        <v>34151</v>
      </c>
      <c r="B80">
        <v>11.308206136954171</v>
      </c>
    </row>
    <row r="81" spans="1:2" x14ac:dyDescent="0.25">
      <c r="A81" s="3">
        <f>DATE(1993,8,1)</f>
        <v>34182</v>
      </c>
      <c r="B81">
        <v>9.7202335274670446</v>
      </c>
    </row>
    <row r="82" spans="1:2" x14ac:dyDescent="0.25">
      <c r="A82" s="3">
        <f>DATE(1993,9,1)</f>
        <v>34213</v>
      </c>
      <c r="B82">
        <v>6.3407440212341148</v>
      </c>
    </row>
    <row r="83" spans="1:2" x14ac:dyDescent="0.25">
      <c r="A83" s="3">
        <f>DATE(1993,10,1)</f>
        <v>34243</v>
      </c>
      <c r="B83">
        <v>4.7269027859359198</v>
      </c>
    </row>
    <row r="84" spans="1:2" x14ac:dyDescent="0.25">
      <c r="A84" s="3">
        <f>DATE(1993,11,1)</f>
        <v>34274</v>
      </c>
      <c r="B84">
        <v>2.1957023073217439</v>
      </c>
    </row>
    <row r="85" spans="1:2" x14ac:dyDescent="0.25">
      <c r="A85" s="3">
        <f>DATE(1993,12,1)</f>
        <v>34304</v>
      </c>
      <c r="B85">
        <v>0.33004032141110468</v>
      </c>
    </row>
    <row r="86" spans="1:2" x14ac:dyDescent="0.25">
      <c r="A86" s="3">
        <f>DATE(1994,1,1)</f>
        <v>34335</v>
      </c>
      <c r="B86">
        <v>0.73031324946199294</v>
      </c>
    </row>
    <row r="87" spans="1:2" x14ac:dyDescent="0.25">
      <c r="A87" s="3">
        <f>DATE(1994,2,1)</f>
        <v>34366</v>
      </c>
      <c r="B87">
        <v>2.6261287430932949</v>
      </c>
    </row>
    <row r="88" spans="1:2" x14ac:dyDescent="0.25">
      <c r="A88" s="3">
        <f>DATE(1994,3,1)</f>
        <v>34394</v>
      </c>
      <c r="B88">
        <v>3.1721929784664709</v>
      </c>
    </row>
    <row r="89" spans="1:2" x14ac:dyDescent="0.25">
      <c r="A89" s="3">
        <f>DATE(1994,4,1)</f>
        <v>34425</v>
      </c>
      <c r="B89">
        <v>3.5511699084149488</v>
      </c>
    </row>
    <row r="90" spans="1:2" x14ac:dyDescent="0.25">
      <c r="A90" s="3">
        <f>DATE(1994,5,1)</f>
        <v>34455</v>
      </c>
      <c r="B90">
        <v>6.141604844144422</v>
      </c>
    </row>
    <row r="91" spans="1:2" x14ac:dyDescent="0.25">
      <c r="A91" s="3">
        <f>DATE(1994,6,1)</f>
        <v>34486</v>
      </c>
      <c r="B91">
        <v>6.1456977018974461</v>
      </c>
    </row>
    <row r="92" spans="1:2" x14ac:dyDescent="0.25">
      <c r="A92" s="3">
        <f>DATE(1994,7,1)</f>
        <v>34516</v>
      </c>
      <c r="B92">
        <v>4.5873721994030774</v>
      </c>
    </row>
    <row r="93" spans="1:2" x14ac:dyDescent="0.25">
      <c r="A93" s="3">
        <f>DATE(1994,8,1)</f>
        <v>34547</v>
      </c>
      <c r="B93">
        <v>4.0972984911672228E-2</v>
      </c>
    </row>
    <row r="94" spans="1:2" x14ac:dyDescent="0.25">
      <c r="A94" s="3">
        <f>DATE(1994,9,1)</f>
        <v>34578</v>
      </c>
      <c r="B94">
        <v>-8.1754646828485527</v>
      </c>
    </row>
    <row r="95" spans="1:2" x14ac:dyDescent="0.25">
      <c r="A95" s="3">
        <f>DATE(1994,10,1)</f>
        <v>34608</v>
      </c>
      <c r="B95">
        <v>-17.046607183063401</v>
      </c>
    </row>
    <row r="96" spans="1:2" x14ac:dyDescent="0.25">
      <c r="A96" s="3">
        <f>DATE(1994,11,1)</f>
        <v>34639</v>
      </c>
      <c r="B96">
        <v>-21.02162836612635</v>
      </c>
    </row>
    <row r="97" spans="1:2" x14ac:dyDescent="0.25">
      <c r="A97" s="3">
        <f>DATE(1994,12,1)</f>
        <v>34669</v>
      </c>
      <c r="B97">
        <v>-21.9948553004117</v>
      </c>
    </row>
    <row r="98" spans="1:2" x14ac:dyDescent="0.25">
      <c r="A98" s="3">
        <f>DATE(1995,1,1)</f>
        <v>34700</v>
      </c>
      <c r="B98">
        <v>-20.378174017945941</v>
      </c>
    </row>
    <row r="99" spans="1:2" x14ac:dyDescent="0.25">
      <c r="A99" s="3">
        <f>DATE(1995,2,1)</f>
        <v>34731</v>
      </c>
      <c r="B99">
        <v>-10.29922836964224</v>
      </c>
    </row>
    <row r="100" spans="1:2" x14ac:dyDescent="0.25">
      <c r="A100" s="3">
        <f>DATE(1995,3,1)</f>
        <v>34759</v>
      </c>
      <c r="B100">
        <v>0.1670072561175151</v>
      </c>
    </row>
    <row r="101" spans="1:2" x14ac:dyDescent="0.25">
      <c r="A101" s="3">
        <f>DATE(1995,4,1)</f>
        <v>34790</v>
      </c>
      <c r="B101">
        <v>12.484489559777471</v>
      </c>
    </row>
    <row r="102" spans="1:2" x14ac:dyDescent="0.25">
      <c r="A102" s="3">
        <f>DATE(1995,5,1)</f>
        <v>34820</v>
      </c>
      <c r="B102">
        <v>27.016487588484921</v>
      </c>
    </row>
    <row r="103" spans="1:2" x14ac:dyDescent="0.25">
      <c r="A103" s="3">
        <f>DATE(1995,6,1)</f>
        <v>34851</v>
      </c>
      <c r="B103">
        <v>38.203555900459293</v>
      </c>
    </row>
    <row r="104" spans="1:2" x14ac:dyDescent="0.25">
      <c r="A104" s="3">
        <f>DATE(1995,7,1)</f>
        <v>34881</v>
      </c>
      <c r="B104">
        <v>37.578949436430953</v>
      </c>
    </row>
    <row r="105" spans="1:2" x14ac:dyDescent="0.25">
      <c r="A105" s="3">
        <f>DATE(1995,8,1)</f>
        <v>34912</v>
      </c>
      <c r="B105">
        <v>36.99385873111887</v>
      </c>
    </row>
    <row r="106" spans="1:2" x14ac:dyDescent="0.25">
      <c r="A106" s="3">
        <f>DATE(1995,9,1)</f>
        <v>34943</v>
      </c>
      <c r="B106">
        <v>35.826361768070981</v>
      </c>
    </row>
    <row r="107" spans="1:2" x14ac:dyDescent="0.25">
      <c r="A107" s="3">
        <f>DATE(1995,10,1)</f>
        <v>34973</v>
      </c>
      <c r="B107">
        <v>25.237584171566901</v>
      </c>
    </row>
    <row r="108" spans="1:2" x14ac:dyDescent="0.25">
      <c r="A108" s="3">
        <f>DATE(1995,11,1)</f>
        <v>35004</v>
      </c>
      <c r="B108">
        <v>16.36191756895013</v>
      </c>
    </row>
    <row r="109" spans="1:2" x14ac:dyDescent="0.25">
      <c r="A109" s="3">
        <f>DATE(1995,12,1)</f>
        <v>35034</v>
      </c>
      <c r="B109">
        <v>11.41385350465637</v>
      </c>
    </row>
    <row r="110" spans="1:2" x14ac:dyDescent="0.25">
      <c r="A110" s="3">
        <f>DATE(1996,1,1)</f>
        <v>35065</v>
      </c>
      <c r="B110">
        <v>7.0485844963774893</v>
      </c>
    </row>
    <row r="111" spans="1:2" x14ac:dyDescent="0.25">
      <c r="A111" s="3">
        <f>DATE(1996,2,1)</f>
        <v>35096</v>
      </c>
      <c r="B111">
        <v>5.1441994627431509</v>
      </c>
    </row>
    <row r="112" spans="1:2" x14ac:dyDescent="0.25">
      <c r="A112" s="3">
        <f>DATE(1996,3,1)</f>
        <v>35125</v>
      </c>
      <c r="B112">
        <v>4.6981218755241816</v>
      </c>
    </row>
    <row r="113" spans="1:2" x14ac:dyDescent="0.25">
      <c r="A113" s="3">
        <f>DATE(1996,4,1)</f>
        <v>35156</v>
      </c>
      <c r="B113">
        <v>4.5210656560248763</v>
      </c>
    </row>
    <row r="114" spans="1:2" x14ac:dyDescent="0.25">
      <c r="A114" s="3">
        <f>DATE(1996,5,1)</f>
        <v>35186</v>
      </c>
      <c r="B114">
        <v>4.8738110931923639</v>
      </c>
    </row>
    <row r="115" spans="1:2" x14ac:dyDescent="0.25">
      <c r="A115" s="3">
        <f>DATE(1996,6,1)</f>
        <v>35217</v>
      </c>
      <c r="B115">
        <v>5.8497630079667102</v>
      </c>
    </row>
    <row r="116" spans="1:2" x14ac:dyDescent="0.25">
      <c r="A116" s="3">
        <f>DATE(1996,7,1)</f>
        <v>35247</v>
      </c>
      <c r="B116">
        <v>5.821811584113723</v>
      </c>
    </row>
    <row r="117" spans="1:2" x14ac:dyDescent="0.25">
      <c r="A117" s="3">
        <f>DATE(1996,8,1)</f>
        <v>35278</v>
      </c>
      <c r="B117">
        <v>5.4314975806463073</v>
      </c>
    </row>
    <row r="118" spans="1:2" x14ac:dyDescent="0.25">
      <c r="A118" s="3">
        <f>DATE(1996,9,1)</f>
        <v>35309</v>
      </c>
      <c r="B118">
        <v>4.0297466039214687</v>
      </c>
    </row>
    <row r="119" spans="1:2" x14ac:dyDescent="0.25">
      <c r="A119" s="3">
        <f>DATE(1996,10,1)</f>
        <v>35339</v>
      </c>
      <c r="B119">
        <v>0.69049297970279577</v>
      </c>
    </row>
    <row r="120" spans="1:2" x14ac:dyDescent="0.25">
      <c r="A120" s="3">
        <f>DATE(1996,11,1)</f>
        <v>35370</v>
      </c>
      <c r="B120">
        <v>-7.3666236585148264</v>
      </c>
    </row>
    <row r="121" spans="1:2" x14ac:dyDescent="0.25">
      <c r="A121" s="3">
        <f>DATE(1996,12,1)</f>
        <v>35400</v>
      </c>
      <c r="B121">
        <v>-15.294774458455199</v>
      </c>
    </row>
    <row r="122" spans="1:2" x14ac:dyDescent="0.25">
      <c r="A122" s="3">
        <f>DATE(1997,1,1)</f>
        <v>35431</v>
      </c>
      <c r="B122">
        <v>-17.678851690312229</v>
      </c>
    </row>
    <row r="123" spans="1:2" x14ac:dyDescent="0.25">
      <c r="A123" s="3">
        <f>DATE(1997,2,1)</f>
        <v>35462</v>
      </c>
      <c r="B123">
        <v>-18.40060946816326</v>
      </c>
    </row>
    <row r="124" spans="1:2" x14ac:dyDescent="0.25">
      <c r="A124" s="3">
        <f>DATE(1997,3,1)</f>
        <v>35490</v>
      </c>
      <c r="B124">
        <v>-15.81319687067384</v>
      </c>
    </row>
    <row r="125" spans="1:2" x14ac:dyDescent="0.25">
      <c r="A125" s="3">
        <f>DATE(1997,4,1)</f>
        <v>35521</v>
      </c>
      <c r="B125">
        <v>-8.4794225796454938</v>
      </c>
    </row>
    <row r="126" spans="1:2" x14ac:dyDescent="0.25">
      <c r="A126" s="3">
        <f>DATE(1997,5,1)</f>
        <v>35551</v>
      </c>
      <c r="B126">
        <v>1.502290492333249</v>
      </c>
    </row>
    <row r="127" spans="1:2" x14ac:dyDescent="0.25">
      <c r="A127" s="3">
        <f>DATE(1997,6,1)</f>
        <v>35582</v>
      </c>
      <c r="B127">
        <v>11.060225733126821</v>
      </c>
    </row>
    <row r="128" spans="1:2" x14ac:dyDescent="0.25">
      <c r="A128" s="3">
        <f>DATE(1997,7,1)</f>
        <v>35612</v>
      </c>
      <c r="B128">
        <v>21.421597636405341</v>
      </c>
    </row>
    <row r="129" spans="1:2" x14ac:dyDescent="0.25">
      <c r="A129" s="3">
        <f>DATE(1997,8,1)</f>
        <v>35643</v>
      </c>
      <c r="B129">
        <v>28.73800891653261</v>
      </c>
    </row>
    <row r="130" spans="1:2" x14ac:dyDescent="0.25">
      <c r="A130" s="3">
        <f>DATE(1997,9,1)</f>
        <v>35674</v>
      </c>
      <c r="B130">
        <v>28.662871531963031</v>
      </c>
    </row>
    <row r="131" spans="1:2" x14ac:dyDescent="0.25">
      <c r="A131" s="3">
        <f>DATE(1997,10,1)</f>
        <v>35704</v>
      </c>
      <c r="B131">
        <v>32.072588768356617</v>
      </c>
    </row>
    <row r="132" spans="1:2" x14ac:dyDescent="0.25">
      <c r="A132" s="3">
        <f>DATE(1997,11,1)</f>
        <v>35735</v>
      </c>
      <c r="B132">
        <v>27.427188517261751</v>
      </c>
    </row>
    <row r="133" spans="1:2" x14ac:dyDescent="0.25">
      <c r="A133" s="3">
        <f>DATE(1997,12,1)</f>
        <v>35765</v>
      </c>
      <c r="B133">
        <v>25.572830204921601</v>
      </c>
    </row>
    <row r="134" spans="1:2" x14ac:dyDescent="0.25">
      <c r="A134" s="3">
        <f>DATE(1998,1,1)</f>
        <v>35796</v>
      </c>
      <c r="B134">
        <v>16.08352920844839</v>
      </c>
    </row>
    <row r="135" spans="1:2" x14ac:dyDescent="0.25">
      <c r="A135" s="3">
        <f>DATE(1998,2,1)</f>
        <v>35827</v>
      </c>
      <c r="B135">
        <v>12.403361375921049</v>
      </c>
    </row>
    <row r="136" spans="1:2" x14ac:dyDescent="0.25">
      <c r="A136" s="3">
        <f>DATE(1998,3,1)</f>
        <v>35855</v>
      </c>
      <c r="B136">
        <v>6.5014550598320628</v>
      </c>
    </row>
    <row r="137" spans="1:2" x14ac:dyDescent="0.25">
      <c r="A137" s="3">
        <f>DATE(1998,4,1)</f>
        <v>35886</v>
      </c>
      <c r="B137">
        <v>4.6767142129020254</v>
      </c>
    </row>
    <row r="138" spans="1:2" x14ac:dyDescent="0.25">
      <c r="A138" s="3">
        <f>DATE(1998,5,1)</f>
        <v>35916</v>
      </c>
      <c r="B138">
        <v>2.031350293478587</v>
      </c>
    </row>
    <row r="139" spans="1:2" x14ac:dyDescent="0.25">
      <c r="A139" s="3">
        <f>DATE(1998,6,1)</f>
        <v>35947</v>
      </c>
      <c r="B139">
        <v>2.697732040380302</v>
      </c>
    </row>
    <row r="140" spans="1:2" x14ac:dyDescent="0.25">
      <c r="A140" s="3">
        <f>DATE(1998,7,1)</f>
        <v>35977</v>
      </c>
      <c r="B140">
        <v>1.0528416887511449</v>
      </c>
    </row>
    <row r="141" spans="1:2" x14ac:dyDescent="0.25">
      <c r="A141" s="3">
        <f>DATE(1998,8,1)</f>
        <v>36008</v>
      </c>
      <c r="B141">
        <v>-0.61082669513737731</v>
      </c>
    </row>
    <row r="142" spans="1:2" x14ac:dyDescent="0.25">
      <c r="A142" s="3">
        <f>DATE(1998,9,1)</f>
        <v>36039</v>
      </c>
      <c r="B142">
        <v>-6.0807971999942501</v>
      </c>
    </row>
    <row r="143" spans="1:2" x14ac:dyDescent="0.25">
      <c r="A143" s="3">
        <f>DATE(1998,10,1)</f>
        <v>36069</v>
      </c>
      <c r="B143">
        <v>-16.17015975727519</v>
      </c>
    </row>
    <row r="144" spans="1:2" x14ac:dyDescent="0.25">
      <c r="A144" s="3">
        <f>DATE(1998,11,1)</f>
        <v>36100</v>
      </c>
      <c r="B144">
        <v>-26.359593519591989</v>
      </c>
    </row>
    <row r="145" spans="1:2" x14ac:dyDescent="0.25">
      <c r="A145" s="3">
        <f>DATE(1998,12,1)</f>
        <v>36130</v>
      </c>
      <c r="B145">
        <v>-30.37640008236518</v>
      </c>
    </row>
    <row r="146" spans="1:2" x14ac:dyDescent="0.25">
      <c r="A146" s="3">
        <f>DATE(1999,1,1)</f>
        <v>36161</v>
      </c>
      <c r="B146">
        <v>-31.803515960568021</v>
      </c>
    </row>
    <row r="147" spans="1:2" x14ac:dyDescent="0.25">
      <c r="A147" s="3">
        <f>DATE(1999,2,1)</f>
        <v>36192</v>
      </c>
      <c r="B147">
        <v>-29.52093823183429</v>
      </c>
    </row>
    <row r="148" spans="1:2" x14ac:dyDescent="0.25">
      <c r="A148" s="3">
        <f>DATE(1999,3,1)</f>
        <v>36220</v>
      </c>
      <c r="B148">
        <v>-16.822820710299322</v>
      </c>
    </row>
    <row r="149" spans="1:2" x14ac:dyDescent="0.25">
      <c r="A149" s="3">
        <f>DATE(1999,4,1)</f>
        <v>36251</v>
      </c>
      <c r="B149">
        <v>-7.4166362198250466</v>
      </c>
    </row>
    <row r="150" spans="1:2" x14ac:dyDescent="0.25">
      <c r="A150" s="3">
        <f>DATE(1999,5,1)</f>
        <v>36281</v>
      </c>
      <c r="B150">
        <v>5.4740330296631798</v>
      </c>
    </row>
    <row r="151" spans="1:2" x14ac:dyDescent="0.25">
      <c r="A151" s="3">
        <f>DATE(1999,6,1)</f>
        <v>36312</v>
      </c>
      <c r="B151">
        <v>10.034691476413281</v>
      </c>
    </row>
    <row r="152" spans="1:2" x14ac:dyDescent="0.25">
      <c r="A152" s="3">
        <f>DATE(1999,7,1)</f>
        <v>36342</v>
      </c>
      <c r="B152">
        <v>21.40294724461253</v>
      </c>
    </row>
    <row r="153" spans="1:2" x14ac:dyDescent="0.25">
      <c r="A153" s="3">
        <f>DATE(1999,8,1)</f>
        <v>36373</v>
      </c>
      <c r="B153">
        <v>23.84769270603126</v>
      </c>
    </row>
    <row r="154" spans="1:2" x14ac:dyDescent="0.25">
      <c r="A154" s="3">
        <f>DATE(1999,9,1)</f>
        <v>36404</v>
      </c>
      <c r="B154">
        <v>17.732258097746598</v>
      </c>
    </row>
    <row r="155" spans="1:2" x14ac:dyDescent="0.25">
      <c r="A155" s="3">
        <f>DATE(1999,10,1)</f>
        <v>36434</v>
      </c>
      <c r="B155">
        <v>19.572820651898581</v>
      </c>
    </row>
    <row r="156" spans="1:2" x14ac:dyDescent="0.25">
      <c r="A156" s="3">
        <f>DATE(1999,11,1)</f>
        <v>36465</v>
      </c>
      <c r="B156">
        <v>13.16451862425034</v>
      </c>
    </row>
    <row r="157" spans="1:2" x14ac:dyDescent="0.25">
      <c r="A157" s="3">
        <f>DATE(1999,12,1)</f>
        <v>36495</v>
      </c>
      <c r="B157">
        <v>13.044702232646699</v>
      </c>
    </row>
    <row r="158" spans="1:2" x14ac:dyDescent="0.25">
      <c r="A158" s="3">
        <f>DATE(2000,1,1)</f>
        <v>36526</v>
      </c>
      <c r="B158">
        <v>11.76123629699174</v>
      </c>
    </row>
    <row r="159" spans="1:2" x14ac:dyDescent="0.25">
      <c r="A159" s="3">
        <f>DATE(2000,2,1)</f>
        <v>36557</v>
      </c>
      <c r="B159">
        <v>15.66454704852028</v>
      </c>
    </row>
    <row r="160" spans="1:2" x14ac:dyDescent="0.25">
      <c r="A160" s="3">
        <f>DATE(2000,3,1)</f>
        <v>36586</v>
      </c>
      <c r="B160">
        <v>11.90389393183454</v>
      </c>
    </row>
    <row r="161" spans="1:2" x14ac:dyDescent="0.25">
      <c r="A161" s="3">
        <f>DATE(2000,4,1)</f>
        <v>36617</v>
      </c>
      <c r="B161">
        <v>8.3543407220611243</v>
      </c>
    </row>
    <row r="162" spans="1:2" x14ac:dyDescent="0.25">
      <c r="A162" s="3">
        <f>DATE(2000,5,1)</f>
        <v>36647</v>
      </c>
      <c r="B162">
        <v>3.317387918208333</v>
      </c>
    </row>
    <row r="163" spans="1:2" x14ac:dyDescent="0.25">
      <c r="A163" s="3">
        <f>DATE(2000,6,1)</f>
        <v>36678</v>
      </c>
      <c r="B163">
        <v>2.1530939555954172</v>
      </c>
    </row>
    <row r="164" spans="1:2" x14ac:dyDescent="0.25">
      <c r="A164" s="3">
        <f>DATE(2000,7,1)</f>
        <v>36708</v>
      </c>
      <c r="B164">
        <v>0.6929435707283369</v>
      </c>
    </row>
    <row r="165" spans="1:2" x14ac:dyDescent="0.25">
      <c r="A165" s="3">
        <f>DATE(2000,8,1)</f>
        <v>36739</v>
      </c>
      <c r="B165">
        <v>-0.64278180116281725</v>
      </c>
    </row>
    <row r="166" spans="1:2" x14ac:dyDescent="0.25">
      <c r="A166" s="3">
        <f>DATE(2000,9,1)</f>
        <v>36770</v>
      </c>
      <c r="B166">
        <v>-1.0161223571300719</v>
      </c>
    </row>
    <row r="167" spans="1:2" x14ac:dyDescent="0.25">
      <c r="A167" s="3">
        <f>DATE(2000,10,1)</f>
        <v>36800</v>
      </c>
      <c r="B167">
        <v>1.1646935903962969</v>
      </c>
    </row>
    <row r="168" spans="1:2" x14ac:dyDescent="0.25">
      <c r="A168" s="3">
        <f>DATE(2000,11,1)</f>
        <v>36831</v>
      </c>
      <c r="B168">
        <v>1.862271971237071</v>
      </c>
    </row>
    <row r="169" spans="1:2" x14ac:dyDescent="0.25">
      <c r="A169" s="3">
        <f>DATE(2000,12,1)</f>
        <v>36861</v>
      </c>
      <c r="B169">
        <v>2.4729092259699379</v>
      </c>
    </row>
    <row r="170" spans="1:2" x14ac:dyDescent="0.25">
      <c r="A170" s="3">
        <f>DATE(2001,1,1)</f>
        <v>36892</v>
      </c>
      <c r="B170">
        <v>1.7365534217126981</v>
      </c>
    </row>
    <row r="171" spans="1:2" x14ac:dyDescent="0.25">
      <c r="A171" s="3">
        <f>DATE(2001,2,1)</f>
        <v>36923</v>
      </c>
      <c r="B171">
        <v>1.07032021253586</v>
      </c>
    </row>
    <row r="172" spans="1:2" x14ac:dyDescent="0.25">
      <c r="A172" s="3">
        <f>DATE(2001,3,1)</f>
        <v>36951</v>
      </c>
      <c r="B172">
        <v>1.7532128890497909</v>
      </c>
    </row>
    <row r="173" spans="1:2" x14ac:dyDescent="0.25">
      <c r="A173" s="3">
        <f>DATE(2001,4,1)</f>
        <v>36982</v>
      </c>
      <c r="B173">
        <v>2.175002752730864</v>
      </c>
    </row>
    <row r="174" spans="1:2" x14ac:dyDescent="0.25">
      <c r="A174" s="3">
        <f>DATE(2001,5,1)</f>
        <v>37012</v>
      </c>
      <c r="B174">
        <v>3.4028783813370578</v>
      </c>
    </row>
    <row r="175" spans="1:2" x14ac:dyDescent="0.25">
      <c r="A175" s="3">
        <f>DATE(2001,6,1)</f>
        <v>37043</v>
      </c>
      <c r="B175">
        <v>4.2584378615898206</v>
      </c>
    </row>
    <row r="176" spans="1:2" x14ac:dyDescent="0.25">
      <c r="A176" s="3">
        <f>DATE(2001,7,1)</f>
        <v>37073</v>
      </c>
      <c r="B176">
        <v>1.272675949948098</v>
      </c>
    </row>
    <row r="177" spans="1:2" x14ac:dyDescent="0.25">
      <c r="A177" s="3">
        <f>DATE(2001,8,1)</f>
        <v>37104</v>
      </c>
      <c r="B177">
        <v>-14.495753572453321</v>
      </c>
    </row>
    <row r="178" spans="1:2" x14ac:dyDescent="0.25">
      <c r="A178" s="3">
        <f>DATE(2001,9,1)</f>
        <v>37135</v>
      </c>
      <c r="B178">
        <v>-25.68698075750488</v>
      </c>
    </row>
    <row r="179" spans="1:2" x14ac:dyDescent="0.25">
      <c r="A179" s="3">
        <f>DATE(2001,10,1)</f>
        <v>37165</v>
      </c>
      <c r="B179">
        <v>-38.245753080838597</v>
      </c>
    </row>
    <row r="180" spans="1:2" x14ac:dyDescent="0.25">
      <c r="A180" s="3">
        <f>DATE(2001,11,1)</f>
        <v>37196</v>
      </c>
      <c r="B180">
        <v>-47.352247412723237</v>
      </c>
    </row>
    <row r="181" spans="1:2" x14ac:dyDescent="0.25">
      <c r="A181" s="3">
        <f>DATE(2001,12,1)</f>
        <v>37226</v>
      </c>
      <c r="B181">
        <v>-55.831348641740043</v>
      </c>
    </row>
    <row r="182" spans="1:2" x14ac:dyDescent="0.25">
      <c r="A182" s="3">
        <f>DATE(2002,1,1)</f>
        <v>37257</v>
      </c>
      <c r="B182">
        <v>-50.109589043100279</v>
      </c>
    </row>
    <row r="183" spans="1:2" x14ac:dyDescent="0.25">
      <c r="A183" s="3">
        <f>DATE(2002,2,1)</f>
        <v>37288</v>
      </c>
      <c r="B183">
        <v>-39.597412427636201</v>
      </c>
    </row>
    <row r="184" spans="1:2" x14ac:dyDescent="0.25">
      <c r="A184" s="3">
        <f>DATE(2002,3,1)</f>
        <v>37316</v>
      </c>
      <c r="B184">
        <v>-19.44365462377985</v>
      </c>
    </row>
    <row r="185" spans="1:2" x14ac:dyDescent="0.25">
      <c r="A185" s="3">
        <f>DATE(2002,4,1)</f>
        <v>37347</v>
      </c>
      <c r="B185">
        <v>2.391594078383775</v>
      </c>
    </row>
    <row r="186" spans="1:2" x14ac:dyDescent="0.25">
      <c r="A186" s="3">
        <f>DATE(2002,5,1)</f>
        <v>37377</v>
      </c>
      <c r="B186">
        <v>22.513314395981219</v>
      </c>
    </row>
    <row r="187" spans="1:2" x14ac:dyDescent="0.25">
      <c r="A187" s="3">
        <f>DATE(2002,6,1)</f>
        <v>37408</v>
      </c>
      <c r="B187">
        <v>34.815437584139701</v>
      </c>
    </row>
    <row r="188" spans="1:2" x14ac:dyDescent="0.25">
      <c r="A188" s="3">
        <f>DATE(2002,7,1)</f>
        <v>37438</v>
      </c>
      <c r="B188">
        <v>39.422373866925753</v>
      </c>
    </row>
    <row r="189" spans="1:2" x14ac:dyDescent="0.25">
      <c r="A189" s="3">
        <f>DATE(2002,8,1)</f>
        <v>37469</v>
      </c>
      <c r="B189">
        <v>43.387400123215897</v>
      </c>
    </row>
    <row r="190" spans="1:2" x14ac:dyDescent="0.25">
      <c r="A190" s="3">
        <f>DATE(2002,9,1)</f>
        <v>37500</v>
      </c>
      <c r="B190">
        <v>39.531645132952342</v>
      </c>
    </row>
    <row r="191" spans="1:2" x14ac:dyDescent="0.25">
      <c r="A191" s="3">
        <f>DATE(2002,10,1)</f>
        <v>37530</v>
      </c>
      <c r="B191">
        <v>29.166378634644509</v>
      </c>
    </row>
    <row r="192" spans="1:2" x14ac:dyDescent="0.25">
      <c r="A192" s="3">
        <f>DATE(2002,11,1)</f>
        <v>37561</v>
      </c>
      <c r="B192">
        <v>17.55835680930111</v>
      </c>
    </row>
    <row r="193" spans="1:2" x14ac:dyDescent="0.25">
      <c r="A193" s="3">
        <f>DATE(2002,12,1)</f>
        <v>37591</v>
      </c>
      <c r="B193">
        <v>11.99738239148399</v>
      </c>
    </row>
    <row r="194" spans="1:2" x14ac:dyDescent="0.25">
      <c r="A194" s="3">
        <f>DATE(2003,1,1)</f>
        <v>37622</v>
      </c>
      <c r="B194">
        <v>9.2089477234591612</v>
      </c>
    </row>
    <row r="195" spans="1:2" x14ac:dyDescent="0.25">
      <c r="A195" s="3">
        <f>DATE(2003,2,1)</f>
        <v>37653</v>
      </c>
      <c r="B195">
        <v>8.8086923612590766</v>
      </c>
    </row>
    <row r="196" spans="1:2" x14ac:dyDescent="0.25">
      <c r="A196" s="3">
        <f>DATE(2003,3,1)</f>
        <v>37681</v>
      </c>
      <c r="B196">
        <v>9.3342892297754823</v>
      </c>
    </row>
    <row r="197" spans="1:2" x14ac:dyDescent="0.25">
      <c r="A197" s="3">
        <f>DATE(2003,4,1)</f>
        <v>37712</v>
      </c>
      <c r="B197">
        <v>6.6821477134762448</v>
      </c>
    </row>
    <row r="198" spans="1:2" x14ac:dyDescent="0.25">
      <c r="A198" s="3">
        <f>DATE(2003,5,1)</f>
        <v>37742</v>
      </c>
      <c r="B198">
        <v>7.4213156321095468</v>
      </c>
    </row>
    <row r="199" spans="1:2" x14ac:dyDescent="0.25">
      <c r="A199" s="3">
        <f>DATE(2003,6,1)</f>
        <v>37773</v>
      </c>
      <c r="B199">
        <v>6.0810500085824284</v>
      </c>
    </row>
    <row r="200" spans="1:2" x14ac:dyDescent="0.25">
      <c r="A200" s="3">
        <f>DATE(2003,7,1)</f>
        <v>37803</v>
      </c>
      <c r="B200">
        <v>4.6878898366513724</v>
      </c>
    </row>
    <row r="201" spans="1:2" x14ac:dyDescent="0.25">
      <c r="A201" s="3">
        <f>DATE(2003,8,1)</f>
        <v>37834</v>
      </c>
      <c r="B201">
        <v>3.2288427026110691</v>
      </c>
    </row>
    <row r="202" spans="1:2" x14ac:dyDescent="0.25">
      <c r="A202" s="3">
        <f>DATE(2003,9,1)</f>
        <v>37865</v>
      </c>
      <c r="B202">
        <v>2.560803545902727</v>
      </c>
    </row>
    <row r="203" spans="1:2" x14ac:dyDescent="0.25">
      <c r="A203" s="3">
        <f>DATE(2003,10,1)</f>
        <v>37895</v>
      </c>
      <c r="B203">
        <v>1.6143819759526601</v>
      </c>
    </row>
    <row r="204" spans="1:2" x14ac:dyDescent="0.25">
      <c r="A204" s="3">
        <f>DATE(2003,11,1)</f>
        <v>37926</v>
      </c>
      <c r="B204">
        <v>-1.425812426256768</v>
      </c>
    </row>
    <row r="205" spans="1:2" x14ac:dyDescent="0.25">
      <c r="A205" s="3">
        <f>DATE(2003,12,1)</f>
        <v>37956</v>
      </c>
      <c r="B205">
        <v>-7.7468851408367394</v>
      </c>
    </row>
    <row r="206" spans="1:2" x14ac:dyDescent="0.25">
      <c r="A206" s="3">
        <f>DATE(2004,1,1)</f>
        <v>37987</v>
      </c>
      <c r="B206">
        <v>-9.0786964953787148</v>
      </c>
    </row>
    <row r="207" spans="1:2" x14ac:dyDescent="0.25">
      <c r="A207" s="3">
        <f>DATE(2004,2,1)</f>
        <v>38018</v>
      </c>
      <c r="B207">
        <v>-14.821431195249049</v>
      </c>
    </row>
    <row r="208" spans="1:2" x14ac:dyDescent="0.25">
      <c r="A208" s="3">
        <f>DATE(2004,3,1)</f>
        <v>38047</v>
      </c>
      <c r="B208">
        <v>-14.75080857763608</v>
      </c>
    </row>
    <row r="209" spans="1:2" x14ac:dyDescent="0.25">
      <c r="A209" s="3">
        <f>DATE(2004,4,1)</f>
        <v>38078</v>
      </c>
      <c r="B209">
        <v>-10.21066160416637</v>
      </c>
    </row>
    <row r="210" spans="1:2" x14ac:dyDescent="0.25">
      <c r="A210" s="3">
        <f>DATE(2004,5,1)</f>
        <v>38108</v>
      </c>
      <c r="B210">
        <v>-8.5293334766772695</v>
      </c>
    </row>
    <row r="211" spans="1:2" x14ac:dyDescent="0.25">
      <c r="A211" s="3">
        <f>DATE(2004,6,1)</f>
        <v>38139</v>
      </c>
      <c r="B211">
        <v>-6.9793686613756867</v>
      </c>
    </row>
    <row r="212" spans="1:2" x14ac:dyDescent="0.25">
      <c r="A212" s="3">
        <f>DATE(2004,7,1)</f>
        <v>38169</v>
      </c>
      <c r="B212">
        <v>0.50524273703521161</v>
      </c>
    </row>
    <row r="213" spans="1:2" x14ac:dyDescent="0.25">
      <c r="A213" s="3">
        <f>DATE(2004,8,1)</f>
        <v>38200</v>
      </c>
      <c r="B213">
        <v>7.53094189670764</v>
      </c>
    </row>
    <row r="214" spans="1:2" x14ac:dyDescent="0.25">
      <c r="A214" s="3">
        <f>DATE(2004,9,1)</f>
        <v>38231</v>
      </c>
      <c r="B214">
        <v>12.13339316670911</v>
      </c>
    </row>
    <row r="215" spans="1:2" x14ac:dyDescent="0.25">
      <c r="A215" s="3">
        <f>DATE(2004,10,1)</f>
        <v>38261</v>
      </c>
      <c r="B215">
        <v>17.589309926051161</v>
      </c>
    </row>
    <row r="216" spans="1:2" x14ac:dyDescent="0.25">
      <c r="A216" s="3">
        <f>DATE(2004,11,1)</f>
        <v>38292</v>
      </c>
      <c r="B216">
        <v>16.961279432005789</v>
      </c>
    </row>
    <row r="217" spans="1:2" x14ac:dyDescent="0.25">
      <c r="A217" s="3">
        <f>DATE(2004,12,1)</f>
        <v>38322</v>
      </c>
      <c r="B217">
        <v>12.53393670875845</v>
      </c>
    </row>
    <row r="218" spans="1:2" x14ac:dyDescent="0.25">
      <c r="A218" s="3">
        <f>DATE(2005,1,1)</f>
        <v>38353</v>
      </c>
      <c r="B218">
        <v>9.2997521108126797</v>
      </c>
    </row>
    <row r="219" spans="1:2" x14ac:dyDescent="0.25">
      <c r="A219" s="3">
        <f>DATE(2005,2,1)</f>
        <v>38384</v>
      </c>
      <c r="B219">
        <v>6.4855908593865417</v>
      </c>
    </row>
    <row r="220" spans="1:2" x14ac:dyDescent="0.25">
      <c r="A220" s="3">
        <f>DATE(2005,3,1)</f>
        <v>38412</v>
      </c>
      <c r="B220">
        <v>3.7768760003076638</v>
      </c>
    </row>
    <row r="221" spans="1:2" x14ac:dyDescent="0.25">
      <c r="A221" s="3">
        <f>DATE(2005,4,1)</f>
        <v>38443</v>
      </c>
      <c r="B221">
        <v>2.0681528726654128</v>
      </c>
    </row>
    <row r="222" spans="1:2" x14ac:dyDescent="0.25">
      <c r="A222" s="3">
        <f>DATE(2005,5,1)</f>
        <v>38473</v>
      </c>
      <c r="B222">
        <v>3.580797173971404</v>
      </c>
    </row>
    <row r="223" spans="1:2" x14ac:dyDescent="0.25">
      <c r="A223" s="3">
        <f>DATE(2005,6,1)</f>
        <v>38504</v>
      </c>
      <c r="B223">
        <v>4.1146146225948268</v>
      </c>
    </row>
    <row r="224" spans="1:2" x14ac:dyDescent="0.25">
      <c r="A224" s="3">
        <f>DATE(2005,7,1)</f>
        <v>38534</v>
      </c>
      <c r="B224">
        <v>4.9117176498967234</v>
      </c>
    </row>
    <row r="225" spans="1:2" x14ac:dyDescent="0.25">
      <c r="A225" s="3">
        <f>DATE(2005,8,1)</f>
        <v>38565</v>
      </c>
      <c r="B225">
        <v>6.0518842721910859</v>
      </c>
    </row>
    <row r="226" spans="1:2" x14ac:dyDescent="0.25">
      <c r="A226" s="3">
        <f>DATE(2005,9,1)</f>
        <v>38596</v>
      </c>
      <c r="B226">
        <v>6.3095903434517089</v>
      </c>
    </row>
    <row r="227" spans="1:2" x14ac:dyDescent="0.25">
      <c r="A227" s="3">
        <f>DATE(2005,10,1)</f>
        <v>38626</v>
      </c>
      <c r="B227">
        <v>4.5110770334516914</v>
      </c>
    </row>
    <row r="228" spans="1:2" x14ac:dyDescent="0.25">
      <c r="A228" s="3">
        <f>DATE(2005,11,1)</f>
        <v>38657</v>
      </c>
      <c r="B228">
        <v>5.1291016038253732</v>
      </c>
    </row>
    <row r="229" spans="1:2" x14ac:dyDescent="0.25">
      <c r="A229" s="3">
        <f>DATE(2005,12,1)</f>
        <v>38687</v>
      </c>
      <c r="B229">
        <v>9.0473114069018195</v>
      </c>
    </row>
    <row r="230" spans="1:2" x14ac:dyDescent="0.25">
      <c r="A230" s="3">
        <f>DATE(2006,1,1)</f>
        <v>38718</v>
      </c>
      <c r="B230">
        <v>13.410306391395849</v>
      </c>
    </row>
    <row r="231" spans="1:2" x14ac:dyDescent="0.25">
      <c r="A231" s="3">
        <f>DATE(2006,2,1)</f>
        <v>38749</v>
      </c>
      <c r="B231">
        <v>11.08460933775438</v>
      </c>
    </row>
    <row r="232" spans="1:2" x14ac:dyDescent="0.25">
      <c r="A232" s="3">
        <f>DATE(2006,3,1)</f>
        <v>38777</v>
      </c>
      <c r="B232">
        <v>14.721719036064821</v>
      </c>
    </row>
    <row r="233" spans="1:2" x14ac:dyDescent="0.25">
      <c r="A233" s="3">
        <f>DATE(2006,4,1)</f>
        <v>38808</v>
      </c>
      <c r="B233">
        <v>17.504898572310928</v>
      </c>
    </row>
    <row r="234" spans="1:2" x14ac:dyDescent="0.25">
      <c r="A234" s="3">
        <f>DATE(2006,5,1)</f>
        <v>38838</v>
      </c>
      <c r="B234">
        <v>14.60557390839592</v>
      </c>
    </row>
    <row r="235" spans="1:2" x14ac:dyDescent="0.25">
      <c r="A235" s="3">
        <f>DATE(2006,6,1)</f>
        <v>38869</v>
      </c>
      <c r="B235">
        <v>10.27510869204438</v>
      </c>
    </row>
    <row r="236" spans="1:2" x14ac:dyDescent="0.25">
      <c r="A236" s="3">
        <f>DATE(2006,7,1)</f>
        <v>38899</v>
      </c>
      <c r="B236">
        <v>9.8403037828708051</v>
      </c>
    </row>
    <row r="237" spans="1:2" x14ac:dyDescent="0.25">
      <c r="A237" s="3">
        <f>DATE(2006,8,1)</f>
        <v>38930</v>
      </c>
      <c r="B237">
        <v>10.820436762731291</v>
      </c>
    </row>
    <row r="238" spans="1:2" x14ac:dyDescent="0.25">
      <c r="A238" s="3">
        <f>DATE(2006,9,1)</f>
        <v>38961</v>
      </c>
      <c r="B238">
        <v>11.99475631721706</v>
      </c>
    </row>
    <row r="239" spans="1:2" x14ac:dyDescent="0.25">
      <c r="A239" s="3">
        <f>DATE(2006,10,1)</f>
        <v>38991</v>
      </c>
      <c r="B239">
        <v>14.67745215856702</v>
      </c>
    </row>
    <row r="240" spans="1:2" x14ac:dyDescent="0.25">
      <c r="A240" s="3">
        <f>DATE(2006,11,1)</f>
        <v>39022</v>
      </c>
      <c r="B240">
        <v>20.938737076769769</v>
      </c>
    </row>
    <row r="241" spans="1:2" x14ac:dyDescent="0.25">
      <c r="A241" s="3">
        <f>DATE(2006,12,1)</f>
        <v>39052</v>
      </c>
      <c r="B241">
        <v>23.498472192909471</v>
      </c>
    </row>
    <row r="242" spans="1:2" x14ac:dyDescent="0.25">
      <c r="A242" s="3">
        <f>DATE(2007,1,1)</f>
        <v>39083</v>
      </c>
      <c r="B242">
        <v>26.43117924382506</v>
      </c>
    </row>
    <row r="243" spans="1:2" x14ac:dyDescent="0.25">
      <c r="A243" s="3">
        <f>DATE(2007,2,1)</f>
        <v>39114</v>
      </c>
      <c r="B243">
        <v>26.112127622465419</v>
      </c>
    </row>
    <row r="244" spans="1:2" x14ac:dyDescent="0.25">
      <c r="A244" s="3">
        <f>DATE(2007,3,1)</f>
        <v>39142</v>
      </c>
      <c r="B244">
        <v>24.493978199550639</v>
      </c>
    </row>
    <row r="245" spans="1:2" x14ac:dyDescent="0.25">
      <c r="A245" s="3">
        <f>DATE(2007,4,1)</f>
        <v>39173</v>
      </c>
      <c r="B245">
        <v>17.053229935515311</v>
      </c>
    </row>
    <row r="246" spans="1:2" x14ac:dyDescent="0.25">
      <c r="A246" s="3">
        <f>DATE(2007,5,1)</f>
        <v>39203</v>
      </c>
      <c r="B246">
        <v>10.47544101758943</v>
      </c>
    </row>
    <row r="247" spans="1:2" x14ac:dyDescent="0.25">
      <c r="A247" s="3">
        <f>DATE(2007,6,1)</f>
        <v>39234</v>
      </c>
      <c r="B247">
        <v>7.7268286459441171</v>
      </c>
    </row>
    <row r="248" spans="1:2" x14ac:dyDescent="0.25">
      <c r="A248" s="3">
        <f>DATE(2007,7,1)</f>
        <v>39264</v>
      </c>
      <c r="B248">
        <v>5.055180606131005</v>
      </c>
    </row>
    <row r="249" spans="1:2" x14ac:dyDescent="0.25">
      <c r="A249" s="3">
        <f>DATE(2007,8,1)</f>
        <v>39295</v>
      </c>
      <c r="B249">
        <v>3.8100199676998829</v>
      </c>
    </row>
    <row r="250" spans="1:2" x14ac:dyDescent="0.25">
      <c r="A250" s="3">
        <f>DATE(2007,9,1)</f>
        <v>39326</v>
      </c>
      <c r="B250">
        <v>1.989319854452114</v>
      </c>
    </row>
    <row r="251" spans="1:2" x14ac:dyDescent="0.25">
      <c r="A251" s="3">
        <f>DATE(2007,10,1)</f>
        <v>39356</v>
      </c>
      <c r="B251">
        <v>-0.22407688728146341</v>
      </c>
    </row>
    <row r="252" spans="1:2" x14ac:dyDescent="0.25">
      <c r="A252" s="3">
        <f>DATE(2007,11,1)</f>
        <v>39387</v>
      </c>
      <c r="B252">
        <v>-2.3228385880702311</v>
      </c>
    </row>
    <row r="253" spans="1:2" x14ac:dyDescent="0.25">
      <c r="A253" s="3">
        <f>DATE(2007,12,1)</f>
        <v>39417</v>
      </c>
      <c r="B253">
        <v>-13.394606237428549</v>
      </c>
    </row>
    <row r="254" spans="1:2" x14ac:dyDescent="0.25">
      <c r="A254" s="3">
        <f>DATE(2008,1,1)</f>
        <v>39448</v>
      </c>
      <c r="B254">
        <v>-23.345675246209659</v>
      </c>
    </row>
    <row r="255" spans="1:2" x14ac:dyDescent="0.25">
      <c r="A255" s="3">
        <f>DATE(2008,2,1)</f>
        <v>39479</v>
      </c>
      <c r="B255">
        <v>-28.611165034156979</v>
      </c>
    </row>
    <row r="256" spans="1:2" x14ac:dyDescent="0.25">
      <c r="A256" s="3">
        <f>DATE(2008,3,1)</f>
        <v>39508</v>
      </c>
      <c r="B256">
        <v>-24.659178142855101</v>
      </c>
    </row>
    <row r="257" spans="1:2" x14ac:dyDescent="0.25">
      <c r="A257" s="3">
        <f>DATE(2008,4,1)</f>
        <v>39539</v>
      </c>
      <c r="B257">
        <v>-19.39608553534687</v>
      </c>
    </row>
    <row r="258" spans="1:2" x14ac:dyDescent="0.25">
      <c r="A258" s="3">
        <f>DATE(2008,5,1)</f>
        <v>39569</v>
      </c>
      <c r="B258">
        <v>-17.855773366485352</v>
      </c>
    </row>
    <row r="259" spans="1:2" x14ac:dyDescent="0.25">
      <c r="A259" s="3">
        <f>DATE(2008,6,1)</f>
        <v>39600</v>
      </c>
      <c r="B259">
        <v>-16.204596498474221</v>
      </c>
    </row>
    <row r="260" spans="1:2" x14ac:dyDescent="0.25">
      <c r="A260" s="3">
        <f>DATE(2008,7,1)</f>
        <v>39630</v>
      </c>
      <c r="B260">
        <v>-7.6981986033921048</v>
      </c>
    </row>
    <row r="261" spans="1:2" x14ac:dyDescent="0.25">
      <c r="A261" s="3">
        <f>DATE(2008,8,1)</f>
        <v>39661</v>
      </c>
      <c r="B261">
        <v>-2.8673764162758761</v>
      </c>
    </row>
    <row r="262" spans="1:2" x14ac:dyDescent="0.25">
      <c r="A262" s="3">
        <f>DATE(2008,9,1)</f>
        <v>39692</v>
      </c>
      <c r="B262">
        <v>4.0199224413091663</v>
      </c>
    </row>
    <row r="263" spans="1:2" x14ac:dyDescent="0.25">
      <c r="A263" s="3">
        <f>DATE(2008,10,1)</f>
        <v>39722</v>
      </c>
      <c r="B263">
        <v>10.838959388348419</v>
      </c>
    </row>
    <row r="264" spans="1:2" x14ac:dyDescent="0.25">
      <c r="A264" s="3">
        <f>DATE(2008,11,1)</f>
        <v>39753</v>
      </c>
      <c r="B264">
        <v>16.632281957813191</v>
      </c>
    </row>
    <row r="265" spans="1:2" x14ac:dyDescent="0.25">
      <c r="A265" s="3">
        <f>DATE(2008,12,1)</f>
        <v>39783</v>
      </c>
      <c r="B265">
        <v>19.644695257680539</v>
      </c>
    </row>
    <row r="266" spans="1:2" x14ac:dyDescent="0.25">
      <c r="A266" s="3">
        <f>DATE(2009,1,1)</f>
        <v>39814</v>
      </c>
      <c r="B266">
        <v>17.352892971268862</v>
      </c>
    </row>
    <row r="267" spans="1:2" x14ac:dyDescent="0.25">
      <c r="A267" s="3">
        <f>DATE(2009,2,1)</f>
        <v>39845</v>
      </c>
      <c r="B267">
        <v>16.95854531468213</v>
      </c>
    </row>
    <row r="268" spans="1:2" x14ac:dyDescent="0.25">
      <c r="A268" s="3">
        <f>DATE(2009,3,1)</f>
        <v>39873</v>
      </c>
      <c r="B268">
        <v>14.32161813237008</v>
      </c>
    </row>
    <row r="269" spans="1:2" x14ac:dyDescent="0.25">
      <c r="A269" s="3">
        <f>DATE(2009,4,1)</f>
        <v>39904</v>
      </c>
      <c r="B269">
        <v>12.49224003679841</v>
      </c>
    </row>
    <row r="270" spans="1:2" x14ac:dyDescent="0.25">
      <c r="A270" s="3">
        <f>DATE(2009,5,1)</f>
        <v>39934</v>
      </c>
      <c r="B270">
        <v>4.8852129004446283</v>
      </c>
    </row>
    <row r="271" spans="1:2" x14ac:dyDescent="0.25">
      <c r="A271" s="3">
        <f>DATE(2009,6,1)</f>
        <v>39965</v>
      </c>
      <c r="B271">
        <v>2.5575994033699732</v>
      </c>
    </row>
    <row r="272" spans="1:2" x14ac:dyDescent="0.25">
      <c r="A272" s="3">
        <f>DATE(2009,7,1)</f>
        <v>39995</v>
      </c>
      <c r="B272">
        <v>1.073951100627609</v>
      </c>
    </row>
    <row r="273" spans="1:2" x14ac:dyDescent="0.25">
      <c r="A273" s="3">
        <f>DATE(2009,8,1)</f>
        <v>40026</v>
      </c>
      <c r="B273">
        <v>1.988648733036892</v>
      </c>
    </row>
    <row r="274" spans="1:2" x14ac:dyDescent="0.25">
      <c r="A274" s="3">
        <f>DATE(2009,9,1)</f>
        <v>40057</v>
      </c>
      <c r="B274">
        <v>1.470186514864956</v>
      </c>
    </row>
    <row r="275" spans="1:2" x14ac:dyDescent="0.25">
      <c r="A275" s="3">
        <f>DATE(2009,10,1)</f>
        <v>40087</v>
      </c>
      <c r="B275">
        <v>3.5838908059910888</v>
      </c>
    </row>
    <row r="276" spans="1:2" x14ac:dyDescent="0.25">
      <c r="A276" s="3">
        <f>DATE(2009,11,1)</f>
        <v>40118</v>
      </c>
      <c r="B276">
        <v>3.6662567479303361</v>
      </c>
    </row>
    <row r="277" spans="1:2" x14ac:dyDescent="0.25">
      <c r="A277" s="3">
        <f>DATE(2009,12,1)</f>
        <v>40148</v>
      </c>
      <c r="B277">
        <v>3.1993653109543949</v>
      </c>
    </row>
    <row r="278" spans="1:2" x14ac:dyDescent="0.25">
      <c r="A278" s="3">
        <f>DATE(2010,1,1)</f>
        <v>40179</v>
      </c>
      <c r="B278">
        <v>1.7273231630690351</v>
      </c>
    </row>
    <row r="279" spans="1:2" x14ac:dyDescent="0.25">
      <c r="A279" s="3">
        <f>DATE(2010,2,1)</f>
        <v>40210</v>
      </c>
      <c r="B279">
        <v>0.31886882288748081</v>
      </c>
    </row>
    <row r="280" spans="1:2" x14ac:dyDescent="0.25">
      <c r="A280" s="3">
        <f>DATE(2010,3,1)</f>
        <v>40238</v>
      </c>
      <c r="B280">
        <v>-0.1337134672654918</v>
      </c>
    </row>
    <row r="281" spans="1:2" x14ac:dyDescent="0.25">
      <c r="A281" s="3">
        <f>DATE(2010,4,1)</f>
        <v>40269</v>
      </c>
      <c r="B281">
        <v>-1.491152279551079</v>
      </c>
    </row>
    <row r="282" spans="1:2" x14ac:dyDescent="0.25">
      <c r="A282" s="3">
        <f>DATE(2010,5,1)</f>
        <v>40299</v>
      </c>
      <c r="B282">
        <v>-1.854065662142482</v>
      </c>
    </row>
    <row r="283" spans="1:2" x14ac:dyDescent="0.25">
      <c r="A283" s="3">
        <f>DATE(2010,6,1)</f>
        <v>40330</v>
      </c>
      <c r="B283">
        <v>-3.8144767865675471</v>
      </c>
    </row>
    <row r="284" spans="1:2" x14ac:dyDescent="0.25">
      <c r="A284" s="3">
        <f>DATE(2010,7,1)</f>
        <v>40360</v>
      </c>
      <c r="B284">
        <v>-7.7602574564509306</v>
      </c>
    </row>
    <row r="285" spans="1:2" x14ac:dyDescent="0.25">
      <c r="A285" s="3">
        <f>DATE(2010,8,1)</f>
        <v>40391</v>
      </c>
      <c r="B285">
        <v>-7.9914839400512534</v>
      </c>
    </row>
    <row r="286" spans="1:2" x14ac:dyDescent="0.25">
      <c r="A286" s="3">
        <f>DATE(2010,9,1)</f>
        <v>40422</v>
      </c>
      <c r="B286">
        <v>-8.3205632737190776</v>
      </c>
    </row>
    <row r="287" spans="1:2" x14ac:dyDescent="0.25">
      <c r="A287" s="3">
        <f>DATE(2010,10,1)</f>
        <v>40452</v>
      </c>
      <c r="B287">
        <v>-8.1932102011203547</v>
      </c>
    </row>
    <row r="288" spans="1:2" x14ac:dyDescent="0.25">
      <c r="A288" s="3">
        <f>DATE(2010,11,1)</f>
        <v>40483</v>
      </c>
      <c r="B288">
        <v>-0.52943258193408349</v>
      </c>
    </row>
    <row r="289" spans="1:2" x14ac:dyDescent="0.25">
      <c r="A289" s="3">
        <f>DATE(2010,12,1)</f>
        <v>40513</v>
      </c>
      <c r="B289">
        <v>2.6251543221730951</v>
      </c>
    </row>
    <row r="290" spans="1:2" x14ac:dyDescent="0.25">
      <c r="A290" s="3">
        <f>DATE(2011,1,1)</f>
        <v>40544</v>
      </c>
      <c r="B290">
        <v>6.3093266244965127</v>
      </c>
    </row>
    <row r="291" spans="1:2" x14ac:dyDescent="0.25">
      <c r="A291" s="3">
        <f>DATE(2011,2,1)</f>
        <v>40575</v>
      </c>
      <c r="B291">
        <v>5.5841929496261056</v>
      </c>
    </row>
    <row r="292" spans="1:2" x14ac:dyDescent="0.25">
      <c r="A292" s="3">
        <f>DATE(2011,3,1)</f>
        <v>40603</v>
      </c>
      <c r="B292">
        <v>4.2135024797636422</v>
      </c>
    </row>
    <row r="293" spans="1:2" x14ac:dyDescent="0.25">
      <c r="A293" s="3">
        <f>DATE(2011,4,1)</f>
        <v>40634</v>
      </c>
      <c r="B293">
        <v>4.488853177281861</v>
      </c>
    </row>
    <row r="294" spans="1:2" x14ac:dyDescent="0.25">
      <c r="A294" s="3">
        <f>DATE(2011,5,1)</f>
        <v>40664</v>
      </c>
      <c r="B294">
        <v>-0.6287471409295482</v>
      </c>
    </row>
    <row r="295" spans="1:2" x14ac:dyDescent="0.25">
      <c r="A295" s="3">
        <f>DATE(2011,6,1)</f>
        <v>40695</v>
      </c>
      <c r="B295">
        <v>2.1494915218401092</v>
      </c>
    </row>
    <row r="296" spans="1:2" x14ac:dyDescent="0.25">
      <c r="A296" s="3">
        <f>DATE(2011,7,1)</f>
        <v>40725</v>
      </c>
      <c r="B296">
        <v>-0.15870052572779489</v>
      </c>
    </row>
    <row r="297" spans="1:2" x14ac:dyDescent="0.25">
      <c r="A297" s="3">
        <f>DATE(2011,8,1)</f>
        <v>40756</v>
      </c>
      <c r="B297">
        <v>-2.471089807952636</v>
      </c>
    </row>
    <row r="298" spans="1:2" x14ac:dyDescent="0.25">
      <c r="A298" s="3">
        <f>DATE(2011,9,1)</f>
        <v>40787</v>
      </c>
      <c r="B298">
        <v>-3.133295732200402</v>
      </c>
    </row>
    <row r="299" spans="1:2" x14ac:dyDescent="0.25">
      <c r="A299" s="3">
        <f>DATE(2011,10,1)</f>
        <v>40817</v>
      </c>
      <c r="B299">
        <v>-3.4309433385831221</v>
      </c>
    </row>
    <row r="300" spans="1:2" x14ac:dyDescent="0.25">
      <c r="A300" s="3">
        <f>DATE(2011,11,1)</f>
        <v>40848</v>
      </c>
      <c r="B300">
        <v>-3.2324493169522599</v>
      </c>
    </row>
    <row r="301" spans="1:2" x14ac:dyDescent="0.25">
      <c r="A301" s="3">
        <f>DATE(2011,12,1)</f>
        <v>40878</v>
      </c>
      <c r="B301">
        <v>-1.8190051565042571</v>
      </c>
    </row>
    <row r="302" spans="1:2" x14ac:dyDescent="0.25">
      <c r="A302" s="3">
        <f>DATE(2012,1,1)</f>
        <v>40909</v>
      </c>
      <c r="B302">
        <v>-3.4573441677377552</v>
      </c>
    </row>
    <row r="303" spans="1:2" x14ac:dyDescent="0.25">
      <c r="A303" s="3">
        <f>DATE(2012,2,1)</f>
        <v>40940</v>
      </c>
      <c r="B303">
        <v>-1.5631157340414099</v>
      </c>
    </row>
    <row r="304" spans="1:2" x14ac:dyDescent="0.25">
      <c r="A304" s="3">
        <f>DATE(2012,3,1)</f>
        <v>40969</v>
      </c>
      <c r="B304">
        <v>1.021229395736118</v>
      </c>
    </row>
    <row r="305" spans="1:2" x14ac:dyDescent="0.25">
      <c r="A305" s="3">
        <f>DATE(2012,4,1)</f>
        <v>41000</v>
      </c>
      <c r="B305">
        <v>1.63630739468335</v>
      </c>
    </row>
    <row r="306" spans="1:2" x14ac:dyDescent="0.25">
      <c r="A306" s="3">
        <f>DATE(2012,5,1)</f>
        <v>41030</v>
      </c>
      <c r="B306">
        <v>2.0680958704244601</v>
      </c>
    </row>
    <row r="307" spans="1:2" x14ac:dyDescent="0.25">
      <c r="A307" s="3">
        <f>DATE(2012,6,1)</f>
        <v>41061</v>
      </c>
      <c r="B307">
        <v>2.4922658660424011</v>
      </c>
    </row>
    <row r="308" spans="1:2" x14ac:dyDescent="0.25">
      <c r="A308" s="3">
        <f>DATE(2012,7,1)</f>
        <v>41091</v>
      </c>
      <c r="B308">
        <v>3.4390876184359249</v>
      </c>
    </row>
    <row r="309" spans="1:2" x14ac:dyDescent="0.25">
      <c r="A309" s="3">
        <f>DATE(2012,8,1)</f>
        <v>41122</v>
      </c>
      <c r="B309">
        <v>2.6021187202151461</v>
      </c>
    </row>
    <row r="310" spans="1:2" x14ac:dyDescent="0.25">
      <c r="A310" s="3">
        <f>DATE(2012,9,1)</f>
        <v>41153</v>
      </c>
      <c r="B310">
        <v>3.0810846124387861</v>
      </c>
    </row>
    <row r="311" spans="1:2" x14ac:dyDescent="0.25">
      <c r="A311" s="3">
        <f>DATE(2012,10,1)</f>
        <v>41183</v>
      </c>
      <c r="B311">
        <v>1.5769265657537821</v>
      </c>
    </row>
    <row r="312" spans="1:2" x14ac:dyDescent="0.25">
      <c r="A312" s="3">
        <f>DATE(2012,11,1)</f>
        <v>41214</v>
      </c>
      <c r="B312">
        <v>0.38247629882112832</v>
      </c>
    </row>
    <row r="313" spans="1:2" x14ac:dyDescent="0.25">
      <c r="A313" s="3">
        <f>DATE(2012,12,1)</f>
        <v>41244</v>
      </c>
      <c r="B313">
        <v>3.3436981703529458</v>
      </c>
    </row>
    <row r="314" spans="1:2" x14ac:dyDescent="0.25">
      <c r="A314" s="3">
        <f>DATE(2013,1,1)</f>
        <v>41275</v>
      </c>
      <c r="B314">
        <v>-1.568499931419141</v>
      </c>
    </row>
    <row r="315" spans="1:2" x14ac:dyDescent="0.25">
      <c r="A315" s="3">
        <f>DATE(2013,2,1)</f>
        <v>41306</v>
      </c>
      <c r="B315">
        <v>-1.993435871574746</v>
      </c>
    </row>
    <row r="316" spans="1:2" x14ac:dyDescent="0.25">
      <c r="A316" s="3">
        <f>DATE(2013,3,1)</f>
        <v>41334</v>
      </c>
      <c r="B316">
        <v>-8.7451875019067558</v>
      </c>
    </row>
    <row r="317" spans="1:2" x14ac:dyDescent="0.25">
      <c r="A317" s="3">
        <f>DATE(2013,4,1)</f>
        <v>41365</v>
      </c>
      <c r="B317">
        <v>-7.9923747436426487</v>
      </c>
    </row>
    <row r="318" spans="1:2" x14ac:dyDescent="0.25">
      <c r="A318" s="3">
        <f>DATE(2013,5,1)</f>
        <v>41395</v>
      </c>
      <c r="B318">
        <v>-8.1575269064526807</v>
      </c>
    </row>
    <row r="319" spans="1:2" x14ac:dyDescent="0.25">
      <c r="A319" s="3">
        <f>DATE(2013,6,1)</f>
        <v>41426</v>
      </c>
      <c r="B319">
        <v>0.3062729957071546</v>
      </c>
    </row>
    <row r="320" spans="1:2" x14ac:dyDescent="0.25">
      <c r="A320" s="3">
        <f>DATE(2013,7,1)</f>
        <v>41456</v>
      </c>
      <c r="B320">
        <v>-11.826295574691541</v>
      </c>
    </row>
    <row r="321" spans="1:2" x14ac:dyDescent="0.25">
      <c r="A321" s="3">
        <f>DATE(2013,8,1)</f>
        <v>41487</v>
      </c>
      <c r="B321">
        <v>-8.2006794624230146</v>
      </c>
    </row>
    <row r="322" spans="1:2" x14ac:dyDescent="0.25">
      <c r="A322" s="3">
        <f>DATE(2013,9,1)</f>
        <v>41518</v>
      </c>
      <c r="B322">
        <v>-9.7932890464554987</v>
      </c>
    </row>
    <row r="323" spans="1:2" x14ac:dyDescent="0.25">
      <c r="A323" s="3">
        <f>DATE(2013,10,1)</f>
        <v>41548</v>
      </c>
      <c r="B323">
        <v>-3.4355788592117369</v>
      </c>
    </row>
    <row r="324" spans="1:2" x14ac:dyDescent="0.25">
      <c r="A324" s="3">
        <f>DATE(2013,11,1)</f>
        <v>41579</v>
      </c>
      <c r="B324">
        <v>-6.8861600464380794</v>
      </c>
    </row>
    <row r="325" spans="1:2" x14ac:dyDescent="0.25">
      <c r="A325" s="3">
        <f>DATE(2013,12,1)</f>
        <v>41609</v>
      </c>
      <c r="B325">
        <v>-14.65823408285093</v>
      </c>
    </row>
    <row r="326" spans="1:2" x14ac:dyDescent="0.25">
      <c r="A326" s="3">
        <f>DATE(2014,1,1)</f>
        <v>41640</v>
      </c>
      <c r="B326">
        <v>-19.711631171248801</v>
      </c>
    </row>
    <row r="327" spans="1:2" x14ac:dyDescent="0.25">
      <c r="A327" s="3">
        <f>DATE(2014,2,1)</f>
        <v>41671</v>
      </c>
      <c r="B327">
        <v>-25.485678897096829</v>
      </c>
    </row>
    <row r="328" spans="1:2" x14ac:dyDescent="0.25">
      <c r="A328" s="3">
        <f>DATE(2014,3,1)</f>
        <v>41699</v>
      </c>
      <c r="B328">
        <v>-24.181652020387801</v>
      </c>
    </row>
    <row r="329" spans="1:2" x14ac:dyDescent="0.25">
      <c r="A329" s="3">
        <f>DATE(2014,4,1)</f>
        <v>41730</v>
      </c>
      <c r="B329">
        <v>-17.634366111401309</v>
      </c>
    </row>
    <row r="330" spans="1:2" x14ac:dyDescent="0.25">
      <c r="A330" s="3">
        <f>DATE(2014,5,1)</f>
        <v>41760</v>
      </c>
      <c r="B330">
        <v>-7.0007056657030189</v>
      </c>
    </row>
    <row r="331" spans="1:2" x14ac:dyDescent="0.25">
      <c r="A331" s="3">
        <f>DATE(2014,6,1)</f>
        <v>41791</v>
      </c>
      <c r="B331">
        <v>-3.844423956871823</v>
      </c>
    </row>
    <row r="332" spans="1:2" x14ac:dyDescent="0.25">
      <c r="A332" s="3">
        <f>DATE(2014,7,1)</f>
        <v>41821</v>
      </c>
      <c r="B332">
        <v>-1.787317498669394</v>
      </c>
    </row>
    <row r="333" spans="1:2" x14ac:dyDescent="0.25">
      <c r="A333" s="3">
        <f>DATE(2014,8,1)</f>
        <v>41852</v>
      </c>
      <c r="B333">
        <v>1.178877110395198</v>
      </c>
    </row>
    <row r="334" spans="1:2" x14ac:dyDescent="0.25">
      <c r="A334" s="3">
        <f>DATE(2014,9,1)</f>
        <v>41883</v>
      </c>
      <c r="B334">
        <v>0.8739272994313132</v>
      </c>
    </row>
    <row r="335" spans="1:2" x14ac:dyDescent="0.25">
      <c r="A335" s="3">
        <f>DATE(2014,10,1)</f>
        <v>41913</v>
      </c>
      <c r="B335">
        <v>1.931744846571934</v>
      </c>
    </row>
    <row r="336" spans="1:2" x14ac:dyDescent="0.25">
      <c r="A336" s="3">
        <f>DATE(2014,11,1)</f>
        <v>41944</v>
      </c>
      <c r="B336">
        <v>1.624322126227556</v>
      </c>
    </row>
    <row r="337" spans="1:2" x14ac:dyDescent="0.25">
      <c r="A337" s="3">
        <f>DATE(2014,12,1)</f>
        <v>41974</v>
      </c>
      <c r="B337">
        <v>4.0871868156461284</v>
      </c>
    </row>
    <row r="338" spans="1:2" x14ac:dyDescent="0.25">
      <c r="A338" s="3">
        <f>DATE(2015,1,1)</f>
        <v>42005</v>
      </c>
      <c r="B338">
        <v>2.9842032860288281</v>
      </c>
    </row>
    <row r="339" spans="1:2" x14ac:dyDescent="0.25">
      <c r="A339" s="3">
        <f>DATE(2015,2,1)</f>
        <v>42036</v>
      </c>
      <c r="B339">
        <v>4.5847595808345396</v>
      </c>
    </row>
    <row r="340" spans="1:2" x14ac:dyDescent="0.25">
      <c r="A340" s="3">
        <f>DATE(2015,3,1)</f>
        <v>42064</v>
      </c>
      <c r="B340">
        <v>0.3498179276049842</v>
      </c>
    </row>
    <row r="341" spans="1:2" x14ac:dyDescent="0.25">
      <c r="A341" s="3">
        <f>DATE(2015,4,1)</f>
        <v>42095</v>
      </c>
      <c r="B341">
        <v>-7.7734463405818133E-2</v>
      </c>
    </row>
    <row r="342" spans="1:2" x14ac:dyDescent="0.25">
      <c r="A342" s="3">
        <f>DATE(2015,5,1)</f>
        <v>42125</v>
      </c>
      <c r="B342">
        <v>-4.9588332951001606</v>
      </c>
    </row>
    <row r="343" spans="1:2" x14ac:dyDescent="0.25">
      <c r="A343" s="3">
        <f>DATE(2015,6,1)</f>
        <v>42156</v>
      </c>
      <c r="B343">
        <v>-10.172154258315601</v>
      </c>
    </row>
    <row r="344" spans="1:2" x14ac:dyDescent="0.25">
      <c r="A344" s="3">
        <f>DATE(2015,7,1)</f>
        <v>42186</v>
      </c>
      <c r="B344">
        <v>-16.60383544808483</v>
      </c>
    </row>
    <row r="345" spans="1:2" x14ac:dyDescent="0.25">
      <c r="A345" s="3">
        <f>DATE(2015,8,1)</f>
        <v>42217</v>
      </c>
      <c r="B345">
        <v>-18.05110659787616</v>
      </c>
    </row>
    <row r="346" spans="1:2" x14ac:dyDescent="0.25">
      <c r="A346" s="3">
        <f>DATE(2015,9,1)</f>
        <v>42248</v>
      </c>
      <c r="B346">
        <v>-21.28243681235065</v>
      </c>
    </row>
    <row r="347" spans="1:2" x14ac:dyDescent="0.25">
      <c r="A347" s="3">
        <f>DATE(2015,10,1)</f>
        <v>42278</v>
      </c>
      <c r="B347">
        <v>-24.027396559775461</v>
      </c>
    </row>
    <row r="348" spans="1:2" x14ac:dyDescent="0.25">
      <c r="A348" s="3">
        <f>DATE(2015,11,1)</f>
        <v>42309</v>
      </c>
      <c r="B348">
        <v>-16.455593442809981</v>
      </c>
    </row>
    <row r="349" spans="1:2" x14ac:dyDescent="0.25">
      <c r="A349" s="3">
        <f>DATE(2015,12,1)</f>
        <v>42339</v>
      </c>
      <c r="B349">
        <v>-12.513785740465931</v>
      </c>
    </row>
    <row r="350" spans="1:2" x14ac:dyDescent="0.25">
      <c r="A350" s="3">
        <f>DATE(2016,1,1)</f>
        <v>42370</v>
      </c>
      <c r="B350">
        <v>-6.9748747441572911</v>
      </c>
    </row>
    <row r="351" spans="1:2" x14ac:dyDescent="0.25">
      <c r="A351" s="3">
        <f>DATE(2016,2,1)</f>
        <v>42401</v>
      </c>
      <c r="B351">
        <v>-0.40357873716041293</v>
      </c>
    </row>
    <row r="352" spans="1:2" x14ac:dyDescent="0.25">
      <c r="A352" s="3">
        <f>DATE(2016,3,1)</f>
        <v>42430</v>
      </c>
      <c r="B352">
        <v>0.67159090957839696</v>
      </c>
    </row>
    <row r="353" spans="1:2" x14ac:dyDescent="0.25">
      <c r="A353" s="3">
        <f>DATE(2016,4,1)</f>
        <v>42461</v>
      </c>
      <c r="B353">
        <v>7.1504396269695008</v>
      </c>
    </row>
    <row r="354" spans="1:2" x14ac:dyDescent="0.25">
      <c r="A354" s="3">
        <f>DATE(2016,5,1)</f>
        <v>42491</v>
      </c>
      <c r="B354">
        <v>9.098208678908982</v>
      </c>
    </row>
    <row r="355" spans="1:2" x14ac:dyDescent="0.25">
      <c r="A355" s="3">
        <f>DATE(2016,6,1)</f>
        <v>42522</v>
      </c>
      <c r="B355">
        <v>10.848004113768109</v>
      </c>
    </row>
    <row r="356" spans="1:2" x14ac:dyDescent="0.25">
      <c r="A356" s="3">
        <f>DATE(2016,7,1)</f>
        <v>42552</v>
      </c>
      <c r="B356">
        <v>7.2504326255011859</v>
      </c>
    </row>
    <row r="357" spans="1:2" x14ac:dyDescent="0.25">
      <c r="A357" s="3">
        <f>DATE(2016,8,1)</f>
        <v>42583</v>
      </c>
      <c r="B357">
        <v>13.233714210034931</v>
      </c>
    </row>
    <row r="358" spans="1:2" x14ac:dyDescent="0.25">
      <c r="A358" s="3">
        <f>DATE(2016,9,1)</f>
        <v>42614</v>
      </c>
      <c r="B358">
        <v>-1.801639727979532</v>
      </c>
    </row>
    <row r="359" spans="1:2" x14ac:dyDescent="0.25">
      <c r="A359" s="3">
        <f>DATE(2016,10,1)</f>
        <v>42644</v>
      </c>
      <c r="B359">
        <v>0.72971567946062377</v>
      </c>
    </row>
    <row r="360" spans="1:2" x14ac:dyDescent="0.25">
      <c r="A360" s="3">
        <f>DATE(2016,11,1)</f>
        <v>42675</v>
      </c>
      <c r="B360">
        <v>-5.4464986021336168</v>
      </c>
    </row>
    <row r="361" spans="1:2" x14ac:dyDescent="0.25">
      <c r="A361" s="3">
        <f>DATE(2016,12,1)</f>
        <v>42705</v>
      </c>
      <c r="B361">
        <v>-7.1859714583123511</v>
      </c>
    </row>
    <row r="362" spans="1:2" x14ac:dyDescent="0.25">
      <c r="A362" s="3">
        <f>DATE(2017,1,1)</f>
        <v>42736</v>
      </c>
      <c r="B362">
        <v>-7.4921637392461742</v>
      </c>
    </row>
    <row r="363" spans="1:2" x14ac:dyDescent="0.25">
      <c r="A363" s="3">
        <f>DATE(2017,2,1)</f>
        <v>42767</v>
      </c>
      <c r="B363">
        <v>-7.697368036495857</v>
      </c>
    </row>
    <row r="364" spans="1:2" x14ac:dyDescent="0.25">
      <c r="A364" s="3">
        <f>DATE(2017,3,1)</f>
        <v>42795</v>
      </c>
      <c r="B364">
        <v>-7.6262344344384649</v>
      </c>
    </row>
    <row r="365" spans="1:2" x14ac:dyDescent="0.25">
      <c r="A365" s="3">
        <f>DATE(2017,4,1)</f>
        <v>42826</v>
      </c>
      <c r="B365">
        <v>-4.0293746399130574</v>
      </c>
    </row>
    <row r="366" spans="1:2" x14ac:dyDescent="0.25">
      <c r="A366" s="3">
        <f>DATE(2017,5,1)</f>
        <v>42856</v>
      </c>
      <c r="B366">
        <v>-3.0544909720993112</v>
      </c>
    </row>
    <row r="367" spans="1:2" x14ac:dyDescent="0.25">
      <c r="A367" s="3">
        <f>DATE(2017,6,1)</f>
        <v>42887</v>
      </c>
      <c r="B367">
        <v>-0.16242016246319249</v>
      </c>
    </row>
    <row r="368" spans="1:2" x14ac:dyDescent="0.25">
      <c r="A368" s="3">
        <f>DATE(2017,7,1)</f>
        <v>42917</v>
      </c>
      <c r="B368">
        <v>2.4909632787349079</v>
      </c>
    </row>
    <row r="369" spans="1:2" x14ac:dyDescent="0.25">
      <c r="A369" s="3">
        <f>DATE(2017,8,1)</f>
        <v>42948</v>
      </c>
      <c r="B369">
        <v>2.5842060057390941</v>
      </c>
    </row>
    <row r="370" spans="1:2" x14ac:dyDescent="0.25">
      <c r="A370" s="3">
        <f>DATE(2017,9,1)</f>
        <v>42979</v>
      </c>
      <c r="B370">
        <v>2.0135366182071439</v>
      </c>
    </row>
    <row r="371" spans="1:2" x14ac:dyDescent="0.25">
      <c r="A371" s="3">
        <f>DATE(2017,10,1)</f>
        <v>43009</v>
      </c>
      <c r="B371">
        <v>1.1409357452370279</v>
      </c>
    </row>
    <row r="372" spans="1:2" x14ac:dyDescent="0.25">
      <c r="A372" s="3">
        <f>DATE(2017,11,1)</f>
        <v>43040</v>
      </c>
      <c r="B372">
        <v>1.106542823421597E-2</v>
      </c>
    </row>
    <row r="373" spans="1:2" x14ac:dyDescent="0.25">
      <c r="A373" s="3">
        <f>DATE(2017,12,1)</f>
        <v>43070</v>
      </c>
      <c r="B373">
        <v>0.79416273093615353</v>
      </c>
    </row>
    <row r="374" spans="1:2" x14ac:dyDescent="0.25">
      <c r="A374" s="3">
        <f>DATE(2018,1,1)</f>
        <v>43101</v>
      </c>
      <c r="B374">
        <v>1.435182345188545</v>
      </c>
    </row>
    <row r="375" spans="1:2" x14ac:dyDescent="0.25">
      <c r="A375" s="3">
        <f>DATE(2018,2,1)</f>
        <v>43132</v>
      </c>
      <c r="B375">
        <v>0.99905723312606609</v>
      </c>
    </row>
    <row r="376" spans="1:2" x14ac:dyDescent="0.25">
      <c r="A376" s="3">
        <f>DATE(2018,3,1)</f>
        <v>43160</v>
      </c>
      <c r="B376">
        <v>1.458212088598001</v>
      </c>
    </row>
    <row r="377" spans="1:2" x14ac:dyDescent="0.25">
      <c r="A377" s="3">
        <f>DATE(2018,4,1)</f>
        <v>43191</v>
      </c>
      <c r="B377">
        <v>3.2816065909236678</v>
      </c>
    </row>
    <row r="378" spans="1:2" x14ac:dyDescent="0.25">
      <c r="A378" s="3">
        <f>DATE(2018,5,1)</f>
        <v>43221</v>
      </c>
      <c r="B378">
        <v>0.54874408552324194</v>
      </c>
    </row>
    <row r="379" spans="1:2" x14ac:dyDescent="0.25">
      <c r="A379" s="3">
        <f>DATE(2018,6,1)</f>
        <v>43252</v>
      </c>
      <c r="B379">
        <v>2.5968726957453452</v>
      </c>
    </row>
    <row r="380" spans="1:2" x14ac:dyDescent="0.25">
      <c r="A380" s="3">
        <f>DATE(2018,7,1)</f>
        <v>43282</v>
      </c>
      <c r="B380">
        <v>2.156515217135246</v>
      </c>
    </row>
    <row r="381" spans="1:2" x14ac:dyDescent="0.25">
      <c r="A381" s="3">
        <f>DATE(2018,8,1)</f>
        <v>43313</v>
      </c>
      <c r="B381">
        <v>2.726946010786421</v>
      </c>
    </row>
    <row r="382" spans="1:2" x14ac:dyDescent="0.25">
      <c r="A382" s="3">
        <f>DATE(2018,9,1)</f>
        <v>43344</v>
      </c>
      <c r="B382">
        <v>-1.6088397493649469</v>
      </c>
    </row>
    <row r="383" spans="1:2" x14ac:dyDescent="0.25">
      <c r="A383" s="3">
        <f>DATE(2018,10,1)</f>
        <v>43374</v>
      </c>
      <c r="B383">
        <v>0.1462340876160195</v>
      </c>
    </row>
    <row r="384" spans="1:2" x14ac:dyDescent="0.25">
      <c r="A384" s="3">
        <f>DATE(2018,11,1)</f>
        <v>43405</v>
      </c>
      <c r="B384">
        <v>-7.351122069914994</v>
      </c>
    </row>
    <row r="385" spans="1:2" x14ac:dyDescent="0.25">
      <c r="A385" s="3">
        <f>DATE(2018,12,1)</f>
        <v>43435</v>
      </c>
      <c r="B385">
        <v>-7.0345496204833848</v>
      </c>
    </row>
    <row r="386" spans="1:2" x14ac:dyDescent="0.25">
      <c r="A386" s="3">
        <f>DATE(2019,1,1)</f>
        <v>43466</v>
      </c>
      <c r="B386">
        <v>-11.57019962789157</v>
      </c>
    </row>
    <row r="387" spans="1:2" x14ac:dyDescent="0.25">
      <c r="A387" s="3">
        <f>DATE(2019,2,1)</f>
        <v>43497</v>
      </c>
      <c r="B387">
        <v>-16.442276086365119</v>
      </c>
    </row>
    <row r="388" spans="1:2" x14ac:dyDescent="0.25">
      <c r="A388" s="3">
        <f>DATE(2019,3,1)</f>
        <v>43525</v>
      </c>
      <c r="B388">
        <v>-32.263851039069273</v>
      </c>
    </row>
    <row r="389" spans="1:2" x14ac:dyDescent="0.25">
      <c r="A389" s="3">
        <f>DATE(2019,4,1)</f>
        <v>43556</v>
      </c>
      <c r="B389">
        <v>-41.072598185414869</v>
      </c>
    </row>
    <row r="390" spans="1:2" x14ac:dyDescent="0.25">
      <c r="A390" s="3">
        <f>DATE(2019,5,1)</f>
        <v>43586</v>
      </c>
      <c r="B390">
        <v>-48.192687181543903</v>
      </c>
    </row>
    <row r="391" spans="1:2" x14ac:dyDescent="0.25">
      <c r="A391" s="3">
        <f>DATE(2019,6,1)</f>
        <v>43617</v>
      </c>
      <c r="B391">
        <v>-41.302097254777379</v>
      </c>
    </row>
    <row r="392" spans="1:2" x14ac:dyDescent="0.25">
      <c r="A392" s="3">
        <f>DATE(2019,7,1)</f>
        <v>43647</v>
      </c>
      <c r="B392">
        <v>-37.6700510049359</v>
      </c>
    </row>
    <row r="393" spans="1:2" x14ac:dyDescent="0.25">
      <c r="A393" s="3">
        <f>DATE(2019,8,1)</f>
        <v>43678</v>
      </c>
      <c r="B393">
        <v>-27.155940638693661</v>
      </c>
    </row>
    <row r="394" spans="1:2" x14ac:dyDescent="0.25">
      <c r="A394" s="3">
        <f>DATE(2019,9,1)</f>
        <v>43709</v>
      </c>
      <c r="B394">
        <v>-19.195010878536181</v>
      </c>
    </row>
    <row r="395" spans="1:2" x14ac:dyDescent="0.25">
      <c r="A395" s="3">
        <f>DATE(2019,10,1)</f>
        <v>43739</v>
      </c>
      <c r="B395">
        <v>-11.099093256517509</v>
      </c>
    </row>
    <row r="396" spans="1:2" x14ac:dyDescent="0.25">
      <c r="A396" s="3">
        <f>DATE(2019,11,1)</f>
        <v>43770</v>
      </c>
      <c r="B396">
        <v>-1.323643714845401</v>
      </c>
    </row>
    <row r="397" spans="1:2" x14ac:dyDescent="0.25">
      <c r="A397" s="3">
        <f>DATE(2019,12,1)</f>
        <v>43800</v>
      </c>
      <c r="B397">
        <v>3.983480098017437</v>
      </c>
    </row>
    <row r="398" spans="1:2" x14ac:dyDescent="0.25">
      <c r="A398" s="3">
        <f>DATE(2020,1,1)</f>
        <v>43831</v>
      </c>
      <c r="B398">
        <v>2.8067268741235338</v>
      </c>
    </row>
    <row r="399" spans="1:2" x14ac:dyDescent="0.25">
      <c r="A399" s="3">
        <f>DATE(2020,2,1)</f>
        <v>43862</v>
      </c>
      <c r="B399">
        <v>9.2010465225618532</v>
      </c>
    </row>
    <row r="400" spans="1:2" x14ac:dyDescent="0.25">
      <c r="A400" s="3">
        <f>DATE(2020,3,1)</f>
        <v>43891</v>
      </c>
      <c r="B400">
        <v>6.8269539082398527</v>
      </c>
    </row>
    <row r="401" spans="1:2" x14ac:dyDescent="0.25">
      <c r="A401" s="3">
        <f>DATE(2020,4,1)</f>
        <v>43922</v>
      </c>
      <c r="B401">
        <v>9.0551338386857623</v>
      </c>
    </row>
    <row r="402" spans="1:2" x14ac:dyDescent="0.25">
      <c r="A402" s="3">
        <f>DATE(2020,5,1)</f>
        <v>43952</v>
      </c>
      <c r="B402">
        <v>8.7141644379205374</v>
      </c>
    </row>
    <row r="403" spans="1:2" x14ac:dyDescent="0.25">
      <c r="A403" s="3">
        <f>DATE(2020,6,1)</f>
        <v>43983</v>
      </c>
      <c r="B403">
        <v>11.21337399245296</v>
      </c>
    </row>
    <row r="404" spans="1:2" x14ac:dyDescent="0.25">
      <c r="A404" s="3">
        <f>DATE(2020,7,1)</f>
        <v>44013</v>
      </c>
      <c r="B404">
        <v>16.113700672630031</v>
      </c>
    </row>
    <row r="405" spans="1:2" x14ac:dyDescent="0.25">
      <c r="A405" s="3">
        <f>DATE(2020,8,1)</f>
        <v>44044</v>
      </c>
      <c r="B405">
        <v>21.522042448723219</v>
      </c>
    </row>
    <row r="406" spans="1:2" x14ac:dyDescent="0.25">
      <c r="A406" s="3">
        <f>DATE(2020,9,1)</f>
        <v>44075</v>
      </c>
      <c r="B406">
        <v>12.68692266295594</v>
      </c>
    </row>
    <row r="407" spans="1:2" x14ac:dyDescent="0.25">
      <c r="A407" s="3">
        <f>DATE(2020,10,1)</f>
        <v>44105</v>
      </c>
      <c r="B407">
        <v>3.983051067937414</v>
      </c>
    </row>
    <row r="408" spans="1:2" x14ac:dyDescent="0.25">
      <c r="A408" s="3">
        <f>DATE(2020,11,1)</f>
        <v>44136</v>
      </c>
      <c r="B408">
        <v>-6.2902499218353922</v>
      </c>
    </row>
    <row r="409" spans="1:2" x14ac:dyDescent="0.25">
      <c r="A409" s="3">
        <f>DATE(2020,12,1)</f>
        <v>44166</v>
      </c>
      <c r="B409">
        <v>-8.4111508756340925</v>
      </c>
    </row>
    <row r="410" spans="1:2" x14ac:dyDescent="0.25">
      <c r="A410" s="3">
        <f>DATE(2021,1,1)</f>
        <v>44197</v>
      </c>
      <c r="B410">
        <v>-11.639109563262441</v>
      </c>
    </row>
    <row r="411" spans="1:2" x14ac:dyDescent="0.25">
      <c r="A411" s="3">
        <f>DATE(2021,2,1)</f>
        <v>44228</v>
      </c>
      <c r="B411">
        <v>-16.906838635576111</v>
      </c>
    </row>
    <row r="412" spans="1:2" x14ac:dyDescent="0.25">
      <c r="A412" s="3">
        <f>DATE(2021,3,1)</f>
        <v>44256</v>
      </c>
      <c r="B412">
        <v>-20.349432040660801</v>
      </c>
    </row>
    <row r="413" spans="1:2" x14ac:dyDescent="0.25">
      <c r="A413" s="3">
        <f>DATE(2021,4,1)</f>
        <v>44287</v>
      </c>
      <c r="B413">
        <v>-18.363712618854631</v>
      </c>
    </row>
    <row r="414" spans="1:2" x14ac:dyDescent="0.25">
      <c r="A414" s="3">
        <f>DATE(2021,5,1)</f>
        <v>44317</v>
      </c>
      <c r="B414">
        <v>-13.59356734968906</v>
      </c>
    </row>
    <row r="415" spans="1:2" x14ac:dyDescent="0.25">
      <c r="A415" s="3">
        <f>DATE(2021,6,1)</f>
        <v>44348</v>
      </c>
      <c r="B415">
        <v>-8.3500728961991371</v>
      </c>
    </row>
    <row r="416" spans="1:2" x14ac:dyDescent="0.25">
      <c r="A416" s="3">
        <f>DATE(2021,7,1)</f>
        <v>44378</v>
      </c>
      <c r="B416">
        <v>-3.703586901072677</v>
      </c>
    </row>
    <row r="417" spans="1:2" x14ac:dyDescent="0.25">
      <c r="A417" s="3">
        <f>DATE(2021,8,1)</f>
        <v>44409</v>
      </c>
      <c r="B417">
        <v>1.189530959653549</v>
      </c>
    </row>
    <row r="418" spans="1:2" x14ac:dyDescent="0.25">
      <c r="A418" s="3">
        <f>DATE(2021,9,1)</f>
        <v>44440</v>
      </c>
      <c r="B418">
        <v>6.3000803208106291</v>
      </c>
    </row>
    <row r="419" spans="1:2" x14ac:dyDescent="0.25">
      <c r="A419" s="3">
        <f>DATE(2021,10,1)</f>
        <v>44470</v>
      </c>
      <c r="B419">
        <v>11.39439166632611</v>
      </c>
    </row>
    <row r="420" spans="1:2" x14ac:dyDescent="0.25">
      <c r="A420" s="3">
        <f>DATE(2021,11,1)</f>
        <v>44501</v>
      </c>
      <c r="B420">
        <v>17.084001806731411</v>
      </c>
    </row>
    <row r="421" spans="1:2" x14ac:dyDescent="0.25">
      <c r="A421" s="3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Indriana Hikmawati</cp:lastModifiedBy>
  <dcterms:created xsi:type="dcterms:W3CDTF">2025-07-17T07:18:53Z</dcterms:created>
  <dcterms:modified xsi:type="dcterms:W3CDTF">2025-07-17T07:22:58Z</dcterms:modified>
</cp:coreProperties>
</file>