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oksi/Documents/UCSB/MEDS/capstone/IAC/"/>
    </mc:Choice>
  </mc:AlternateContent>
  <xr:revisionPtr revIDLastSave="0" documentId="13_ncr:1_{EF8861C1-5FB7-2E48-A612-372B4E97A081}" xr6:coauthVersionLast="47" xr6:coauthVersionMax="47" xr10:uidLastSave="{00000000-0000-0000-0000-000000000000}"/>
  <bookViews>
    <workbookView minimized="1" xWindow="2160" yWindow="780" windowWidth="29540" windowHeight="19420" xr2:uid="{66CB6F5A-5175-BE43-BB5E-E1113E133C92}"/>
  </bookViews>
  <sheets>
    <sheet name="Fuel_Emission_Factors" sheetId="2" r:id="rId1"/>
    <sheet name="Emission_Factors_NaturalGas_Ex" sheetId="3" r:id="rId2"/>
    <sheet name="Fuel_Emission_Factors_CO2_EricM" sheetId="1"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 r="B48" i="3"/>
  <c r="H3" i="2"/>
  <c r="H4" i="2"/>
  <c r="H5" i="2"/>
  <c r="H6" i="2"/>
  <c r="H7" i="2"/>
  <c r="H8" i="2"/>
  <c r="H9" i="2"/>
  <c r="H10" i="2"/>
  <c r="H11" i="2"/>
  <c r="H12" i="2"/>
  <c r="G2" i="2"/>
  <c r="G3" i="2"/>
  <c r="G4" i="2"/>
  <c r="G5" i="2"/>
  <c r="G6" i="2"/>
  <c r="G7" i="2"/>
  <c r="G8" i="2"/>
  <c r="G9" i="2"/>
  <c r="G10" i="2"/>
  <c r="G11" i="2"/>
  <c r="G12" i="2"/>
  <c r="E48" i="3"/>
  <c r="D63" i="3"/>
  <c r="C48" i="3"/>
  <c r="B63" i="3" s="1"/>
  <c r="F3" i="2"/>
  <c r="F4" i="2"/>
  <c r="F5" i="2"/>
  <c r="F6" i="2"/>
  <c r="F7" i="2"/>
  <c r="F8" i="2"/>
  <c r="F9" i="2"/>
  <c r="F10" i="2"/>
  <c r="F11" i="2"/>
  <c r="F12" i="2"/>
  <c r="F2" i="2"/>
  <c r="C13" i="1"/>
  <c r="C6" i="1"/>
  <c r="C3" i="1"/>
  <c r="C11" i="1"/>
  <c r="C10" i="1"/>
  <c r="C9" i="1"/>
  <c r="C8" i="1"/>
  <c r="C7" i="1"/>
  <c r="C5" i="1"/>
  <c r="C4" i="1"/>
  <c r="B65" i="3" l="1"/>
  <c r="H2" i="2" s="1"/>
  <c r="D6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tc={89F9E61C-ECAD-004F-8E06-FFA478594733}</author>
    <author>tc={6EC19F2E-A895-D044-83C1-1C066E82F677}</author>
  </authors>
  <commentList>
    <comment ref="A3" authorId="0" shapeId="0" xr:uid="{89F9E61C-ECAD-004F-8E06-FFA478594733}">
      <text>
        <t>[Threaded comment]
Your version of Excel allows you to read this threaded comment; however, any edits to it will get removed if the file is opened in a newer version of Excel. Learn more: https://go.microsoft.com/fwlink/?linkid=870924
Comment:
    LPG is a mixture of hydrocarbon gases used as a fuel in heating appliances and vehicles. LPG includes
mixes that are primarily propane, mixes that are primarily butane, and mixes including both propane
and butane.</t>
      </text>
    </comment>
    <comment ref="A16" authorId="1" shapeId="0" xr:uid="{6EC19F2E-A895-D044-83C1-1C066E82F677}">
      <text>
        <t>[Threaded comment]
Your version of Excel allows you to read this threaded comment; however, any edits to it will get removed if the file is opened in a newer version of Excel. Learn more: https://go.microsoft.com/fwlink/?linkid=870924
Comment:
    Provided by Eric Masanet (tab “Fuel_Emission_Factors_CO2_EricM”)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tc={4416F8E7-9506-E546-9E65-22630C6A9835}</author>
    <author>tc={A1ABC0B0-BB48-9549-9EC8-0E236B72C297}</author>
    <author>tc={B651C60B-1699-A744-AEDD-E31158978001}</author>
  </authors>
  <commentList>
    <comment ref="K11" authorId="0" shapeId="0" xr:uid="{4416F8E7-9506-E546-9E65-22630C6A9835}">
      <text>
        <t>[Threaded comment]
Your version of Excel allows you to read this threaded comment; however, any edits to it will get removed if the file is opened in a newer version of Excel. Learn more: https://go.microsoft.com/fwlink/?linkid=870924
Comment:
    Emissions of SO2 from natural gas-fired boilers are low because pipeline quality natural gas
typically has sulfur levels of 2,000 grains per million cubic feet. However, sulfur-containing odorants
are added to natural gas for detecting leaks, leading to small amounts of SO2 emissions. Boilers
combusting unprocessed natural gas may have higher SO2 emissions due to higher levels of sulfur in the
natural gas. For these units, a sulfur mass balance should be used to determine SO2 emissions.</t>
      </text>
    </comment>
    <comment ref="B48" authorId="1" shapeId="0" xr:uid="{A1ABC0B0-BB48-9549-9EC8-0E236B72C297}">
      <text>
        <t>[Threaded comment]
Your version of Excel allows you to read this threaded comment; however, any edits to it will get removed if the file is opened in a newer version of Excel. Learn more: https://go.microsoft.com/fwlink/?linkid=870924
Comment:
    From the AP-42 table 1.4-1</t>
      </text>
    </comment>
    <comment ref="D48" authorId="2" shapeId="0" xr:uid="{B651C60B-1699-A744-AEDD-E31158978001}">
      <text>
        <t>[Threaded comment]
Your version of Excel allows you to read this threaded comment; however, any edits to it will get removed if the file is opened in a newer version of Excel. Learn more: https://go.microsoft.com/fwlink/?linkid=870924
Comment:
    From the AP-42 table 1.4-2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tc={E0BD794E-5E97-6344-829F-DE52EEC2E3CC}</author>
  </authors>
  <commentList>
    <comment ref="A4" authorId="0" shapeId="0" xr:uid="{E0BD794E-5E97-6344-829F-DE52EEC2E3CC}">
      <text>
        <t>[Threaded comment]
Your version of Excel allows you to read this threaded comment; however, any edits to it will get removed if the file is opened in a newer version of Excel. Learn more: https://go.microsoft.com/fwlink/?linkid=870924
Comment:
    LPG is a mixture of hydrocarbon gases used as a fuel in heating appliances and vehicles. LPG includes
mixes that are primarily propane, mixes that are primarily butane, and mixes including both propane
and butane.</t>
      </text>
    </comment>
  </commentList>
</comments>
</file>

<file path=xl/sharedStrings.xml><?xml version="1.0" encoding="utf-8"?>
<sst xmlns="http://schemas.openxmlformats.org/spreadsheetml/2006/main" count="157" uniqueCount="92">
  <si>
    <t>IAC energy source type</t>
  </si>
  <si>
    <t>Code</t>
  </si>
  <si>
    <t>CO2</t>
  </si>
  <si>
    <t>Natural Gas</t>
  </si>
  <si>
    <t>E2</t>
  </si>
  <si>
    <t>L.P.G</t>
  </si>
  <si>
    <t>E3</t>
  </si>
  <si>
    <t>#1 Fuel Oil (similar to kerosene)</t>
  </si>
  <si>
    <t>E4</t>
  </si>
  <si>
    <t>#2 Fuel Oil (diesel fuel)</t>
  </si>
  <si>
    <t>E5</t>
  </si>
  <si>
    <t>#4 Fuel Oil (a blend of distillate and residual fuel oils - diesel, distillate or residual fuel oil)</t>
  </si>
  <si>
    <t>E6</t>
  </si>
  <si>
    <t>#6 Fuel Oil (residual fuel oil or heavy fuel oil)</t>
  </si>
  <si>
    <t>E7</t>
  </si>
  <si>
    <t>Coal</t>
  </si>
  <si>
    <t>E8</t>
  </si>
  <si>
    <t>Wood</t>
  </si>
  <si>
    <t>E9</t>
  </si>
  <si>
    <t>Paper</t>
  </si>
  <si>
    <t>E10</t>
  </si>
  <si>
    <t>Other Gas</t>
  </si>
  <si>
    <t>E11</t>
  </si>
  <si>
    <t>Other Energy</t>
  </si>
  <si>
    <t>E12</t>
  </si>
  <si>
    <t>Fuel type</t>
  </si>
  <si>
    <t>Agricultural Byproducts</t>
  </si>
  <si>
    <t>Coal (Industrial Sector)</t>
  </si>
  <si>
    <t>Distillate Fuel Oil No. 2</t>
  </si>
  <si>
    <t>Kerosene</t>
  </si>
  <si>
    <t>LPG (energy use)</t>
  </si>
  <si>
    <t>Natural Gas (pipeline weighted average)</t>
  </si>
  <si>
    <t>Petroleum Coke</t>
  </si>
  <si>
    <t>Pulping Liquor/Black Liquor</t>
  </si>
  <si>
    <t>Residual Fuel Oil No. 6</t>
  </si>
  <si>
    <t>Steam Generation (offsite)c</t>
  </si>
  <si>
    <t>Still Gas</t>
  </si>
  <si>
    <t>Waste Oils, Tars, and Waste Materials</t>
  </si>
  <si>
    <t>Wood and Wood Residuals</t>
  </si>
  <si>
    <t>https://www.energy.gov/sites/default/files/2022-03/2018_mecs_footprint_definitions.pdf</t>
  </si>
  <si>
    <t>Electricity Generation (offsite)</t>
  </si>
  <si>
    <t xml:space="preserve">AP-42 Fuel Equivalent </t>
  </si>
  <si>
    <t>IAC Fuel Code</t>
  </si>
  <si>
    <t>#4 Fuel Oil</t>
  </si>
  <si>
    <t>#6 Fuel Oil</t>
  </si>
  <si>
    <t>#1 Fuel Oil</t>
  </si>
  <si>
    <t>#2 Fuel Oil</t>
  </si>
  <si>
    <r>
      <rPr>
        <b/>
        <sz val="12"/>
        <color rgb="FFFF0000"/>
        <rFont val="Aptos Narrow (Body)"/>
      </rPr>
      <t>Average value</t>
    </r>
    <r>
      <rPr>
        <sz val="12"/>
        <color theme="1"/>
        <rFont val="Aptos Narrow"/>
        <family val="2"/>
        <scheme val="minor"/>
      </rPr>
      <t xml:space="preserve"> of Kerosene, Residual Fuel Oil No. 6, and Distillate Fuel Oil No. 2</t>
    </r>
  </si>
  <si>
    <r>
      <rPr>
        <b/>
        <sz val="12"/>
        <color rgb="FFFF0000"/>
        <rFont val="Aptos Narrow (Body)"/>
      </rPr>
      <t xml:space="preserve">Average value </t>
    </r>
    <r>
      <rPr>
        <sz val="12"/>
        <color theme="1"/>
        <rFont val="Aptos Narrow"/>
        <family val="2"/>
        <scheme val="minor"/>
      </rPr>
      <t>of the emissions from all fuels above</t>
    </r>
  </si>
  <si>
    <t>SO2</t>
  </si>
  <si>
    <t>NOx</t>
  </si>
  <si>
    <t>LPG is a mixture of hydrocarbon gases used as a fuel in heating appliances and vehicles. LPG includes
mixes that are primarily propane, mixes that are primarily butane, and mixes including both propane
and butane.</t>
  </si>
  <si>
    <t>kg/MMBtu</t>
  </si>
  <si>
    <t>https://www.epa.gov/sites/default/files/2020-09/documents/1.4_natural_gas_combustion.pdf</t>
  </si>
  <si>
    <t>Step 1</t>
  </si>
  <si>
    <t>Identify the reference table to look-up emission factors for a given fuel (here: Natural gas)</t>
  </si>
  <si>
    <t>Process to get fuel emission factors from AP-42</t>
  </si>
  <si>
    <t>NOx (Nitrogen Oxides)</t>
  </si>
  <si>
    <t>MMBtu</t>
  </si>
  <si>
    <t>IAC Units</t>
  </si>
  <si>
    <t>Natural gas is a gas consisting primarily of methane and various other hydrocarbons or inert gases.
Natural gas consumption is typically expressed in units of therms, where 1 therm =100,000 Btu.</t>
  </si>
  <si>
    <t>Fuel Oil No. 1 is similar to kerosene and is the fraction that boils off right after gasoline during the
distillation process.</t>
  </si>
  <si>
    <t>Fuel Oil No. 2 is diesel fuel, which is commonly used in trucks and cars. It is also referred to as heating
oil.</t>
  </si>
  <si>
    <t>Fuel Oil No. 4 is a blend of distillate and residual fuel oils, such as Fuel Oils No. 2 and No. 6. Fuel Oil No.
4 may be classified as diesel, distillate or residual fuel oil.</t>
  </si>
  <si>
    <t>Fuel Oil No. 6 is called residual fuel oil or heavy fuel oil. Fuel Oil No. 6 is what remains of crude oil after
gasoline and the other distillate fuels are extracted through distillation.</t>
  </si>
  <si>
    <t>IAC Fuel Description (Refer to the IAC Manual)</t>
  </si>
  <si>
    <t>IAC Manual</t>
  </si>
  <si>
    <t>Coal is a fossil fuel which is composed primarily of carbon along with variable quantities of other
elements. There are a variety of classifications of coal pertaining to its geological process of formation</t>
  </si>
  <si>
    <t>Burning of wood is currently the largest use of energy derived from a solid fuel biomass. Wood fuel may
be available as firewood, charcoal, or by-products of industrial processes such as: wood chips, pellets
and sawdust.</t>
  </si>
  <si>
    <t>Paper is a thin material mainly used for writing and printing upon. It is produced by pressing together
moist fibers, typically cellulose pulp derived from wood or grasses, and drying them into flexible sheets.
Waste paper can be processed and burned as fuel for heating.</t>
  </si>
  <si>
    <t>Other Gas includes the use of gaseous fuels as part of the energy streams that do not fall into the
previous categories such as: gasoline used for transportation.</t>
  </si>
  <si>
    <t>Other Energy includes any energy source, whether it is solid, liquid or gaseous, as part of the energy
streams that do not fall into any of the previous categories.</t>
  </si>
  <si>
    <t>AP-42 (External combustion sources - Ch1)</t>
  </si>
  <si>
    <t xml:space="preserve">https://www.epa.gov/air-emissions-factors-and-quantification/ap-42-fifth-edition-volume-i-chapter-1-external-0 </t>
  </si>
  <si>
    <t xml:space="preserve">https://iac.university/technicalDocs/IAC_DatabaseManualv10.2.pdf </t>
  </si>
  <si>
    <t>Emission Factor Units</t>
  </si>
  <si>
    <t>CO2 emission factors source</t>
  </si>
  <si>
    <t>SO2 (Sulfur Oxide)</t>
  </si>
  <si>
    <t>AP-42: Reference 11. TABLE 1.4-1. and 1.4-2.</t>
  </si>
  <si>
    <t>Step 2</t>
  </si>
  <si>
    <t>Note: for NOx we are taking a average value across all boilers included in the Large Wall-Fired Boilers category</t>
  </si>
  <si>
    <t>Convert emission factor values from lb to kg</t>
  </si>
  <si>
    <t>lb</t>
  </si>
  <si>
    <t>kg</t>
  </si>
  <si>
    <t>1lb</t>
  </si>
  <si>
    <t>Step 3</t>
  </si>
  <si>
    <t>Btu/scf</t>
  </si>
  <si>
    <t>Step 4</t>
  </si>
  <si>
    <t>Calculate final emission factor in kg/MMBtu</t>
  </si>
  <si>
    <t>Calculate energy in MMBtu for 10^6 scf</t>
  </si>
  <si>
    <t>Natural gas high heative value (per table reference)</t>
  </si>
  <si>
    <t>10^6 scf * 1020 Btu/scf = 1020*10^6 Btu = 1020 MMBtu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</si>
</sst>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00000"/>
  </numFmts>
  <fonts count="14" x14ac:knownFonts="1">
    <font>
      <sz val="12"/>
      <color theme="1"/>
      <name val="Aptos Narrow"/>
      <family val="2"/>
      <scheme val="minor"/>
    </font>
    <font>
      <sz val="12"/>
      <color theme="1"/>
      <name val="Aptos Narrow"/>
      <family val="2"/>
      <scheme val="minor"/>
    </font>
    <font>
      <b/>
      <sz val="12"/>
      <color rgb="FFFA7D00"/>
      <name val="Aptos Narrow"/>
      <family val="2"/>
      <scheme val="minor"/>
    </font>
    <font>
      <i/>
      <sz val="12"/>
      <color rgb="FF7F7F7F"/>
      <name val="Aptos Narrow"/>
      <family val="2"/>
      <scheme val="minor"/>
    </font>
    <font>
      <u/>
      <sz val="12"/>
      <color theme="10"/>
      <name val="Aptos Narrow"/>
      <family val="2"/>
      <scheme val="minor"/>
    </font>
    <font>
      <sz val="10"/>
      <name val="Arial"/>
      <family val="2"/>
    </font>
    <font>
      <sz val="10"/>
      <color rgb="FF000000"/>
      <name val="Tahoma"/>
      <family val="2"/>
    </font>
    <font>
      <b/>
      <sz val="12"/>
      <name val="Arial"/>
      <family val="2"/>
    </font>
    <font>
      <sz val="12"/>
      <name val="Arial"/>
      <family val="2"/>
    </font>
    <font>
      <b/>
      <sz val="12"/>
      <color theme="1"/>
      <name val="Aptos Narrow"/>
      <scheme val="minor"/>
    </font>
    <font>
      <b/>
      <sz val="12"/>
      <color rgb="FFFF0000"/>
      <name val="Aptos Narrow (Body)"/>
    </font>
    <font>
      <sz val="10"/>
      <color rgb="FF000000"/>
      <name val="Helvetica"/>
      <family val="2"/>
    </font>
    <font>
      <b/>
      <sz val="12"/>
      <color theme="0"/>
      <name val="Arial"/>
      <family val="2"/>
    </font>
    <font>
      <b/>
      <sz val="12"/>
      <color theme="0"/>
      <name val="Aptos Narrow"/>
      <scheme val="minor"/>
    </font>
  </fonts>
  <fills count="10">
    <fill>
      <patternFill patternType="none"/>
    </fill>
    <fill>
      <patternFill patternType="gray125"/>
    </fill>
    <fill>
      <patternFill patternType="solid">
        <fgColor rgb="FFF2F2F2"/>
      </patternFill>
    </fill>
    <fill>
      <patternFill patternType="solid">
        <fgColor rgb="FFFFFFCC"/>
      </patternFill>
    </fill>
    <fill>
      <patternFill patternType="solid">
        <fgColor rgb="FFFFFF0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rgb="FFA10000"/>
        <bgColor indexed="64"/>
      </patternFill>
    </fill>
    <fill>
      <patternFill patternType="solid">
        <fgColor theme="9"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5">
    <xf numFmtId="0" fontId="0" fillId="0" borderId="0" xfId="0"/>
    <xf numFmtId="2" fontId="0" fillId="0" borderId="4" xfId="0" applyNumberFormat="1" applyBorder="1"/>
    <xf numFmtId="0" fontId="5" fillId="0" borderId="0" xfId="0" applyFont="1"/>
    <xf numFmtId="0" fontId="0" fillId="0" borderId="3" xfId="0" applyBorder="1"/>
    <xf numFmtId="0" fontId="4" fillId="0" borderId="0" xfId="4"/>
    <xf numFmtId="0" fontId="7" fillId="0" borderId="3" xfId="0" applyFont="1" applyBorder="1"/>
    <xf numFmtId="0" fontId="0" fillId="0" borderId="0" xfId="0" applyFont="1"/>
    <xf numFmtId="0" fontId="8" fillId="0" borderId="4" xfId="0" applyFont="1" applyBorder="1"/>
    <xf numFmtId="0" fontId="0" fillId="0" borderId="4" xfId="0" applyFont="1" applyBorder="1"/>
    <xf numFmtId="2" fontId="0" fillId="0" borderId="4" xfId="0" applyNumberFormat="1" applyFont="1" applyBorder="1"/>
    <xf numFmtId="0" fontId="8" fillId="0" borderId="0" xfId="0" applyFont="1"/>
    <xf numFmtId="2" fontId="0" fillId="0" borderId="0" xfId="0" applyNumberFormat="1" applyFont="1"/>
    <xf numFmtId="0" fontId="0" fillId="0" borderId="3" xfId="0" applyFont="1" applyBorder="1"/>
    <xf numFmtId="2" fontId="0" fillId="0" borderId="3" xfId="0" applyNumberFormat="1" applyFont="1" applyBorder="1"/>
    <xf numFmtId="0" fontId="0" fillId="0" borderId="0" xfId="0" applyFont="1" applyBorder="1"/>
    <xf numFmtId="0" fontId="9" fillId="0" borderId="0" xfId="0" applyFont="1"/>
    <xf numFmtId="0" fontId="9" fillId="0" borderId="3" xfId="0" applyFont="1" applyBorder="1"/>
    <xf numFmtId="0" fontId="0" fillId="0" borderId="0" xfId="0" applyBorder="1"/>
    <xf numFmtId="2" fontId="0" fillId="0" borderId="0" xfId="0" applyNumberFormat="1" applyBorder="1"/>
    <xf numFmtId="0" fontId="0" fillId="0" borderId="0" xfId="0" applyAlignment="1">
      <alignment wrapText="1"/>
    </xf>
    <xf numFmtId="0" fontId="0" fillId="0" borderId="0" xfId="0" applyAlignment="1"/>
    <xf numFmtId="0" fontId="9" fillId="4" borderId="0" xfId="0" applyFont="1" applyFill="1"/>
    <xf numFmtId="0" fontId="11" fillId="0" borderId="0" xfId="0" applyFont="1"/>
    <xf numFmtId="0" fontId="0" fillId="5" borderId="0" xfId="0" applyFill="1" applyAlignment="1"/>
    <xf numFmtId="0" fontId="0" fillId="5" borderId="0" xfId="0" applyFill="1" applyBorder="1" applyAlignment="1"/>
    <xf numFmtId="0" fontId="9" fillId="5" borderId="0" xfId="0" applyFont="1" applyFill="1"/>
    <xf numFmtId="0" fontId="11" fillId="0" borderId="0" xfId="0" applyFont="1" applyBorder="1"/>
    <xf numFmtId="0" fontId="5" fillId="0" borderId="0" xfId="0" applyFont="1" applyBorder="1"/>
    <xf numFmtId="0" fontId="12" fillId="0" borderId="3" xfId="0" applyFont="1" applyBorder="1"/>
    <xf numFmtId="0" fontId="9" fillId="6" borderId="3" xfId="0" applyFont="1" applyFill="1" applyBorder="1" applyAlignment="1"/>
    <xf numFmtId="0" fontId="0" fillId="8" borderId="3" xfId="0" applyFill="1" applyBorder="1"/>
    <xf numFmtId="0" fontId="9" fillId="3" borderId="2" xfId="2" applyFont="1"/>
    <xf numFmtId="0" fontId="3" fillId="0" borderId="0" xfId="3"/>
    <xf numFmtId="0" fontId="0" fillId="3" borderId="2" xfId="2" applyFont="1"/>
    <xf numFmtId="0" fontId="13" fillId="7" borderId="5" xfId="0" applyFont="1" applyFill="1" applyBorder="1" applyAlignment="1">
      <alignment horizontal="center"/>
    </xf>
    <xf numFmtId="0" fontId="0" fillId="0" borderId="5" xfId="0" applyBorder="1"/>
    <xf numFmtId="0" fontId="0" fillId="9" borderId="5" xfId="0" applyFill="1" applyBorder="1"/>
    <xf numFmtId="0" fontId="0" fillId="5" borderId="5" xfId="0" applyFill="1" applyBorder="1"/>
    <xf numFmtId="0" fontId="0" fillId="0" borderId="5" xfId="0" applyFill="1" applyBorder="1"/>
    <xf numFmtId="173" fontId="0" fillId="0" borderId="5" xfId="0" applyNumberFormat="1" applyBorder="1"/>
    <xf numFmtId="0" fontId="0" fillId="9" borderId="6" xfId="0" applyFill="1" applyBorder="1"/>
    <xf numFmtId="0" fontId="0" fillId="5" borderId="6" xfId="0" applyFill="1" applyBorder="1"/>
    <xf numFmtId="0" fontId="2" fillId="2" borderId="7" xfId="1" applyBorder="1" applyAlignment="1">
      <alignment horizontal="center"/>
    </xf>
    <xf numFmtId="0" fontId="2" fillId="2" borderId="8" xfId="1" applyBorder="1" applyAlignment="1">
      <alignment horizontal="center"/>
    </xf>
    <xf numFmtId="0" fontId="2" fillId="2" borderId="9" xfId="1" applyBorder="1" applyAlignment="1">
      <alignment horizontal="center"/>
    </xf>
  </cellXfs>
  <cellStyles count="5">
    <cellStyle name="Calculation" xfId="1" builtinId="22"/>
    <cellStyle name="Explanatory Text" xfId="3" builtinId="53"/>
    <cellStyle name="Hyperlink" xfId="4" builtinId="8"/>
    <cellStyle name="Normal" xfId="0" builtinId="0"/>
    <cellStyle name="Note" xfId="2" builtinId="10"/>
  </cellStyles>
  <dxfs count="10">
    <dxf>
      <numFmt numFmtId="0" formatCode="General"/>
    </dxf>
    <dxf>
      <numFmt numFmtId="0" formatCode="General"/>
    </dxf>
    <dxf>
      <font>
        <b val="0"/>
        <i val="0"/>
        <strike val="0"/>
        <condense val="0"/>
        <extend val="0"/>
        <outline val="0"/>
        <shadow val="0"/>
        <u val="none"/>
        <vertAlign val="baseline"/>
        <sz val="10"/>
        <color auto="1"/>
        <name val="Arial"/>
        <family val="2"/>
        <scheme val="none"/>
      </font>
    </dxf>
    <dxf>
      <numFmt numFmtId="2" formatCode="0.00"/>
    </dxf>
    <dxf>
      <fill>
        <patternFill patternType="solid">
          <fgColor indexed="64"/>
          <bgColor theme="5"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Helvetica"/>
        <family val="2"/>
        <scheme val="none"/>
      </font>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border outline="0">
        <bottom style="thin">
          <color indexed="64"/>
        </bottom>
      </border>
    </dxf>
    <dxf>
      <border outline="0">
        <bottom style="thin">
          <color indexed="64"/>
        </bottom>
      </border>
    </dxf>
  </dxfs>
  <tableStyles count="0" defaultTableStyle="TableStyleMedium2" defaultPivotStyle="PivotStyleLight16"/>
  <colors>
    <mruColors>
      <color rgb="FFA1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521024</xdr:colOff>
      <xdr:row>11</xdr:row>
      <xdr:rowOff>119941</xdr:rowOff>
    </xdr:from>
    <xdr:to>
      <xdr:col>16</xdr:col>
      <xdr:colOff>151964</xdr:colOff>
      <xdr:row>41</xdr:row>
      <xdr:rowOff>119186</xdr:rowOff>
    </xdr:to>
    <xdr:pic>
      <xdr:nvPicPr>
        <xdr:cNvPr id="4" name="Picture 3">
          <a:extLst>
            <a:ext uri="{FF2B5EF4-FFF2-40B4-BE49-F238E27FC236}">
              <a16:creationId xmlns:a16="http://schemas.microsoft.com/office/drawing/2014/main" id="{02458CC3-08B8-2BF7-584F-4723BAE701C2}"/>
            </a:ext>
          </a:extLst>
        </xdr:cNvPr>
        <xdr:cNvPicPr>
          <a:picLocks noChangeAspect="1"/>
        </xdr:cNvPicPr>
      </xdr:nvPicPr>
      <xdr:blipFill>
        <a:blip xmlns:r="http://schemas.openxmlformats.org/officeDocument/2006/relationships" r:embed="rId1"/>
        <a:stretch>
          <a:fillRect/>
        </a:stretch>
      </xdr:blipFill>
      <xdr:spPr>
        <a:xfrm>
          <a:off x="8759742" y="2388573"/>
          <a:ext cx="5872393" cy="6186425"/>
        </a:xfrm>
        <a:prstGeom prst="rect">
          <a:avLst/>
        </a:prstGeom>
      </xdr:spPr>
    </xdr:pic>
    <xdr:clientData/>
  </xdr:twoCellAnchor>
  <xdr:twoCellAnchor editAs="oneCell">
    <xdr:from>
      <xdr:col>0</xdr:col>
      <xdr:colOff>756053</xdr:colOff>
      <xdr:row>11</xdr:row>
      <xdr:rowOff>97693</xdr:rowOff>
    </xdr:from>
    <xdr:to>
      <xdr:col>8</xdr:col>
      <xdr:colOff>716409</xdr:colOff>
      <xdr:row>37</xdr:row>
      <xdr:rowOff>162820</xdr:rowOff>
    </xdr:to>
    <xdr:pic>
      <xdr:nvPicPr>
        <xdr:cNvPr id="5" name="Picture 4">
          <a:extLst>
            <a:ext uri="{FF2B5EF4-FFF2-40B4-BE49-F238E27FC236}">
              <a16:creationId xmlns:a16="http://schemas.microsoft.com/office/drawing/2014/main" id="{4E9FE84A-E6DD-709E-AA07-C1103EE90AD3}"/>
            </a:ext>
          </a:extLst>
        </xdr:cNvPr>
        <xdr:cNvPicPr>
          <a:picLocks noChangeAspect="1"/>
        </xdr:cNvPicPr>
      </xdr:nvPicPr>
      <xdr:blipFill>
        <a:blip xmlns:r="http://schemas.openxmlformats.org/officeDocument/2006/relationships" r:embed="rId2"/>
        <a:stretch>
          <a:fillRect/>
        </a:stretch>
      </xdr:blipFill>
      <xdr:spPr>
        <a:xfrm>
          <a:off x="756053" y="2366325"/>
          <a:ext cx="7374117" cy="5427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31</xdr:row>
      <xdr:rowOff>0</xdr:rowOff>
    </xdr:from>
    <xdr:to>
      <xdr:col>3</xdr:col>
      <xdr:colOff>146050</xdr:colOff>
      <xdr:row>50</xdr:row>
      <xdr:rowOff>149931</xdr:rowOff>
    </xdr:to>
    <xdr:pic>
      <xdr:nvPicPr>
        <xdr:cNvPr id="2" name="Picture 1">
          <a:extLst>
            <a:ext uri="{FF2B5EF4-FFF2-40B4-BE49-F238E27FC236}">
              <a16:creationId xmlns:a16="http://schemas.microsoft.com/office/drawing/2014/main" id="{61A969C8-641B-FB43-8C85-267656FCAA4E}"/>
            </a:ext>
          </a:extLst>
        </xdr:cNvPr>
        <xdr:cNvPicPr>
          <a:picLocks noChangeAspect="1"/>
        </xdr:cNvPicPr>
      </xdr:nvPicPr>
      <xdr:blipFill>
        <a:blip xmlns:r="http://schemas.openxmlformats.org/officeDocument/2006/relationships" r:embed="rId1"/>
        <a:stretch>
          <a:fillRect/>
        </a:stretch>
      </xdr:blipFill>
      <xdr:spPr>
        <a:xfrm>
          <a:off x="0" y="6299200"/>
          <a:ext cx="7804150" cy="401073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Oksana Protsukha" id="{BDA8A2DA-3712-9C4B-9EF7-2A713AD3E402}" userId="9d9435aab716a6f6"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0E1A18-C578-C64C-8B23-48D22FD86732}" name="Table3" displayName="Table3" ref="A1:I12" totalsRowShown="0" headerRowBorderDxfId="8" tableBorderDxfId="9">
  <autoFilter ref="A1:I12" xr:uid="{2E0E1A18-C578-C64C-8B23-48D22FD86732}"/>
  <tableColumns count="9">
    <tableColumn id="1" xr3:uid="{83A8BFB8-3129-1D47-A305-532AF10E37D5}" name="IAC energy source type" dataDxfId="7"/>
    <tableColumn id="2" xr3:uid="{D546DB5D-84CC-3A46-8EF9-D92A410AD361}" name="IAC Fuel Code" dataDxfId="6"/>
    <tableColumn id="3" xr3:uid="{66937B7F-7376-E14B-9DF3-E6199DC0D0A4}" name="IAC Units" dataDxfId="5"/>
    <tableColumn id="4" xr3:uid="{16ACC930-726D-BE43-8C75-8A28271E6935}" name="IAC Fuel Description (Refer to the IAC Manual)" dataDxfId="4"/>
    <tableColumn id="5" xr3:uid="{0128FC42-2004-3A4E-9376-900BB3DDCBC0}" name="AP-42 Fuel Equivalent "/>
    <tableColumn id="6" xr3:uid="{3F27AA6D-453A-3244-BEC8-202A906723F2}" name="CO2" dataDxfId="3">
      <calculatedColumnFormula>VLOOKUP(B2,Fuel_Emission_Factors_CO2_EricM!B:C,2,FALSE)</calculatedColumnFormula>
    </tableColumn>
    <tableColumn id="7" xr3:uid="{F19201B8-7B1A-2D4A-9780-59555404BE3B}" name="SO2" dataDxfId="1">
      <calculatedColumnFormula>Emission_Factors_NaturalGas_Ex!D65</calculatedColumnFormula>
    </tableColumn>
    <tableColumn id="8" xr3:uid="{883A6B7F-618C-D845-92DD-06666561A433}" name="NOx" dataDxfId="0">
      <calculatedColumnFormula>Emission_Factors_NaturalGas_Ex!B65</calculatedColumnFormula>
    </tableColumn>
    <tableColumn id="9" xr3:uid="{D07D480A-8BF7-5546-AB76-0223FFB4866C}" name="Emission Factor Units" dataDxfId="2"/>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3" dT="2025-01-29T20:20:36.71" personId="{BDA8A2DA-3712-9C4B-9EF7-2A713AD3E402}" id="{89F9E61C-ECAD-004F-8E06-FFA478594733}">
    <text>LPG is a mixture of hydrocarbon gases used as a fuel in heating appliances and vehicles. LPG includes
mixes that are primarily propane, mixes that are primarily butane, and mixes including both propane
and butane.</text>
  </threadedComment>
  <threadedComment ref="A16" dT="2025-01-31T20:14:14.00" personId="{BDA8A2DA-3712-9C4B-9EF7-2A713AD3E402}" id="{6EC19F2E-A895-D044-83C1-1C066E82F677}">
    <text>Provided by Eric Masanet (tab “Fuel_Emission_Factors_CO2_EricM”)</text>
  </threadedComment>
</ThreadedComments>
</file>

<file path=xl/threadedComments/threadedComment2.xml><?xml version="1.0" encoding="utf-8"?>
<ThreadedComments xmlns="http://schemas.microsoft.com/office/spreadsheetml/2018/threadedcomments" xmlns:x="http://schemas.openxmlformats.org/spreadsheetml/2006/main">
  <threadedComment ref="K11" dT="2025-01-31T20:14:25.40" personId="{BDA8A2DA-3712-9C4B-9EF7-2A713AD3E402}" id="{4416F8E7-9506-E546-9E65-22630C6A9835}">
    <text>Emissions of SO2 from natural gas-fired boilers are low because pipeline quality natural gas
typically has sulfur levels of 2,000 grains per million cubic feet. However, sulfur-containing odorants
are added to natural gas for detecting leaks, leading to small amounts of SO2 emissions. Boilers
combusting unprocessed natural gas may have higher SO2 emissions due to higher levels of sulfur in the
natural gas. For these units, a sulfur mass balance should be used to determine SO2 emissions.</text>
  </threadedComment>
  <threadedComment ref="B48" dT="2025-01-31T20:23:01.73" personId="{BDA8A2DA-3712-9C4B-9EF7-2A713AD3E402}" id="{A1ABC0B0-BB48-9549-9EC8-0E236B72C297}">
    <text>From the AP-42 table 1.4-1</text>
  </threadedComment>
  <threadedComment ref="D48" dT="2025-01-31T20:23:08.68" personId="{BDA8A2DA-3712-9C4B-9EF7-2A713AD3E402}" id="{B651C60B-1699-A744-AEDD-E31158978001}">
    <text>From the AP-42 table 1.4-2</text>
  </threadedComment>
</ThreadedComments>
</file>

<file path=xl/threadedComments/threadedComment3.xml><?xml version="1.0" encoding="utf-8"?>
<ThreadedComments xmlns="http://schemas.microsoft.com/office/spreadsheetml/2018/threadedcomments" xmlns:x="http://schemas.openxmlformats.org/spreadsheetml/2006/main">
  <threadedComment ref="A4" dT="2025-01-29T20:20:36.71" personId="{BDA8A2DA-3712-9C4B-9EF7-2A713AD3E402}" id="{E0BD794E-5E97-6344-829F-DE52EEC2E3CC}">
    <text>LPG is a mixture of hydrocarbon gases used as a fuel in heating appliances and vehicles. LPG includes
mixes that are primarily propane, mixes that are primarily butane, and mixes including both propane
and butane.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iac.university/technicalDocs/IAC_DatabaseManualv10.2.pdf" TargetMode="External"/><Relationship Id="rId7" Type="http://schemas.microsoft.com/office/2017/10/relationships/threadedComment" Target="../threadedComments/threadedComment1.xml"/><Relationship Id="rId2" Type="http://schemas.openxmlformats.org/officeDocument/2006/relationships/hyperlink" Target="https://www.epa.gov/air-emissions-factors-and-quantification/ap-42-fifth-edition-volume-i-chapter-1-external-0" TargetMode="External"/><Relationship Id="rId1" Type="http://schemas.openxmlformats.org/officeDocument/2006/relationships/hyperlink" Target="https://www.energy.gov/sites/default/files/2022-03/2018_mecs_footprint_definitions.pdf"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www.epa.gov/sites/default/files/2020-09/documents/1.4_natural_gas_combustion.pdf"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hyperlink" Target="https://www.energy.gov/sites/default/files/2022-03/2018_mecs_footprint_definitions.pdf"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E8F7C-84E1-3E40-9FDC-9D21F77F1D3B}">
  <dimension ref="A1:I20"/>
  <sheetViews>
    <sheetView showGridLines="0" tabSelected="1" zoomScaleNormal="100" workbookViewId="0">
      <selection activeCell="A11" sqref="A11"/>
    </sheetView>
  </sheetViews>
  <sheetFormatPr baseColWidth="10" defaultRowHeight="16" x14ac:dyDescent="0.2"/>
  <cols>
    <col min="1" max="1" width="26" customWidth="1"/>
    <col min="2" max="2" width="17" customWidth="1"/>
    <col min="3" max="3" width="15" customWidth="1"/>
    <col min="4" max="4" width="46" style="20" customWidth="1"/>
    <col min="5" max="5" width="65" bestFit="1" customWidth="1"/>
    <col min="6" max="6" width="14.33203125" customWidth="1"/>
    <col min="7" max="7" width="15.5" customWidth="1"/>
    <col min="8" max="8" width="15.83203125" customWidth="1"/>
    <col min="9" max="9" width="21.83203125" bestFit="1" customWidth="1"/>
  </cols>
  <sheetData>
    <row r="1" spans="1:9" x14ac:dyDescent="0.2">
      <c r="A1" s="28" t="s">
        <v>0</v>
      </c>
      <c r="B1" s="28" t="s">
        <v>42</v>
      </c>
      <c r="C1" s="28" t="s">
        <v>59</v>
      </c>
      <c r="D1" s="29" t="s">
        <v>65</v>
      </c>
      <c r="E1" s="16" t="s">
        <v>41</v>
      </c>
      <c r="F1" s="3" t="s">
        <v>2</v>
      </c>
      <c r="G1" s="30" t="s">
        <v>49</v>
      </c>
      <c r="H1" s="30" t="s">
        <v>50</v>
      </c>
      <c r="I1" s="3" t="s">
        <v>75</v>
      </c>
    </row>
    <row r="2" spans="1:9" x14ac:dyDescent="0.2">
      <c r="A2" s="7" t="s">
        <v>3</v>
      </c>
      <c r="B2" s="8" t="s">
        <v>4</v>
      </c>
      <c r="C2" s="14" t="s">
        <v>58</v>
      </c>
      <c r="D2" s="23" t="s">
        <v>60</v>
      </c>
      <c r="E2" t="s">
        <v>31</v>
      </c>
      <c r="F2" s="1">
        <f>VLOOKUP(B2,Fuel_Emission_Factors_CO2_EricM!B:C,2,FALSE)</f>
        <v>53.06</v>
      </c>
      <c r="G2">
        <f>Emission_Factors_NaturalGas_Ex!D65</f>
        <v>2.6681882352941176E-4</v>
      </c>
      <c r="H2">
        <f>Emission_Factors_NaturalGas_Ex!B65</f>
        <v>7.8933901960784314E-2</v>
      </c>
      <c r="I2" s="2" t="s">
        <v>52</v>
      </c>
    </row>
    <row r="3" spans="1:9" x14ac:dyDescent="0.2">
      <c r="A3" s="10" t="s">
        <v>5</v>
      </c>
      <c r="B3" s="6" t="s">
        <v>6</v>
      </c>
      <c r="C3" s="22" t="s">
        <v>58</v>
      </c>
      <c r="D3" s="23" t="s">
        <v>51</v>
      </c>
      <c r="E3" t="s">
        <v>30</v>
      </c>
      <c r="F3" s="18">
        <f>VLOOKUP(B3,Fuel_Emission_Factors_CO2_EricM!B:C,2,FALSE)</f>
        <v>61.71</v>
      </c>
      <c r="G3">
        <f>Emission_Factors_NaturalGas_Ex!D66</f>
        <v>0</v>
      </c>
      <c r="H3">
        <f>Emission_Factors_NaturalGas_Ex!B66</f>
        <v>0</v>
      </c>
      <c r="I3" s="2" t="s">
        <v>52</v>
      </c>
    </row>
    <row r="4" spans="1:9" x14ac:dyDescent="0.2">
      <c r="A4" s="10" t="s">
        <v>45</v>
      </c>
      <c r="B4" s="6" t="s">
        <v>8</v>
      </c>
      <c r="C4" s="22" t="s">
        <v>58</v>
      </c>
      <c r="D4" s="23" t="s">
        <v>61</v>
      </c>
      <c r="E4" t="s">
        <v>29</v>
      </c>
      <c r="F4" s="18">
        <f>VLOOKUP(B4,Fuel_Emission_Factors_CO2_EricM!B:C,2,FALSE)</f>
        <v>75.2</v>
      </c>
      <c r="G4">
        <f>Emission_Factors_NaturalGas_Ex!D67</f>
        <v>0</v>
      </c>
      <c r="H4">
        <f>Emission_Factors_NaturalGas_Ex!B67</f>
        <v>0</v>
      </c>
      <c r="I4" s="2" t="s">
        <v>52</v>
      </c>
    </row>
    <row r="5" spans="1:9" x14ac:dyDescent="0.2">
      <c r="A5" s="10" t="s">
        <v>46</v>
      </c>
      <c r="B5" s="6" t="s">
        <v>10</v>
      </c>
      <c r="C5" s="22" t="s">
        <v>58</v>
      </c>
      <c r="D5" s="23" t="s">
        <v>62</v>
      </c>
      <c r="E5" t="s">
        <v>28</v>
      </c>
      <c r="F5" s="18">
        <f>VLOOKUP(B5,Fuel_Emission_Factors_CO2_EricM!B:C,2,FALSE)</f>
        <v>73.959999999999994</v>
      </c>
      <c r="G5">
        <f>Emission_Factors_NaturalGas_Ex!D68</f>
        <v>0</v>
      </c>
      <c r="H5">
        <f>Emission_Factors_NaturalGas_Ex!B68</f>
        <v>0</v>
      </c>
      <c r="I5" s="2" t="s">
        <v>52</v>
      </c>
    </row>
    <row r="6" spans="1:9" x14ac:dyDescent="0.2">
      <c r="A6" s="10" t="s">
        <v>43</v>
      </c>
      <c r="B6" s="6" t="s">
        <v>12</v>
      </c>
      <c r="C6" s="22" t="s">
        <v>58</v>
      </c>
      <c r="D6" s="23" t="s">
        <v>63</v>
      </c>
      <c r="E6" t="s">
        <v>47</v>
      </c>
      <c r="F6" s="18">
        <f>VLOOKUP(B6,Fuel_Emission_Factors_CO2_EricM!B:C,2,FALSE)</f>
        <v>74.75333333333333</v>
      </c>
      <c r="G6">
        <f>Emission_Factors_NaturalGas_Ex!D69</f>
        <v>0</v>
      </c>
      <c r="H6">
        <f>Emission_Factors_NaturalGas_Ex!B69</f>
        <v>0</v>
      </c>
      <c r="I6" s="2" t="s">
        <v>52</v>
      </c>
    </row>
    <row r="7" spans="1:9" x14ac:dyDescent="0.2">
      <c r="A7" s="10" t="s">
        <v>44</v>
      </c>
      <c r="B7" s="6" t="s">
        <v>14</v>
      </c>
      <c r="C7" s="22" t="s">
        <v>58</v>
      </c>
      <c r="D7" s="23" t="s">
        <v>64</v>
      </c>
      <c r="E7" t="s">
        <v>34</v>
      </c>
      <c r="F7" s="18">
        <f>VLOOKUP(B7,Fuel_Emission_Factors_CO2_EricM!B:C,2,FALSE)</f>
        <v>75.099999999999994</v>
      </c>
      <c r="G7">
        <f>Emission_Factors_NaturalGas_Ex!D70</f>
        <v>0</v>
      </c>
      <c r="H7">
        <f>Emission_Factors_NaturalGas_Ex!B70</f>
        <v>0</v>
      </c>
      <c r="I7" s="2" t="s">
        <v>52</v>
      </c>
    </row>
    <row r="8" spans="1:9" x14ac:dyDescent="0.2">
      <c r="A8" s="6" t="s">
        <v>15</v>
      </c>
      <c r="B8" s="6" t="s">
        <v>16</v>
      </c>
      <c r="C8" s="22" t="s">
        <v>58</v>
      </c>
      <c r="D8" s="23" t="s">
        <v>67</v>
      </c>
      <c r="E8" t="s">
        <v>27</v>
      </c>
      <c r="F8" s="18">
        <f>VLOOKUP(B8,Fuel_Emission_Factors_CO2_EricM!B:C,2,FALSE)</f>
        <v>94.67</v>
      </c>
      <c r="G8">
        <f>Emission_Factors_NaturalGas_Ex!D71</f>
        <v>0</v>
      </c>
      <c r="H8">
        <f>Emission_Factors_NaturalGas_Ex!B71</f>
        <v>0</v>
      </c>
      <c r="I8" s="2" t="s">
        <v>52</v>
      </c>
    </row>
    <row r="9" spans="1:9" x14ac:dyDescent="0.2">
      <c r="A9" s="6" t="s">
        <v>17</v>
      </c>
      <c r="B9" s="6" t="s">
        <v>18</v>
      </c>
      <c r="C9" s="22" t="s">
        <v>58</v>
      </c>
      <c r="D9" s="23" t="s">
        <v>68</v>
      </c>
      <c r="E9" t="s">
        <v>38</v>
      </c>
      <c r="F9" s="18">
        <f>VLOOKUP(B9,Fuel_Emission_Factors_CO2_EricM!B:C,2,FALSE)</f>
        <v>93.8</v>
      </c>
      <c r="G9">
        <f>Emission_Factors_NaturalGas_Ex!D72</f>
        <v>0</v>
      </c>
      <c r="H9">
        <f>Emission_Factors_NaturalGas_Ex!B72</f>
        <v>0</v>
      </c>
      <c r="I9" s="2" t="s">
        <v>52</v>
      </c>
    </row>
    <row r="10" spans="1:9" x14ac:dyDescent="0.2">
      <c r="A10" s="6" t="s">
        <v>19</v>
      </c>
      <c r="B10" s="6" t="s">
        <v>20</v>
      </c>
      <c r="C10" s="22" t="s">
        <v>58</v>
      </c>
      <c r="D10" s="23" t="s">
        <v>69</v>
      </c>
      <c r="E10" t="s">
        <v>38</v>
      </c>
      <c r="F10" s="18">
        <f>VLOOKUP(B10,Fuel_Emission_Factors_CO2_EricM!B:C,2,FALSE)</f>
        <v>93.8</v>
      </c>
      <c r="G10">
        <f>Emission_Factors_NaturalGas_Ex!D73</f>
        <v>0</v>
      </c>
      <c r="H10">
        <f>Emission_Factors_NaturalGas_Ex!B73</f>
        <v>0</v>
      </c>
      <c r="I10" s="2" t="s">
        <v>52</v>
      </c>
    </row>
    <row r="11" spans="1:9" x14ac:dyDescent="0.2">
      <c r="A11" s="6" t="s">
        <v>21</v>
      </c>
      <c r="B11" s="6" t="s">
        <v>22</v>
      </c>
      <c r="C11" s="22" t="s">
        <v>58</v>
      </c>
      <c r="D11" s="24" t="s">
        <v>70</v>
      </c>
      <c r="E11" s="17" t="s">
        <v>36</v>
      </c>
      <c r="F11" s="18">
        <f>VLOOKUP(B11,Fuel_Emission_Factors_CO2_EricM!B:C,2,FALSE)</f>
        <v>66.72</v>
      </c>
      <c r="G11" s="17">
        <f>Emission_Factors_NaturalGas_Ex!D74</f>
        <v>0</v>
      </c>
      <c r="H11" s="17">
        <f>Emission_Factors_NaturalGas_Ex!B74</f>
        <v>0</v>
      </c>
      <c r="I11" s="2" t="s">
        <v>52</v>
      </c>
    </row>
    <row r="12" spans="1:9" x14ac:dyDescent="0.2">
      <c r="A12" s="14" t="s">
        <v>23</v>
      </c>
      <c r="B12" s="14" t="s">
        <v>24</v>
      </c>
      <c r="C12" s="26" t="s">
        <v>58</v>
      </c>
      <c r="D12" s="24" t="s">
        <v>71</v>
      </c>
      <c r="E12" s="17" t="s">
        <v>48</v>
      </c>
      <c r="F12" s="18">
        <f>VLOOKUP(B12,Fuel_Emission_Factors_CO2_EricM!B:C,2,FALSE)</f>
        <v>76.277333333333331</v>
      </c>
      <c r="G12" s="17">
        <f>Emission_Factors_NaturalGas_Ex!D75</f>
        <v>0</v>
      </c>
      <c r="H12" s="17">
        <f>Emission_Factors_NaturalGas_Ex!B75</f>
        <v>0</v>
      </c>
      <c r="I12" s="27" t="s">
        <v>52</v>
      </c>
    </row>
    <row r="16" spans="1:9" x14ac:dyDescent="0.2">
      <c r="A16" s="15" t="s">
        <v>76</v>
      </c>
      <c r="B16" s="4" t="s">
        <v>39</v>
      </c>
    </row>
    <row r="18" spans="1:2" x14ac:dyDescent="0.2">
      <c r="A18" s="25" t="s">
        <v>66</v>
      </c>
      <c r="B18" s="4" t="s">
        <v>74</v>
      </c>
    </row>
    <row r="20" spans="1:2" ht="34" x14ac:dyDescent="0.2">
      <c r="A20" s="19" t="s">
        <v>72</v>
      </c>
      <c r="B20" s="4" t="s">
        <v>73</v>
      </c>
    </row>
  </sheetData>
  <hyperlinks>
    <hyperlink ref="B16" r:id="rId1" xr:uid="{1DB73F51-4616-7945-B15B-5427C4E1E31F}"/>
    <hyperlink ref="B20" r:id="rId2" xr:uid="{8CB9EA67-7345-DC45-A7E2-1B3CAC4BFF88}"/>
    <hyperlink ref="B18" r:id="rId3" xr:uid="{3264E123-4A85-214A-BE20-BF3C49BC56CC}"/>
  </hyperlinks>
  <pageMargins left="0.7" right="0.7" top="0.75" bottom="0.75" header="0.3" footer="0.3"/>
  <pageSetup orientation="portrait" horizontalDpi="0" verticalDpi="0"/>
  <legacyDrawing r:id="rId4"/>
  <tableParts count="1">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04190-5F9E-7E44-9BD6-89373EB1EC95}">
  <dimension ref="A2:K66"/>
  <sheetViews>
    <sheetView topLeftCell="A27" zoomScale="117" workbookViewId="0">
      <selection activeCell="H56" sqref="H56"/>
    </sheetView>
  </sheetViews>
  <sheetFormatPr baseColWidth="10" defaultRowHeight="16" x14ac:dyDescent="0.2"/>
  <cols>
    <col min="1" max="1" width="19.33203125" customWidth="1"/>
    <col min="2" max="3" width="11.1640625" bestFit="1" customWidth="1"/>
    <col min="5" max="5" width="12.33203125" bestFit="1" customWidth="1"/>
    <col min="11" max="11" width="17" customWidth="1"/>
  </cols>
  <sheetData>
    <row r="2" spans="1:11" x14ac:dyDescent="0.2">
      <c r="A2" s="15" t="s">
        <v>56</v>
      </c>
    </row>
    <row r="5" spans="1:11" x14ac:dyDescent="0.2">
      <c r="A5" s="31" t="s">
        <v>54</v>
      </c>
      <c r="B5" s="33" t="s">
        <v>55</v>
      </c>
      <c r="C5" s="33"/>
      <c r="D5" s="33"/>
      <c r="E5" s="33"/>
      <c r="F5" s="33"/>
      <c r="G5" s="33"/>
      <c r="H5" s="33"/>
    </row>
    <row r="8" spans="1:11" x14ac:dyDescent="0.2">
      <c r="A8" s="15" t="s">
        <v>3</v>
      </c>
      <c r="B8" s="2" t="s">
        <v>78</v>
      </c>
    </row>
    <row r="9" spans="1:11" x14ac:dyDescent="0.2">
      <c r="B9" s="4" t="s">
        <v>53</v>
      </c>
    </row>
    <row r="11" spans="1:11" x14ac:dyDescent="0.2">
      <c r="B11" s="21" t="s">
        <v>57</v>
      </c>
      <c r="C11" s="21"/>
      <c r="K11" s="21" t="s">
        <v>77</v>
      </c>
    </row>
    <row r="40" spans="1:10" x14ac:dyDescent="0.2">
      <c r="A40" s="31" t="s">
        <v>79</v>
      </c>
      <c r="B40" s="33" t="s">
        <v>81</v>
      </c>
      <c r="C40" s="33"/>
      <c r="D40" s="33"/>
      <c r="E40" s="33"/>
      <c r="F40" s="33"/>
      <c r="G40" s="33"/>
      <c r="H40" s="33"/>
    </row>
    <row r="42" spans="1:10" x14ac:dyDescent="0.2">
      <c r="B42" s="32" t="s">
        <v>80</v>
      </c>
      <c r="C42" s="32"/>
      <c r="D42" s="32"/>
      <c r="E42" s="32"/>
      <c r="F42" s="32"/>
      <c r="G42" s="32"/>
      <c r="H42" s="32"/>
      <c r="I42" s="32"/>
      <c r="J42" s="32"/>
    </row>
    <row r="44" spans="1:10" x14ac:dyDescent="0.2">
      <c r="B44" t="s">
        <v>84</v>
      </c>
      <c r="C44">
        <v>0.453592</v>
      </c>
      <c r="D44" t="s">
        <v>83</v>
      </c>
    </row>
    <row r="46" spans="1:10" x14ac:dyDescent="0.2">
      <c r="B46" s="34" t="s">
        <v>50</v>
      </c>
      <c r="C46" s="34"/>
      <c r="D46" s="34" t="s">
        <v>49</v>
      </c>
      <c r="E46" s="34"/>
    </row>
    <row r="47" spans="1:10" x14ac:dyDescent="0.2">
      <c r="B47" s="36" t="s">
        <v>82</v>
      </c>
      <c r="C47" s="36" t="s">
        <v>83</v>
      </c>
      <c r="D47" s="37" t="s">
        <v>82</v>
      </c>
      <c r="E47" s="37" t="s">
        <v>83</v>
      </c>
    </row>
    <row r="48" spans="1:10" x14ac:dyDescent="0.2">
      <c r="B48" s="35">
        <f>AVERAGE(280,190,140,100)</f>
        <v>177.5</v>
      </c>
      <c r="C48" s="35">
        <f>B48*C44</f>
        <v>80.51258</v>
      </c>
      <c r="D48" s="35">
        <v>0.6</v>
      </c>
      <c r="E48" s="39">
        <f>C44*D48</f>
        <v>0.27215519999999999</v>
      </c>
    </row>
    <row r="51" spans="1:8" x14ac:dyDescent="0.2">
      <c r="A51" s="31" t="s">
        <v>85</v>
      </c>
      <c r="B51" s="33" t="s">
        <v>89</v>
      </c>
      <c r="C51" s="33"/>
      <c r="D51" s="33"/>
      <c r="E51" s="33"/>
      <c r="F51" s="33"/>
      <c r="G51" s="33"/>
      <c r="H51" s="33"/>
    </row>
    <row r="53" spans="1:8" x14ac:dyDescent="0.2">
      <c r="B53" t="s">
        <v>90</v>
      </c>
    </row>
    <row r="54" spans="1:8" x14ac:dyDescent="0.2">
      <c r="B54">
        <v>1020</v>
      </c>
      <c r="C54" t="s">
        <v>86</v>
      </c>
    </row>
    <row r="55" spans="1:8" x14ac:dyDescent="0.2">
      <c r="D55" s="4"/>
    </row>
    <row r="56" spans="1:8" x14ac:dyDescent="0.2">
      <c r="B56" s="42" t="s">
        <v>91</v>
      </c>
      <c r="C56" s="43"/>
      <c r="D56" s="43"/>
      <c r="E56" s="44"/>
    </row>
    <row r="60" spans="1:8" x14ac:dyDescent="0.2">
      <c r="A60" s="31" t="s">
        <v>87</v>
      </c>
      <c r="B60" s="33" t="s">
        <v>88</v>
      </c>
      <c r="C60" s="33"/>
      <c r="D60" s="33"/>
      <c r="E60" s="33"/>
    </row>
    <row r="62" spans="1:8" x14ac:dyDescent="0.2">
      <c r="B62" s="34" t="s">
        <v>50</v>
      </c>
      <c r="C62" s="34"/>
      <c r="D62" s="34" t="s">
        <v>49</v>
      </c>
      <c r="E62" s="34"/>
    </row>
    <row r="63" spans="1:8" x14ac:dyDescent="0.2">
      <c r="B63" s="38">
        <f>C48</f>
        <v>80.51258</v>
      </c>
      <c r="C63" s="38" t="s">
        <v>83</v>
      </c>
      <c r="D63" s="38">
        <f>E48</f>
        <v>0.27215519999999999</v>
      </c>
      <c r="E63" s="38" t="s">
        <v>83</v>
      </c>
    </row>
    <row r="64" spans="1:8" x14ac:dyDescent="0.2">
      <c r="B64" s="35">
        <v>1020</v>
      </c>
      <c r="C64" s="35" t="s">
        <v>58</v>
      </c>
      <c r="D64" s="35">
        <v>1020</v>
      </c>
      <c r="E64" s="35" t="s">
        <v>58</v>
      </c>
    </row>
    <row r="65" spans="2:5" ht="17" thickBot="1" x14ac:dyDescent="0.25">
      <c r="B65" s="40">
        <f>B63/B64</f>
        <v>7.8933901960784314E-2</v>
      </c>
      <c r="C65" s="40" t="s">
        <v>52</v>
      </c>
      <c r="D65" s="41">
        <f>D63/D64</f>
        <v>2.6681882352941176E-4</v>
      </c>
      <c r="E65" s="41" t="s">
        <v>52</v>
      </c>
    </row>
    <row r="66" spans="2:5" ht="17" thickTop="1" x14ac:dyDescent="0.2"/>
  </sheetData>
  <mergeCells count="5">
    <mergeCell ref="B46:C46"/>
    <mergeCell ref="D46:E46"/>
    <mergeCell ref="B62:C62"/>
    <mergeCell ref="D62:E62"/>
    <mergeCell ref="B56:E56"/>
  </mergeCells>
  <hyperlinks>
    <hyperlink ref="B9" r:id="rId1" xr:uid="{FD688DD0-BF69-5F4D-9232-4BC6C96DD331}"/>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7CF8E-451A-FA44-AC92-9457D3300CFE}">
  <dimension ref="A2:C30"/>
  <sheetViews>
    <sheetView workbookViewId="0">
      <selection activeCell="B27" sqref="A27:B27"/>
    </sheetView>
  </sheetViews>
  <sheetFormatPr baseColWidth="10" defaultRowHeight="16" x14ac:dyDescent="0.2"/>
  <cols>
    <col min="1" max="1" width="74.33203125" style="6" bestFit="1" customWidth="1"/>
    <col min="2" max="2" width="10.83203125" style="6"/>
    <col min="3" max="3" width="15.33203125" style="6" customWidth="1"/>
    <col min="4" max="16384" width="10.83203125" style="6"/>
  </cols>
  <sheetData>
    <row r="2" spans="1:3" x14ac:dyDescent="0.2">
      <c r="A2" s="5" t="s">
        <v>0</v>
      </c>
      <c r="B2" s="5" t="s">
        <v>1</v>
      </c>
      <c r="C2" s="5" t="s">
        <v>2</v>
      </c>
    </row>
    <row r="3" spans="1:3" x14ac:dyDescent="0.2">
      <c r="A3" s="7" t="s">
        <v>3</v>
      </c>
      <c r="B3" s="8" t="s">
        <v>4</v>
      </c>
      <c r="C3" s="9">
        <f>B22</f>
        <v>53.06</v>
      </c>
    </row>
    <row r="4" spans="1:3" x14ac:dyDescent="0.2">
      <c r="A4" s="10" t="s">
        <v>5</v>
      </c>
      <c r="B4" s="6" t="s">
        <v>6</v>
      </c>
      <c r="C4" s="11">
        <f>B21</f>
        <v>61.71</v>
      </c>
    </row>
    <row r="5" spans="1:3" x14ac:dyDescent="0.2">
      <c r="A5" s="10" t="s">
        <v>7</v>
      </c>
      <c r="B5" s="6" t="s">
        <v>8</v>
      </c>
      <c r="C5" s="11">
        <f>B20</f>
        <v>75.2</v>
      </c>
    </row>
    <row r="6" spans="1:3" x14ac:dyDescent="0.2">
      <c r="A6" s="10" t="s">
        <v>9</v>
      </c>
      <c r="B6" s="6" t="s">
        <v>10</v>
      </c>
      <c r="C6" s="11">
        <f>B18</f>
        <v>73.959999999999994</v>
      </c>
    </row>
    <row r="7" spans="1:3" x14ac:dyDescent="0.2">
      <c r="A7" s="10" t="s">
        <v>11</v>
      </c>
      <c r="B7" s="6" t="s">
        <v>12</v>
      </c>
      <c r="C7" s="11">
        <f>AVERAGE(B18,B25,B20)</f>
        <v>74.75333333333333</v>
      </c>
    </row>
    <row r="8" spans="1:3" x14ac:dyDescent="0.2">
      <c r="A8" s="10" t="s">
        <v>13</v>
      </c>
      <c r="B8" s="6" t="s">
        <v>14</v>
      </c>
      <c r="C8" s="11">
        <f>B25</f>
        <v>75.099999999999994</v>
      </c>
    </row>
    <row r="9" spans="1:3" x14ac:dyDescent="0.2">
      <c r="A9" s="6" t="s">
        <v>15</v>
      </c>
      <c r="B9" s="6" t="s">
        <v>16</v>
      </c>
      <c r="C9" s="11">
        <f>B17</f>
        <v>94.67</v>
      </c>
    </row>
    <row r="10" spans="1:3" x14ac:dyDescent="0.2">
      <c r="A10" s="6" t="s">
        <v>17</v>
      </c>
      <c r="B10" s="6" t="s">
        <v>18</v>
      </c>
      <c r="C10" s="11">
        <f>B29</f>
        <v>93.8</v>
      </c>
    </row>
    <row r="11" spans="1:3" x14ac:dyDescent="0.2">
      <c r="A11" s="6" t="s">
        <v>19</v>
      </c>
      <c r="B11" s="6" t="s">
        <v>20</v>
      </c>
      <c r="C11" s="11">
        <f>B29</f>
        <v>93.8</v>
      </c>
    </row>
    <row r="12" spans="1:3" x14ac:dyDescent="0.2">
      <c r="A12" s="6" t="s">
        <v>21</v>
      </c>
      <c r="B12" s="6" t="s">
        <v>22</v>
      </c>
      <c r="C12" s="11">
        <f>B27</f>
        <v>66.72</v>
      </c>
    </row>
    <row r="13" spans="1:3" x14ac:dyDescent="0.2">
      <c r="A13" s="12" t="s">
        <v>23</v>
      </c>
      <c r="B13" s="12" t="s">
        <v>24</v>
      </c>
      <c r="C13" s="13">
        <f>AVERAGE(C3:C12)</f>
        <v>76.277333333333331</v>
      </c>
    </row>
    <row r="15" spans="1:3" x14ac:dyDescent="0.2">
      <c r="A15" s="5" t="s">
        <v>25</v>
      </c>
      <c r="B15" s="5" t="s">
        <v>2</v>
      </c>
    </row>
    <row r="16" spans="1:3" x14ac:dyDescent="0.2">
      <c r="A16" s="6" t="s">
        <v>26</v>
      </c>
      <c r="B16" s="6">
        <v>118.17</v>
      </c>
    </row>
    <row r="17" spans="1:2" x14ac:dyDescent="0.2">
      <c r="A17" s="6" t="s">
        <v>27</v>
      </c>
      <c r="B17" s="6">
        <v>94.67</v>
      </c>
    </row>
    <row r="18" spans="1:2" x14ac:dyDescent="0.2">
      <c r="A18" s="10" t="s">
        <v>28</v>
      </c>
      <c r="B18" s="6">
        <v>73.959999999999994</v>
      </c>
    </row>
    <row r="19" spans="1:2" x14ac:dyDescent="0.2">
      <c r="A19" s="6" t="s">
        <v>40</v>
      </c>
      <c r="B19" s="6">
        <v>132</v>
      </c>
    </row>
    <row r="20" spans="1:2" x14ac:dyDescent="0.2">
      <c r="A20" s="6" t="s">
        <v>29</v>
      </c>
      <c r="B20" s="6">
        <v>75.2</v>
      </c>
    </row>
    <row r="21" spans="1:2" x14ac:dyDescent="0.2">
      <c r="A21" s="6" t="s">
        <v>30</v>
      </c>
      <c r="B21" s="6">
        <v>61.71</v>
      </c>
    </row>
    <row r="22" spans="1:2" x14ac:dyDescent="0.2">
      <c r="A22" s="6" t="s">
        <v>31</v>
      </c>
      <c r="B22" s="6">
        <v>53.06</v>
      </c>
    </row>
    <row r="23" spans="1:2" x14ac:dyDescent="0.2">
      <c r="A23" s="6" t="s">
        <v>32</v>
      </c>
      <c r="B23" s="6">
        <v>102.41</v>
      </c>
    </row>
    <row r="24" spans="1:2" x14ac:dyDescent="0.2">
      <c r="A24" s="6" t="s">
        <v>33</v>
      </c>
      <c r="B24" s="6">
        <v>94.4</v>
      </c>
    </row>
    <row r="25" spans="1:2" x14ac:dyDescent="0.2">
      <c r="A25" s="6" t="s">
        <v>34</v>
      </c>
      <c r="B25" s="6">
        <v>75.099999999999994</v>
      </c>
    </row>
    <row r="26" spans="1:2" x14ac:dyDescent="0.2">
      <c r="A26" s="6" t="s">
        <v>35</v>
      </c>
      <c r="B26" s="6">
        <v>71.709999999999994</v>
      </c>
    </row>
    <row r="27" spans="1:2" x14ac:dyDescent="0.2">
      <c r="A27" s="6" t="s">
        <v>36</v>
      </c>
      <c r="B27" s="6">
        <v>66.72</v>
      </c>
    </row>
    <row r="28" spans="1:2" x14ac:dyDescent="0.2">
      <c r="A28" s="6" t="s">
        <v>37</v>
      </c>
      <c r="B28" s="6">
        <v>74.540000000000006</v>
      </c>
    </row>
    <row r="29" spans="1:2" x14ac:dyDescent="0.2">
      <c r="A29" s="12" t="s">
        <v>38</v>
      </c>
      <c r="B29" s="12">
        <v>93.8</v>
      </c>
    </row>
    <row r="30" spans="1:2" x14ac:dyDescent="0.2">
      <c r="A30" s="4" t="s">
        <v>39</v>
      </c>
    </row>
  </sheetData>
  <hyperlinks>
    <hyperlink ref="A30" r:id="rId1" xr:uid="{98FFBCBB-98E3-CB4B-814D-DC24EABFACFC}"/>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Fuel_Emission_Factors</vt:lpstr>
      <vt:lpstr>Emission_Factors_NaturalGas_Ex</vt:lpstr>
      <vt:lpstr>Fuel_Emission_Factors_CO2_EricM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Oksana Protsukha</dc:creator>
  <cp:lastModifiedBy>Oksana Protsukha</cp:lastModifiedBy>
  <dcterms:created xsi:type="dcterms:W3CDTF">2025-01-31T03:44:42Z</dcterms:created>
  <dcterms:modified xsi:type="dcterms:W3CDTF">2025-02-08T23:59:13Z</dcterms:modified>
</cp:coreProperties>
</file>