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\Dropbox (DIG)\Didattica\MIP\NEW MBA\"/>
    </mc:Choice>
  </mc:AlternateContent>
  <xr:revisionPtr revIDLastSave="0" documentId="13_ncr:1_{60DCC3E4-DACD-4481-A42C-A5CFF33E8902}" xr6:coauthVersionLast="47" xr6:coauthVersionMax="47" xr10:uidLastSave="{00000000-0000-0000-0000-000000000000}"/>
  <bookViews>
    <workbookView xWindow="-108" yWindow="-108" windowWidth="23256" windowHeight="12456" firstSheet="1" activeTab="6" xr2:uid="{5EB70DFF-532A-4E9E-AD15-A04F9F679A80}"/>
  </bookViews>
  <sheets>
    <sheet name="Redesign_in" sheetId="12" state="hidden" r:id="rId1"/>
    <sheet name="Count-cobots_in" sheetId="16" r:id="rId2"/>
    <sheet name="Tasks_in" sheetId="13" state="hidden" r:id="rId3"/>
    <sheet name="Layout" sheetId="6" state="hidden" r:id="rId4"/>
    <sheet name="Tasks" sheetId="8" r:id="rId5"/>
    <sheet name="Redesign" sheetId="5" r:id="rId6"/>
    <sheet name="Operators table" sheetId="9" r:id="rId7"/>
    <sheet name="Redesign table" sheetId="10" r:id="rId8"/>
    <sheet name="Resources" sheetId="14" r:id="rId9"/>
    <sheet name="Costs" sheetId="15" r:id="rId10"/>
  </sheets>
  <definedNames>
    <definedName name="_xlnm._FilterDatabase" localSheetId="6" hidden="1">'Operators table'!$A$2:$L$29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6" l="1"/>
  <c r="F4" i="16"/>
  <c r="F2" i="16"/>
  <c r="G2" i="16"/>
  <c r="G3" i="16"/>
  <c r="G4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2" i="16"/>
  <c r="H3" i="16"/>
  <c r="H4" i="16"/>
  <c r="H5" i="16"/>
  <c r="H6" i="16"/>
  <c r="H7" i="16"/>
  <c r="H10" i="16"/>
  <c r="H11" i="16"/>
  <c r="H12" i="16"/>
  <c r="H13" i="16"/>
  <c r="H14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" i="16"/>
  <c r="B4" i="16"/>
  <c r="B5" i="16"/>
  <c r="B6" i="16"/>
  <c r="B7" i="16"/>
  <c r="B8" i="16"/>
  <c r="B10" i="16"/>
  <c r="B11" i="16"/>
  <c r="B12" i="16"/>
  <c r="B13" i="16"/>
  <c r="B14" i="16"/>
  <c r="B15" i="16"/>
  <c r="B18" i="16"/>
  <c r="B20" i="16"/>
  <c r="B2" i="16"/>
  <c r="B2" i="15"/>
  <c r="I8" i="5"/>
  <c r="R3" i="9"/>
  <c r="R4" i="9"/>
  <c r="R7" i="9"/>
  <c r="R11" i="9"/>
  <c r="R12" i="9"/>
  <c r="R25" i="9"/>
  <c r="R26" i="9"/>
  <c r="R27" i="9"/>
  <c r="D5" i="16" l="1"/>
  <c r="C4" i="16"/>
  <c r="B4" i="10"/>
  <c r="B7" i="10"/>
  <c r="B11" i="10"/>
  <c r="B12" i="10"/>
  <c r="B25" i="10"/>
  <c r="B26" i="10"/>
  <c r="B27" i="10"/>
  <c r="B3" i="10"/>
  <c r="B7" i="9"/>
  <c r="B11" i="9"/>
  <c r="B12" i="9"/>
  <c r="B25" i="9"/>
  <c r="B26" i="9"/>
  <c r="B27" i="9"/>
  <c r="B4" i="9"/>
  <c r="B3" i="9"/>
  <c r="C4" i="12"/>
  <c r="D4" i="12"/>
  <c r="E4" i="12"/>
  <c r="F4" i="12"/>
  <c r="G4" i="12"/>
  <c r="H4" i="12"/>
  <c r="C5" i="12"/>
  <c r="D5" i="12"/>
  <c r="E5" i="12"/>
  <c r="F5" i="12"/>
  <c r="D4" i="13" s="1"/>
  <c r="B5" i="9" s="1"/>
  <c r="R5" i="9" s="1"/>
  <c r="G5" i="12"/>
  <c r="H5" i="12"/>
  <c r="C6" i="12"/>
  <c r="D6" i="12"/>
  <c r="E6" i="12"/>
  <c r="F6" i="12"/>
  <c r="D5" i="13" s="1"/>
  <c r="B6" i="9" s="1"/>
  <c r="R6" i="9" s="1"/>
  <c r="G6" i="12"/>
  <c r="H6" i="12"/>
  <c r="C7" i="12"/>
  <c r="D7" i="12"/>
  <c r="E7" i="12"/>
  <c r="F7" i="12"/>
  <c r="G7" i="12"/>
  <c r="H7" i="12"/>
  <c r="C8" i="12"/>
  <c r="D8" i="12"/>
  <c r="E8" i="12"/>
  <c r="F8" i="12"/>
  <c r="D7" i="13" s="1"/>
  <c r="B8" i="10" s="1"/>
  <c r="G8" i="12"/>
  <c r="H8" i="12"/>
  <c r="C9" i="12"/>
  <c r="D9" i="12"/>
  <c r="E9" i="12"/>
  <c r="F9" i="12"/>
  <c r="D8" i="13" s="1"/>
  <c r="B9" i="9" s="1"/>
  <c r="R9" i="9" s="1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12" i="12"/>
  <c r="D12" i="12"/>
  <c r="E12" i="12"/>
  <c r="F12" i="12"/>
  <c r="G12" i="12"/>
  <c r="H12" i="12"/>
  <c r="C13" i="12"/>
  <c r="D13" i="12"/>
  <c r="E13" i="12"/>
  <c r="F13" i="12"/>
  <c r="D12" i="13" s="1"/>
  <c r="B13" i="9" s="1"/>
  <c r="R13" i="9" s="1"/>
  <c r="G13" i="12"/>
  <c r="H13" i="12"/>
  <c r="C14" i="12"/>
  <c r="D14" i="12"/>
  <c r="E14" i="12"/>
  <c r="F14" i="12"/>
  <c r="D13" i="13" s="1"/>
  <c r="G14" i="12"/>
  <c r="H14" i="12"/>
  <c r="C15" i="12"/>
  <c r="D15" i="12"/>
  <c r="E15" i="12"/>
  <c r="F15" i="12"/>
  <c r="D14" i="13" s="1"/>
  <c r="B15" i="9" s="1"/>
  <c r="R15" i="9" s="1"/>
  <c r="G15" i="12"/>
  <c r="H15" i="12"/>
  <c r="C16" i="12"/>
  <c r="D16" i="12"/>
  <c r="E16" i="12"/>
  <c r="F16" i="12"/>
  <c r="D15" i="13" s="1"/>
  <c r="G16" i="12"/>
  <c r="H16" i="12"/>
  <c r="C17" i="12"/>
  <c r="D17" i="12"/>
  <c r="E17" i="12"/>
  <c r="F17" i="12"/>
  <c r="D16" i="13" s="1"/>
  <c r="G17" i="12"/>
  <c r="H17" i="12"/>
  <c r="C18" i="12"/>
  <c r="D18" i="12"/>
  <c r="E18" i="12"/>
  <c r="F18" i="12"/>
  <c r="D17" i="13" s="1"/>
  <c r="B18" i="9" s="1"/>
  <c r="R18" i="9" s="1"/>
  <c r="G18" i="12"/>
  <c r="H18" i="12"/>
  <c r="C19" i="12"/>
  <c r="D19" i="12"/>
  <c r="E19" i="12"/>
  <c r="F19" i="12"/>
  <c r="D18" i="13" s="1"/>
  <c r="G19" i="12"/>
  <c r="H19" i="12"/>
  <c r="C20" i="12"/>
  <c r="D20" i="12"/>
  <c r="E20" i="12"/>
  <c r="F20" i="12"/>
  <c r="D19" i="13" s="1"/>
  <c r="B20" i="10" s="1"/>
  <c r="B19" i="16" s="1"/>
  <c r="G20" i="12"/>
  <c r="H20" i="12"/>
  <c r="C21" i="12"/>
  <c r="D21" i="12"/>
  <c r="E21" i="12"/>
  <c r="F21" i="12"/>
  <c r="D20" i="13" s="1"/>
  <c r="B21" i="9" s="1"/>
  <c r="R21" i="9" s="1"/>
  <c r="G21" i="12"/>
  <c r="H21" i="12"/>
  <c r="C22" i="12"/>
  <c r="D22" i="12"/>
  <c r="E22" i="12"/>
  <c r="F22" i="12"/>
  <c r="D21" i="13" s="1"/>
  <c r="G22" i="12"/>
  <c r="H22" i="12"/>
  <c r="C23" i="12"/>
  <c r="D23" i="12"/>
  <c r="E23" i="12"/>
  <c r="F23" i="12"/>
  <c r="D22" i="13" s="1"/>
  <c r="G23" i="12"/>
  <c r="H23" i="12"/>
  <c r="C24" i="12"/>
  <c r="D24" i="12"/>
  <c r="E24" i="12"/>
  <c r="F24" i="12"/>
  <c r="D23" i="13" s="1"/>
  <c r="G24" i="12"/>
  <c r="H24" i="12"/>
  <c r="C25" i="12"/>
  <c r="D25" i="12"/>
  <c r="E25" i="12"/>
  <c r="F25" i="12"/>
  <c r="G25" i="12"/>
  <c r="H25" i="12"/>
  <c r="C26" i="12"/>
  <c r="D26" i="12"/>
  <c r="E26" i="12"/>
  <c r="F26" i="12"/>
  <c r="G26" i="12"/>
  <c r="H26" i="12"/>
  <c r="C27" i="12"/>
  <c r="D27" i="12"/>
  <c r="E27" i="12"/>
  <c r="F27" i="12"/>
  <c r="G27" i="12"/>
  <c r="H27" i="12"/>
  <c r="C28" i="12"/>
  <c r="D28" i="12"/>
  <c r="E28" i="12"/>
  <c r="F28" i="12"/>
  <c r="G28" i="12"/>
  <c r="D27" i="13" s="1"/>
  <c r="H28" i="12"/>
  <c r="C29" i="12"/>
  <c r="D29" i="12"/>
  <c r="E29" i="12"/>
  <c r="F29" i="12"/>
  <c r="G29" i="12"/>
  <c r="H29" i="12"/>
  <c r="D28" i="13" s="1"/>
  <c r="C3" i="12"/>
  <c r="D3" i="12"/>
  <c r="E3" i="12"/>
  <c r="F3" i="12"/>
  <c r="G3" i="12"/>
  <c r="H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" i="12"/>
  <c r="H18" i="16" l="1"/>
  <c r="H19" i="16"/>
  <c r="D9" i="13"/>
  <c r="B10" i="10" s="1"/>
  <c r="B9" i="16" s="1"/>
  <c r="I18" i="5"/>
  <c r="C5" i="16"/>
  <c r="I13" i="5"/>
  <c r="I14" i="5"/>
  <c r="I15" i="5"/>
  <c r="I11" i="5"/>
  <c r="I10" i="5"/>
  <c r="I21" i="5"/>
  <c r="I22" i="5"/>
  <c r="I6" i="5"/>
  <c r="I20" i="5"/>
  <c r="I24" i="5"/>
  <c r="I16" i="5"/>
  <c r="B23" i="10"/>
  <c r="B22" i="16" s="1"/>
  <c r="B23" i="9"/>
  <c r="R23" i="9" s="1"/>
  <c r="I17" i="5"/>
  <c r="I23" i="5"/>
  <c r="I9" i="5"/>
  <c r="I4" i="5"/>
  <c r="B8" i="9"/>
  <c r="R8" i="9" s="1"/>
  <c r="B24" i="10"/>
  <c r="B23" i="16" s="1"/>
  <c r="B24" i="9"/>
  <c r="R24" i="9" s="1"/>
  <c r="B22" i="10"/>
  <c r="B21" i="16" s="1"/>
  <c r="B22" i="9"/>
  <c r="R22" i="9" s="1"/>
  <c r="B19" i="9"/>
  <c r="R19" i="9" s="1"/>
  <c r="B19" i="10"/>
  <c r="B17" i="10"/>
  <c r="B16" i="16" s="1"/>
  <c r="H15" i="16" s="1"/>
  <c r="B17" i="9"/>
  <c r="R17" i="9" s="1"/>
  <c r="B14" i="9"/>
  <c r="R14" i="9" s="1"/>
  <c r="B14" i="10"/>
  <c r="B28" i="10"/>
  <c r="B28" i="9"/>
  <c r="R28" i="9" s="1"/>
  <c r="B29" i="10"/>
  <c r="B29" i="9"/>
  <c r="R29" i="9" s="1"/>
  <c r="B16" i="9"/>
  <c r="R16" i="9" s="1"/>
  <c r="B16" i="10"/>
  <c r="B15" i="10"/>
  <c r="I2" i="5"/>
  <c r="I3" i="5"/>
  <c r="I12" i="5"/>
  <c r="I5" i="5"/>
  <c r="I7" i="5"/>
  <c r="B20" i="9"/>
  <c r="R20" i="9" s="1"/>
  <c r="B18" i="10"/>
  <c r="B17" i="16" s="1"/>
  <c r="B21" i="10"/>
  <c r="B13" i="10"/>
  <c r="B9" i="10"/>
  <c r="B6" i="10"/>
  <c r="B5" i="10"/>
  <c r="H23" i="16" l="1"/>
  <c r="H22" i="16"/>
  <c r="H20" i="16"/>
  <c r="H21" i="16"/>
  <c r="H16" i="16"/>
  <c r="H17" i="16"/>
  <c r="H8" i="16"/>
  <c r="H9" i="16"/>
  <c r="B10" i="9"/>
  <c r="R10" i="9" s="1"/>
  <c r="D4" i="16"/>
  <c r="E5" i="16"/>
  <c r="G5" i="16" s="1"/>
  <c r="F5" i="16" s="1"/>
  <c r="D6" i="16" l="1"/>
  <c r="C6" i="16"/>
  <c r="E6" i="16"/>
  <c r="G6" i="16" s="1"/>
  <c r="F6" i="16" s="1"/>
  <c r="C3" i="16"/>
  <c r="C7" i="16" l="1"/>
  <c r="E7" i="16"/>
  <c r="G7" i="16" s="1"/>
  <c r="D7" i="16"/>
  <c r="E8" i="16" l="1"/>
  <c r="G8" i="16" s="1"/>
  <c r="F8" i="16" s="1"/>
  <c r="C9" i="16" s="1"/>
  <c r="F7" i="16"/>
  <c r="D9" i="16" s="1"/>
  <c r="C8" i="16"/>
  <c r="D8" i="16"/>
  <c r="E9" i="16" l="1"/>
  <c r="G9" i="16" s="1"/>
  <c r="F9" i="16" s="1"/>
  <c r="C10" i="16" s="1"/>
  <c r="D10" i="16" l="1"/>
  <c r="E10" i="16"/>
  <c r="G10" i="16" s="1"/>
  <c r="F10" i="16" s="1"/>
  <c r="C11" i="16" s="1"/>
  <c r="D11" i="16" l="1"/>
  <c r="E11" i="16"/>
  <c r="G11" i="16" s="1"/>
  <c r="F11" i="16" l="1"/>
  <c r="D12" i="16" l="1"/>
  <c r="E12" i="16"/>
  <c r="G12" i="16" s="1"/>
  <c r="F12" i="16" s="1"/>
  <c r="C13" i="16" s="1"/>
  <c r="C12" i="16"/>
  <c r="D13" i="16" l="1"/>
  <c r="E13" i="16"/>
  <c r="G13" i="16" s="1"/>
  <c r="D14" i="16" l="1"/>
  <c r="F13" i="16"/>
  <c r="C14" i="16" l="1"/>
  <c r="E14" i="16"/>
  <c r="G14" i="16" s="1"/>
  <c r="F14" i="16" l="1"/>
  <c r="D15" i="16" s="1"/>
  <c r="C15" i="16" l="1"/>
  <c r="E15" i="16"/>
  <c r="G15" i="16" s="1"/>
  <c r="F15" i="16" l="1"/>
  <c r="C16" i="16" l="1"/>
  <c r="D16" i="16"/>
  <c r="E16" i="16"/>
  <c r="G16" i="16" s="1"/>
  <c r="F16" i="16" s="1"/>
  <c r="E17" i="16" s="1"/>
  <c r="G17" i="16" s="1"/>
  <c r="E18" i="16" l="1"/>
  <c r="G18" i="16" s="1"/>
  <c r="F18" i="16" s="1"/>
  <c r="E19" i="16" s="1"/>
  <c r="G19" i="16" s="1"/>
  <c r="F17" i="16"/>
  <c r="C17" i="16"/>
  <c r="D18" i="16"/>
  <c r="D17" i="16"/>
  <c r="F19" i="16" l="1"/>
  <c r="D20" i="16" s="1"/>
  <c r="C19" i="16"/>
  <c r="D19" i="16"/>
  <c r="C18" i="16"/>
  <c r="C20" i="16" l="1"/>
  <c r="E20" i="16"/>
  <c r="G20" i="16" s="1"/>
  <c r="F20" i="16" s="1"/>
  <c r="D21" i="16" l="1"/>
  <c r="C21" i="16"/>
  <c r="E21" i="16"/>
  <c r="G21" i="16" s="1"/>
  <c r="F21" i="16" l="1"/>
  <c r="C22" i="16" l="1"/>
  <c r="E22" i="16"/>
  <c r="G22" i="16" s="1"/>
  <c r="D22" i="16"/>
  <c r="F22" i="16" l="1"/>
  <c r="C23" i="16" l="1"/>
  <c r="E23" i="16"/>
  <c r="G23" i="16" s="1"/>
  <c r="D23" i="16"/>
  <c r="F23" i="16" l="1"/>
  <c r="C24" i="16" l="1"/>
  <c r="D24" i="16"/>
  <c r="E24" i="16"/>
  <c r="G24" i="16" s="1"/>
  <c r="F24" i="16" s="1"/>
  <c r="C25" i="16" s="1"/>
  <c r="E25" i="16" l="1"/>
  <c r="G25" i="16" s="1"/>
  <c r="D25" i="16"/>
  <c r="F25" i="16" l="1"/>
  <c r="C26" i="16" l="1"/>
  <c r="E26" i="16"/>
  <c r="G26" i="16" s="1"/>
  <c r="D26" i="16"/>
  <c r="F26" i="16" l="1"/>
  <c r="C27" i="16" l="1"/>
  <c r="D27" i="16"/>
  <c r="E27" i="16"/>
  <c r="G27" i="16" s="1"/>
  <c r="F27" i="16" s="1"/>
  <c r="C28" i="16" l="1"/>
  <c r="E28" i="16"/>
  <c r="G28" i="16" s="1"/>
  <c r="F28" i="16" s="1"/>
  <c r="E29" i="16" s="1"/>
  <c r="G29" i="16" s="1"/>
  <c r="F29" i="16" s="1"/>
  <c r="D28" i="16"/>
  <c r="C30" i="16" l="1"/>
  <c r="C29" i="16"/>
  <c r="D30" i="16"/>
  <c r="D29" i="16"/>
  <c r="E30" i="16"/>
  <c r="G30" i="16" s="1"/>
  <c r="F30" i="16" l="1"/>
  <c r="C31" i="16" l="1"/>
  <c r="E31" i="16"/>
  <c r="G31" i="16" s="1"/>
  <c r="D31" i="16"/>
  <c r="F31" i="16" l="1"/>
  <c r="C32" i="16" l="1"/>
  <c r="E32" i="16"/>
  <c r="G32" i="16" s="1"/>
  <c r="D32" i="16"/>
  <c r="F32" i="16" l="1"/>
  <c r="C33" i="16" l="1"/>
  <c r="D33" i="16"/>
  <c r="E33" i="16"/>
  <c r="G33" i="16" s="1"/>
  <c r="F33" i="16" s="1"/>
  <c r="E34" i="16" s="1"/>
  <c r="G34" i="16" s="1"/>
  <c r="F34" i="16" l="1"/>
  <c r="C35" i="16" s="1"/>
  <c r="C34" i="16"/>
  <c r="D34" i="16"/>
  <c r="E35" i="16" l="1"/>
  <c r="G35" i="16" s="1"/>
  <c r="D35" i="16"/>
  <c r="M2" i="16" l="1"/>
  <c r="I19" i="5" s="1"/>
  <c r="I25" i="5" s="1"/>
  <c r="B1" i="15" s="1"/>
  <c r="F35" i="16"/>
</calcChain>
</file>

<file path=xl/sharedStrings.xml><?xml version="1.0" encoding="utf-8"?>
<sst xmlns="http://schemas.openxmlformats.org/spreadsheetml/2006/main" count="260" uniqueCount="113">
  <si>
    <t>Option</t>
  </si>
  <si>
    <t>\</t>
  </si>
  <si>
    <t>Area</t>
  </si>
  <si>
    <t>Feeding</t>
  </si>
  <si>
    <t>Manual/visual</t>
  </si>
  <si>
    <t>Rollers</t>
  </si>
  <si>
    <t>Conveyors</t>
  </si>
  <si>
    <t>Manual/none</t>
  </si>
  <si>
    <t>AGVs</t>
  </si>
  <si>
    <t>Smart containers</t>
  </si>
  <si>
    <t>Automated</t>
  </si>
  <si>
    <t>None</t>
  </si>
  <si>
    <t>Rigid automation</t>
  </si>
  <si>
    <t>Cobot</t>
  </si>
  <si>
    <t>Flexible automation</t>
  </si>
  <si>
    <t>Packaging &amp; dispatching</t>
  </si>
  <si>
    <t>Automated packaging</t>
  </si>
  <si>
    <t>Manual packaging</t>
  </si>
  <si>
    <t>Manual palletization</t>
  </si>
  <si>
    <t>Palletizer</t>
  </si>
  <si>
    <t>AI-augmented quality</t>
  </si>
  <si>
    <t>Motor assembly automation</t>
  </si>
  <si>
    <t>(Scrap rate 15%)</t>
  </si>
  <si>
    <t>Time</t>
  </si>
  <si>
    <t>StdDev</t>
  </si>
  <si>
    <t>ID</t>
  </si>
  <si>
    <t>Phase</t>
  </si>
  <si>
    <t>Name</t>
  </si>
  <si>
    <t>Motor</t>
  </si>
  <si>
    <t>Load machine</t>
  </si>
  <si>
    <t>Test</t>
  </si>
  <si>
    <t>Assembly opA</t>
  </si>
  <si>
    <t>Assembly opB</t>
  </si>
  <si>
    <t>Assembly opC</t>
  </si>
  <si>
    <t>Assembly opD</t>
  </si>
  <si>
    <t>Controller</t>
  </si>
  <si>
    <t>SMT mount</t>
  </si>
  <si>
    <t>PTH mount</t>
  </si>
  <si>
    <t>Final testing</t>
  </si>
  <si>
    <t>Final</t>
  </si>
  <si>
    <t>M</t>
  </si>
  <si>
    <t>A</t>
  </si>
  <si>
    <t>Join motor and controller A</t>
  </si>
  <si>
    <t>Join motor and controller B</t>
  </si>
  <si>
    <t>Package</t>
  </si>
  <si>
    <t>Palletize</t>
  </si>
  <si>
    <t>Pre-assembly</t>
  </si>
  <si>
    <t>Capacity</t>
  </si>
  <si>
    <t>Controller assembly op1</t>
  </si>
  <si>
    <t>Controller assembly op2</t>
  </si>
  <si>
    <t>Controller assembly op3</t>
  </si>
  <si>
    <t>Controller assembly op4</t>
  </si>
  <si>
    <t>Controller assembly op5</t>
  </si>
  <si>
    <t>Controller assembly op6</t>
  </si>
  <si>
    <t>Controller assembly op7</t>
  </si>
  <si>
    <t>Controller assembly op8</t>
  </si>
  <si>
    <t>Controller assembly op9</t>
  </si>
  <si>
    <t>Controller assembly op10</t>
  </si>
  <si>
    <t>Controller assembly op11</t>
  </si>
  <si>
    <t>Controller assembly op12</t>
  </si>
  <si>
    <t>Task</t>
  </si>
  <si>
    <t>Operator</t>
  </si>
  <si>
    <t>Data-driven technologies</t>
  </si>
  <si>
    <t>Material handling</t>
  </si>
  <si>
    <t>Internal logistics</t>
  </si>
  <si>
    <t>Advanced automation</t>
  </si>
  <si>
    <t>Smart maintenance solutions</t>
  </si>
  <si>
    <t>Advanced automation &amp; additive manufacturing</t>
  </si>
  <si>
    <t>QA</t>
  </si>
  <si>
    <t>QB</t>
  </si>
  <si>
    <t>MA</t>
  </si>
  <si>
    <t>MB</t>
  </si>
  <si>
    <t>MC</t>
  </si>
  <si>
    <t>Packaging</t>
  </si>
  <si>
    <t>Dispatching</t>
  </si>
  <si>
    <t>WS</t>
  </si>
  <si>
    <t>M/A/T</t>
  </si>
  <si>
    <t>T</t>
  </si>
  <si>
    <t>Fast automated packaging</t>
  </si>
  <si>
    <t># of operators</t>
  </si>
  <si>
    <t># of AGVs (if any)</t>
  </si>
  <si>
    <t>Workstation</t>
  </si>
  <si>
    <t>Techonolgies</t>
  </si>
  <si>
    <t>Unit cost</t>
  </si>
  <si>
    <t>Total cost</t>
  </si>
  <si>
    <t>Automate task</t>
  </si>
  <si>
    <t>Estimated reduction of scrap rate to 12%</t>
  </si>
  <si>
    <t>Estimated reduction of scrap rate to 10%</t>
  </si>
  <si>
    <t>Assembly automation</t>
  </si>
  <si>
    <t>Fixed cost</t>
  </si>
  <si>
    <t>Removal of material handling activities (about -10%)</t>
  </si>
  <si>
    <t>Reduction of material handling activities (about -5%)</t>
  </si>
  <si>
    <t>Reduction of feeding activities(about -4%)</t>
  </si>
  <si>
    <t>Removal of feeding activities (about -11%)</t>
  </si>
  <si>
    <t>Estimated improvement of availability +3%</t>
  </si>
  <si>
    <t>Estimated improvement of availability +7%</t>
  </si>
  <si>
    <t>(availability 88%)</t>
  </si>
  <si>
    <t>Estimated improvement of availability +10%</t>
  </si>
  <si>
    <t>Automate task, add SU (estimated additional 15% of cycle time)</t>
  </si>
  <si>
    <t>Estimated reduction of task time of 75%</t>
  </si>
  <si>
    <t>Automate task, reduce cycle time by about 30%</t>
  </si>
  <si>
    <t>Labor cost</t>
  </si>
  <si>
    <t>Redesign costs</t>
  </si>
  <si>
    <t>Productivity</t>
  </si>
  <si>
    <t>/year</t>
  </si>
  <si>
    <t>Details</t>
  </si>
  <si>
    <t>Advanced &amp; collaborative automation</t>
  </si>
  <si>
    <t>Type</t>
  </si>
  <si>
    <t>Cycle Time [s]</t>
  </si>
  <si>
    <t>Standard deviation [s]</t>
  </si>
  <si>
    <t>Cobot?</t>
  </si>
  <si>
    <t>Reset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</si>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</sst>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/>
    <xf numFmtId="44" fontId="0" fillId="0" borderId="0" xfId="1" applyFont="1"/>
    <xf numFmtId="4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/>
    <xf numFmtId="0" fontId="0" fillId="0" borderId="3" xfId="0" applyBorder="1" applyAlignment="1">
      <alignment horizontal="center" wrapText="1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8D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358647</xdr:colOff>
      <xdr:row>27</xdr:row>
      <xdr:rowOff>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76749-EA01-18E9-31FD-B4C0B9FAA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45047" cy="49381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60960</xdr:rowOff>
    </xdr:from>
    <xdr:to>
      <xdr:col>9</xdr:col>
      <xdr:colOff>273600</xdr:colOff>
      <xdr:row>9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81E4621-25A6-993A-772E-D90B87225B00}"/>
            </a:ext>
          </a:extLst>
        </xdr:cNvPr>
        <xdr:cNvSpPr/>
      </xdr:nvSpPr>
      <xdr:spPr>
        <a:xfrm>
          <a:off x="0" y="60960"/>
          <a:ext cx="5760000" cy="1674607"/>
        </a:xfrm>
        <a:prstGeom prst="rect">
          <a:avLst/>
        </a:prstGeom>
        <a:solidFill>
          <a:srgbClr val="0070C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0</xdr:col>
      <xdr:colOff>0</xdr:colOff>
      <xdr:row>9</xdr:row>
      <xdr:rowOff>156210</xdr:rowOff>
    </xdr:from>
    <xdr:to>
      <xdr:col>9</xdr:col>
      <xdr:colOff>273600</xdr:colOff>
      <xdr:row>16</xdr:row>
      <xdr:rowOff>179070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3595302-1CAA-41F1-8015-C52EC4351703}"/>
            </a:ext>
          </a:extLst>
        </xdr:cNvPr>
        <xdr:cNvSpPr/>
      </xdr:nvSpPr>
      <xdr:spPr>
        <a:xfrm>
          <a:off x="0" y="1769857"/>
          <a:ext cx="5760000" cy="1277919"/>
        </a:xfrm>
        <a:prstGeom prst="rect">
          <a:avLst/>
        </a:prstGeom>
        <a:solidFill>
          <a:srgbClr val="92D05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0</xdr:col>
      <xdr:colOff>0</xdr:colOff>
      <xdr:row>17</xdr:row>
      <xdr:rowOff>30480</xdr:rowOff>
    </xdr:from>
    <xdr:to>
      <xdr:col>9</xdr:col>
      <xdr:colOff>273600</xdr:colOff>
      <xdr:row>28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95EAB76-682C-43B2-B3D4-EB3B4D0E4400}"/>
            </a:ext>
          </a:extLst>
        </xdr:cNvPr>
        <xdr:cNvSpPr/>
      </xdr:nvSpPr>
      <xdr:spPr>
        <a:xfrm>
          <a:off x="0" y="3078480"/>
          <a:ext cx="5760000" cy="1949375"/>
        </a:xfrm>
        <a:prstGeom prst="rect">
          <a:avLst/>
        </a:prstGeom>
        <a:solidFill>
          <a:schemeClr val="accent4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0CEB-6212-428E-BDE8-83889AB8B2D9}">
  <dimension ref="A1:H29"/>
  <sheetViews>
    <sheetView topLeftCell="A28" workbookViewId="0">
      <selection activeCell="H22" sqref="H22"/>
    </sheetView>
  </sheetViews>
  <sheetFormatPr defaultRowHeight="14.4" x14ac:dyDescent="0.3"/>
  <sheetData>
    <row r="1" spans="1:8" x14ac:dyDescent="0.3">
      <c r="B1" t="s">
        <v>64</v>
      </c>
      <c r="D1" t="s">
        <v>62</v>
      </c>
      <c r="F1" t="s">
        <v>67</v>
      </c>
    </row>
    <row r="2" spans="1:8" x14ac:dyDescent="0.3">
      <c r="A2" t="s">
        <v>75</v>
      </c>
      <c r="B2" t="s">
        <v>3</v>
      </c>
      <c r="C2" t="s">
        <v>63</v>
      </c>
      <c r="D2" t="s">
        <v>20</v>
      </c>
      <c r="E2" t="s">
        <v>66</v>
      </c>
      <c r="F2" t="s">
        <v>21</v>
      </c>
      <c r="G2" t="s">
        <v>73</v>
      </c>
      <c r="H2" t="s">
        <v>74</v>
      </c>
    </row>
    <row r="3" spans="1:8" x14ac:dyDescent="0.3">
      <c r="A3">
        <v>1</v>
      </c>
      <c r="B3">
        <f>IFERROR(VLOOKUP('Redesign table'!C3,Redesign!$D$2:$E$24,2,FALSE),0)</f>
        <v>0</v>
      </c>
      <c r="C3">
        <f>IFERROR(VLOOKUP('Redesign table'!D3,Redesign!$D$2:$E$24,2,FALSE),0)</f>
        <v>0</v>
      </c>
      <c r="D3">
        <f>IFERROR(VLOOKUP('Redesign table'!E3,Redesign!$D$2:$E$24,2,FALSE),0)</f>
        <v>0</v>
      </c>
      <c r="E3">
        <f>IFERROR(VLOOKUP('Redesign table'!F3,Redesign!$D$2:$E$24,2,FALSE),0)</f>
        <v>0</v>
      </c>
      <c r="F3">
        <f>IFERROR(VLOOKUP('Redesign table'!G3,Redesign!$D$2:$E$24,2,FALSE),0)</f>
        <v>0</v>
      </c>
      <c r="G3">
        <f>IFERROR(VLOOKUP('Redesign table'!H3,Redesign!$D$2:$E$24,2,FALSE),0)</f>
        <v>0</v>
      </c>
      <c r="H3">
        <f>IFERROR(VLOOKUP('Redesign table'!I3,Redesign!$D$2:$E$24,2,FALSE),0)</f>
        <v>0</v>
      </c>
    </row>
    <row r="4" spans="1:8" x14ac:dyDescent="0.3">
      <c r="A4">
        <v>2</v>
      </c>
      <c r="B4">
        <f>IFERROR(VLOOKUP('Redesign table'!C4,Redesign!$D$2:$E$24,2,FALSE),0)</f>
        <v>0</v>
      </c>
      <c r="C4">
        <f>IFERROR(VLOOKUP('Redesign table'!D4,Redesign!$D$2:$E$24,2,FALSE),0)</f>
        <v>0</v>
      </c>
      <c r="D4">
        <f>IFERROR(VLOOKUP('Redesign table'!E4,Redesign!$D$2:$E$24,2,FALSE),0)</f>
        <v>0</v>
      </c>
      <c r="E4">
        <f>IFERROR(VLOOKUP('Redesign table'!F4,Redesign!$D$2:$E$24,2,FALSE),0)</f>
        <v>0</v>
      </c>
      <c r="F4">
        <f>IFERROR(VLOOKUP('Redesign table'!G4,Redesign!$D$2:$E$24,2,FALSE),0)</f>
        <v>0</v>
      </c>
      <c r="G4">
        <f>IFERROR(VLOOKUP('Redesign table'!H4,Redesign!$D$2:$E$24,2,FALSE),0)</f>
        <v>0</v>
      </c>
      <c r="H4">
        <f>IFERROR(VLOOKUP('Redesign table'!I4,Redesign!$D$2:$E$24,2,FALSE),0)</f>
        <v>0</v>
      </c>
    </row>
    <row r="5" spans="1:8" x14ac:dyDescent="0.3">
      <c r="A5">
        <v>3</v>
      </c>
      <c r="B5">
        <f>IFERROR(VLOOKUP('Redesign table'!C5,Redesign!$D$2:$E$24,2,FALSE),0)</f>
        <v>0</v>
      </c>
      <c r="C5">
        <f>IFERROR(VLOOKUP('Redesign table'!D5,Redesign!$D$2:$E$24,2,FALSE),0)</f>
        <v>0</v>
      </c>
      <c r="D5">
        <f>IFERROR(VLOOKUP('Redesign table'!E5,Redesign!$D$2:$E$24,2,FALSE),0)</f>
        <v>0</v>
      </c>
      <c r="E5">
        <f>IFERROR(VLOOKUP('Redesign table'!F5,Redesign!$D$2:$E$24,2,FALSE),0)</f>
        <v>0</v>
      </c>
      <c r="F5">
        <f>IFERROR(VLOOKUP('Redesign table'!G5,Redesign!$D$2:$E$24,2,FALSE),0)</f>
        <v>0</v>
      </c>
      <c r="G5">
        <f>IFERROR(VLOOKUP('Redesign table'!H5,Redesign!$D$2:$E$24,2,FALSE),0)</f>
        <v>0</v>
      </c>
      <c r="H5">
        <f>IFERROR(VLOOKUP('Redesign table'!I5,Redesign!$D$2:$E$24,2,FALSE),0)</f>
        <v>0</v>
      </c>
    </row>
    <row r="6" spans="1:8" x14ac:dyDescent="0.3">
      <c r="A6">
        <v>4</v>
      </c>
      <c r="B6">
        <f>IFERROR(VLOOKUP('Redesign table'!C6,Redesign!$D$2:$E$24,2,FALSE),0)</f>
        <v>0</v>
      </c>
      <c r="C6">
        <f>IFERROR(VLOOKUP('Redesign table'!D6,Redesign!$D$2:$E$24,2,FALSE),0)</f>
        <v>0</v>
      </c>
      <c r="D6">
        <f>IFERROR(VLOOKUP('Redesign table'!E6,Redesign!$D$2:$E$24,2,FALSE),0)</f>
        <v>0</v>
      </c>
      <c r="E6">
        <f>IFERROR(VLOOKUP('Redesign table'!F6,Redesign!$D$2:$E$24,2,FALSE),0)</f>
        <v>0</v>
      </c>
      <c r="F6">
        <f>IFERROR(VLOOKUP('Redesign table'!G6,Redesign!$D$2:$E$24,2,FALSE),0)</f>
        <v>0</v>
      </c>
      <c r="G6">
        <f>IFERROR(VLOOKUP('Redesign table'!H6,Redesign!$D$2:$E$24,2,FALSE),0)</f>
        <v>0</v>
      </c>
      <c r="H6">
        <f>IFERROR(VLOOKUP('Redesign table'!I6,Redesign!$D$2:$E$24,2,FALSE),0)</f>
        <v>0</v>
      </c>
    </row>
    <row r="7" spans="1:8" x14ac:dyDescent="0.3">
      <c r="A7">
        <v>5</v>
      </c>
      <c r="B7">
        <f>IFERROR(VLOOKUP('Redesign table'!C7,Redesign!$D$2:$E$24,2,FALSE),0)</f>
        <v>0</v>
      </c>
      <c r="C7">
        <f>IFERROR(VLOOKUP('Redesign table'!D7,Redesign!$D$2:$E$24,2,FALSE),0)</f>
        <v>0</v>
      </c>
      <c r="D7">
        <f>IFERROR(VLOOKUP('Redesign table'!E7,Redesign!$D$2:$E$24,2,FALSE),0)</f>
        <v>0</v>
      </c>
      <c r="E7">
        <f>IFERROR(VLOOKUP('Redesign table'!F7,Redesign!$D$2:$E$24,2,FALSE),0)</f>
        <v>0</v>
      </c>
      <c r="F7">
        <f>IFERROR(VLOOKUP('Redesign table'!G7,Redesign!$D$2:$E$24,2,FALSE),0)</f>
        <v>0</v>
      </c>
      <c r="G7">
        <f>IFERROR(VLOOKUP('Redesign table'!H7,Redesign!$D$2:$E$24,2,FALSE),0)</f>
        <v>0</v>
      </c>
      <c r="H7">
        <f>IFERROR(VLOOKUP('Redesign table'!I7,Redesign!$D$2:$E$24,2,FALSE),0)</f>
        <v>0</v>
      </c>
    </row>
    <row r="8" spans="1:8" x14ac:dyDescent="0.3">
      <c r="A8">
        <v>6</v>
      </c>
      <c r="B8">
        <f>IFERROR(VLOOKUP('Redesign table'!C8,Redesign!$D$2:$E$24,2,FALSE),0)</f>
        <v>0</v>
      </c>
      <c r="C8">
        <f>IFERROR(VLOOKUP('Redesign table'!D8,Redesign!$D$2:$E$24,2,FALSE),0)</f>
        <v>0</v>
      </c>
      <c r="D8">
        <f>IFERROR(VLOOKUP('Redesign table'!E8,Redesign!$D$2:$E$24,2,FALSE),0)</f>
        <v>0</v>
      </c>
      <c r="E8">
        <f>IFERROR(VLOOKUP('Redesign table'!F8,Redesign!$D$2:$E$24,2,FALSE),0)</f>
        <v>0</v>
      </c>
      <c r="F8">
        <f>IFERROR(VLOOKUP('Redesign table'!G8,Redesign!$D$2:$E$24,2,FALSE),0)</f>
        <v>0</v>
      </c>
      <c r="G8">
        <f>IFERROR(VLOOKUP('Redesign table'!H8,Redesign!$D$2:$E$24,2,FALSE),0)</f>
        <v>0</v>
      </c>
      <c r="H8">
        <f>IFERROR(VLOOKUP('Redesign table'!I8,Redesign!$D$2:$E$24,2,FALSE),0)</f>
        <v>0</v>
      </c>
    </row>
    <row r="9" spans="1:8" x14ac:dyDescent="0.3">
      <c r="A9">
        <v>7</v>
      </c>
      <c r="B9">
        <f>IFERROR(VLOOKUP('Redesign table'!C9,Redesign!$D$2:$E$24,2,FALSE),0)</f>
        <v>0</v>
      </c>
      <c r="C9">
        <f>IFERROR(VLOOKUP('Redesign table'!D9,Redesign!$D$2:$E$24,2,FALSE),0)</f>
        <v>0</v>
      </c>
      <c r="D9">
        <f>IFERROR(VLOOKUP('Redesign table'!E9,Redesign!$D$2:$E$24,2,FALSE),0)</f>
        <v>0</v>
      </c>
      <c r="E9">
        <f>IFERROR(VLOOKUP('Redesign table'!F9,Redesign!$D$2:$E$24,2,FALSE),0)</f>
        <v>0</v>
      </c>
      <c r="F9">
        <f>IFERROR(VLOOKUP('Redesign table'!G9,Redesign!$D$2:$E$24,2,FALSE),0)</f>
        <v>0</v>
      </c>
      <c r="G9">
        <f>IFERROR(VLOOKUP('Redesign table'!H9,Redesign!$D$2:$E$24,2,FALSE),0)</f>
        <v>0</v>
      </c>
      <c r="H9">
        <f>IFERROR(VLOOKUP('Redesign table'!I9,Redesign!$D$2:$E$24,2,FALSE),0)</f>
        <v>0</v>
      </c>
    </row>
    <row r="10" spans="1:8" x14ac:dyDescent="0.3">
      <c r="A10">
        <v>8</v>
      </c>
      <c r="B10">
        <f>IFERROR(VLOOKUP('Redesign table'!C10,Redesign!$D$2:$E$24,2,FALSE),0)</f>
        <v>0</v>
      </c>
      <c r="C10">
        <f>IFERROR(VLOOKUP('Redesign table'!D10,Redesign!$D$2:$E$24,2,FALSE),0)</f>
        <v>0</v>
      </c>
      <c r="D10">
        <f>IFERROR(VLOOKUP('Redesign table'!E10,Redesign!$D$2:$E$24,2,FALSE),0)</f>
        <v>0</v>
      </c>
      <c r="E10">
        <f>IFERROR(VLOOKUP('Redesign table'!F10,Redesign!$D$2:$E$24,2,FALSE),0)</f>
        <v>0</v>
      </c>
      <c r="F10">
        <f>IFERROR(VLOOKUP('Redesign table'!G10,Redesign!$D$2:$E$24,2,FALSE),0)</f>
        <v>3</v>
      </c>
      <c r="G10">
        <f>IFERROR(VLOOKUP('Redesign table'!H10,Redesign!$D$2:$E$24,2,FALSE),0)</f>
        <v>0</v>
      </c>
      <c r="H10">
        <f>IFERROR(VLOOKUP('Redesign table'!I10,Redesign!$D$2:$E$24,2,FALSE),0)</f>
        <v>0</v>
      </c>
    </row>
    <row r="11" spans="1:8" x14ac:dyDescent="0.3">
      <c r="A11">
        <v>9</v>
      </c>
      <c r="B11">
        <f>IFERROR(VLOOKUP('Redesign table'!C11,Redesign!$D$2:$E$24,2,FALSE),0)</f>
        <v>0</v>
      </c>
      <c r="C11">
        <f>IFERROR(VLOOKUP('Redesign table'!D11,Redesign!$D$2:$E$24,2,FALSE),0)</f>
        <v>0</v>
      </c>
      <c r="D11">
        <f>IFERROR(VLOOKUP('Redesign table'!E11,Redesign!$D$2:$E$24,2,FALSE),0)</f>
        <v>0</v>
      </c>
      <c r="E11">
        <f>IFERROR(VLOOKUP('Redesign table'!F11,Redesign!$D$2:$E$24,2,FALSE),0)</f>
        <v>0</v>
      </c>
      <c r="F11">
        <f>IFERROR(VLOOKUP('Redesign table'!G11,Redesign!$D$2:$E$24,2,FALSE),0)</f>
        <v>0</v>
      </c>
      <c r="G11">
        <f>IFERROR(VLOOKUP('Redesign table'!H11,Redesign!$D$2:$E$24,2,FALSE),0)</f>
        <v>0</v>
      </c>
      <c r="H11">
        <f>IFERROR(VLOOKUP('Redesign table'!I11,Redesign!$D$2:$E$24,2,FALSE),0)</f>
        <v>0</v>
      </c>
    </row>
    <row r="12" spans="1:8" x14ac:dyDescent="0.3">
      <c r="A12">
        <v>10</v>
      </c>
      <c r="B12">
        <f>IFERROR(VLOOKUP('Redesign table'!C12,Redesign!$D$2:$E$24,2,FALSE),0)</f>
        <v>0</v>
      </c>
      <c r="C12">
        <f>IFERROR(VLOOKUP('Redesign table'!D12,Redesign!$D$2:$E$24,2,FALSE),0)</f>
        <v>0</v>
      </c>
      <c r="D12">
        <f>IFERROR(VLOOKUP('Redesign table'!E12,Redesign!$D$2:$E$24,2,FALSE),0)</f>
        <v>0</v>
      </c>
      <c r="E12">
        <f>IFERROR(VLOOKUP('Redesign table'!F12,Redesign!$D$2:$E$24,2,FALSE),0)</f>
        <v>0</v>
      </c>
      <c r="F12">
        <f>IFERROR(VLOOKUP('Redesign table'!G12,Redesign!$D$2:$E$24,2,FALSE),0)</f>
        <v>0</v>
      </c>
      <c r="G12">
        <f>IFERROR(VLOOKUP('Redesign table'!H12,Redesign!$D$2:$E$24,2,FALSE),0)</f>
        <v>0</v>
      </c>
      <c r="H12">
        <f>IFERROR(VLOOKUP('Redesign table'!I12,Redesign!$D$2:$E$24,2,FALSE),0)</f>
        <v>0</v>
      </c>
    </row>
    <row r="13" spans="1:8" x14ac:dyDescent="0.3">
      <c r="A13">
        <v>11</v>
      </c>
      <c r="B13">
        <f>IFERROR(VLOOKUP('Redesign table'!C13,Redesign!$D$2:$E$24,2,FALSE),0)</f>
        <v>0</v>
      </c>
      <c r="C13">
        <f>IFERROR(VLOOKUP('Redesign table'!D13,Redesign!$D$2:$E$24,2,FALSE),0)</f>
        <v>0</v>
      </c>
      <c r="D13">
        <f>IFERROR(VLOOKUP('Redesign table'!E13,Redesign!$D$2:$E$24,2,FALSE),0)</f>
        <v>0</v>
      </c>
      <c r="E13">
        <f>IFERROR(VLOOKUP('Redesign table'!F13,Redesign!$D$2:$E$24,2,FALSE),0)</f>
        <v>0</v>
      </c>
      <c r="F13">
        <f>IFERROR(VLOOKUP('Redesign table'!G13,Redesign!$D$2:$E$24,2,FALSE),0)</f>
        <v>0</v>
      </c>
      <c r="G13">
        <f>IFERROR(VLOOKUP('Redesign table'!H13,Redesign!$D$2:$E$24,2,FALSE),0)</f>
        <v>0</v>
      </c>
      <c r="H13">
        <f>IFERROR(VLOOKUP('Redesign table'!I13,Redesign!$D$2:$E$24,2,FALSE),0)</f>
        <v>0</v>
      </c>
    </row>
    <row r="14" spans="1:8" x14ac:dyDescent="0.3">
      <c r="A14">
        <v>12</v>
      </c>
      <c r="B14">
        <f>IFERROR(VLOOKUP('Redesign table'!C14,Redesign!$D$2:$E$24,2,FALSE),0)</f>
        <v>0</v>
      </c>
      <c r="C14">
        <f>IFERROR(VLOOKUP('Redesign table'!D14,Redesign!$D$2:$E$24,2,FALSE),0)</f>
        <v>0</v>
      </c>
      <c r="D14">
        <f>IFERROR(VLOOKUP('Redesign table'!E14,Redesign!$D$2:$E$24,2,FALSE),0)</f>
        <v>0</v>
      </c>
      <c r="E14">
        <f>IFERROR(VLOOKUP('Redesign table'!F14,Redesign!$D$2:$E$24,2,FALSE),0)</f>
        <v>0</v>
      </c>
      <c r="F14">
        <f>IFERROR(VLOOKUP('Redesign table'!G14,Redesign!$D$2:$E$24,2,FALSE),0)</f>
        <v>0</v>
      </c>
      <c r="G14">
        <f>IFERROR(VLOOKUP('Redesign table'!H14,Redesign!$D$2:$E$24,2,FALSE),0)</f>
        <v>0</v>
      </c>
      <c r="H14">
        <f>IFERROR(VLOOKUP('Redesign table'!I14,Redesign!$D$2:$E$24,2,FALSE),0)</f>
        <v>0</v>
      </c>
    </row>
    <row r="15" spans="1:8" x14ac:dyDescent="0.3">
      <c r="A15">
        <v>13</v>
      </c>
      <c r="B15">
        <f>IFERROR(VLOOKUP('Redesign table'!C15,Redesign!$D$2:$E$24,2,FALSE),0)</f>
        <v>0</v>
      </c>
      <c r="C15">
        <f>IFERROR(VLOOKUP('Redesign table'!D15,Redesign!$D$2:$E$24,2,FALSE),0)</f>
        <v>0</v>
      </c>
      <c r="D15">
        <f>IFERROR(VLOOKUP('Redesign table'!E15,Redesign!$D$2:$E$24,2,FALSE),0)</f>
        <v>0</v>
      </c>
      <c r="E15">
        <f>IFERROR(VLOOKUP('Redesign table'!F15,Redesign!$D$2:$E$24,2,FALSE),0)</f>
        <v>0</v>
      </c>
      <c r="F15">
        <f>IFERROR(VLOOKUP('Redesign table'!G15,Redesign!$D$2:$E$24,2,FALSE),0)</f>
        <v>0</v>
      </c>
      <c r="G15">
        <f>IFERROR(VLOOKUP('Redesign table'!H15,Redesign!$D$2:$E$24,2,FALSE),0)</f>
        <v>0</v>
      </c>
      <c r="H15">
        <f>IFERROR(VLOOKUP('Redesign table'!I15,Redesign!$D$2:$E$24,2,FALSE),0)</f>
        <v>0</v>
      </c>
    </row>
    <row r="16" spans="1:8" x14ac:dyDescent="0.3">
      <c r="A16">
        <v>14</v>
      </c>
      <c r="B16">
        <f>IFERROR(VLOOKUP('Redesign table'!C16,Redesign!$D$2:$E$24,2,FALSE),0)</f>
        <v>0</v>
      </c>
      <c r="C16">
        <f>IFERROR(VLOOKUP('Redesign table'!D16,Redesign!$D$2:$E$24,2,FALSE),0)</f>
        <v>0</v>
      </c>
      <c r="D16">
        <f>IFERROR(VLOOKUP('Redesign table'!E16,Redesign!$D$2:$E$24,2,FALSE),0)</f>
        <v>0</v>
      </c>
      <c r="E16">
        <f>IFERROR(VLOOKUP('Redesign table'!F16,Redesign!$D$2:$E$24,2,FALSE),0)</f>
        <v>0</v>
      </c>
      <c r="F16">
        <f>IFERROR(VLOOKUP('Redesign table'!G16,Redesign!$D$2:$E$24,2,FALSE),0)</f>
        <v>3</v>
      </c>
      <c r="G16">
        <f>IFERROR(VLOOKUP('Redesign table'!H16,Redesign!$D$2:$E$24,2,FALSE),0)</f>
        <v>0</v>
      </c>
      <c r="H16">
        <f>IFERROR(VLOOKUP('Redesign table'!I16,Redesign!$D$2:$E$24,2,FALSE),0)</f>
        <v>0</v>
      </c>
    </row>
    <row r="17" spans="1:8" x14ac:dyDescent="0.3">
      <c r="A17">
        <v>15</v>
      </c>
      <c r="B17">
        <f>IFERROR(VLOOKUP('Redesign table'!C17,Redesign!$D$2:$E$24,2,FALSE),0)</f>
        <v>0</v>
      </c>
      <c r="C17">
        <f>IFERROR(VLOOKUP('Redesign table'!D17,Redesign!$D$2:$E$24,2,FALSE),0)</f>
        <v>0</v>
      </c>
      <c r="D17">
        <f>IFERROR(VLOOKUP('Redesign table'!E17,Redesign!$D$2:$E$24,2,FALSE),0)</f>
        <v>0</v>
      </c>
      <c r="E17">
        <f>IFERROR(VLOOKUP('Redesign table'!F17,Redesign!$D$2:$E$24,2,FALSE),0)</f>
        <v>0</v>
      </c>
      <c r="F17">
        <f>IFERROR(VLOOKUP('Redesign table'!G17,Redesign!$D$2:$E$24,2,FALSE),0)</f>
        <v>0</v>
      </c>
      <c r="G17">
        <f>IFERROR(VLOOKUP('Redesign table'!H17,Redesign!$D$2:$E$24,2,FALSE),0)</f>
        <v>0</v>
      </c>
      <c r="H17">
        <f>IFERROR(VLOOKUP('Redesign table'!I17,Redesign!$D$2:$E$24,2,FALSE),0)</f>
        <v>0</v>
      </c>
    </row>
    <row r="18" spans="1:8" x14ac:dyDescent="0.3">
      <c r="A18">
        <v>16</v>
      </c>
      <c r="B18">
        <f>IFERROR(VLOOKUP('Redesign table'!C18,Redesign!$D$2:$E$24,2,FALSE),0)</f>
        <v>0</v>
      </c>
      <c r="C18">
        <f>IFERROR(VLOOKUP('Redesign table'!D18,Redesign!$D$2:$E$24,2,FALSE),0)</f>
        <v>0</v>
      </c>
      <c r="D18">
        <f>IFERROR(VLOOKUP('Redesign table'!E18,Redesign!$D$2:$E$24,2,FALSE),0)</f>
        <v>0</v>
      </c>
      <c r="E18">
        <f>IFERROR(VLOOKUP('Redesign table'!F18,Redesign!$D$2:$E$24,2,FALSE),0)</f>
        <v>0</v>
      </c>
      <c r="F18">
        <f>IFERROR(VLOOKUP('Redesign table'!G18,Redesign!$D$2:$E$24,2,FALSE),0)</f>
        <v>3</v>
      </c>
      <c r="G18">
        <f>IFERROR(VLOOKUP('Redesign table'!H18,Redesign!$D$2:$E$24,2,FALSE),0)</f>
        <v>0</v>
      </c>
      <c r="H18">
        <f>IFERROR(VLOOKUP('Redesign table'!I18,Redesign!$D$2:$E$24,2,FALSE),0)</f>
        <v>0</v>
      </c>
    </row>
    <row r="19" spans="1:8" x14ac:dyDescent="0.3">
      <c r="A19">
        <v>17</v>
      </c>
      <c r="B19">
        <f>IFERROR(VLOOKUP('Redesign table'!C19,Redesign!$D$2:$E$24,2,FALSE),0)</f>
        <v>0</v>
      </c>
      <c r="C19">
        <f>IFERROR(VLOOKUP('Redesign table'!D19,Redesign!$D$2:$E$24,2,FALSE),0)</f>
        <v>0</v>
      </c>
      <c r="D19">
        <f>IFERROR(VLOOKUP('Redesign table'!E19,Redesign!$D$2:$E$24,2,FALSE),0)</f>
        <v>0</v>
      </c>
      <c r="E19">
        <f>IFERROR(VLOOKUP('Redesign table'!F19,Redesign!$D$2:$E$24,2,FALSE),0)</f>
        <v>0</v>
      </c>
      <c r="F19">
        <f>IFERROR(VLOOKUP('Redesign table'!G19,Redesign!$D$2:$E$24,2,FALSE),0)</f>
        <v>3</v>
      </c>
      <c r="G19">
        <f>IFERROR(VLOOKUP('Redesign table'!H19,Redesign!$D$2:$E$24,2,FALSE),0)</f>
        <v>0</v>
      </c>
      <c r="H19">
        <f>IFERROR(VLOOKUP('Redesign table'!I19,Redesign!$D$2:$E$24,2,FALSE),0)</f>
        <v>0</v>
      </c>
    </row>
    <row r="20" spans="1:8" x14ac:dyDescent="0.3">
      <c r="A20">
        <v>18</v>
      </c>
      <c r="B20">
        <f>IFERROR(VLOOKUP('Redesign table'!C20,Redesign!$D$2:$E$24,2,FALSE),0)</f>
        <v>0</v>
      </c>
      <c r="C20">
        <f>IFERROR(VLOOKUP('Redesign table'!D20,Redesign!$D$2:$E$24,2,FALSE),0)</f>
        <v>0</v>
      </c>
      <c r="D20">
        <f>IFERROR(VLOOKUP('Redesign table'!E20,Redesign!$D$2:$E$24,2,FALSE),0)</f>
        <v>0</v>
      </c>
      <c r="E20">
        <f>IFERROR(VLOOKUP('Redesign table'!F20,Redesign!$D$2:$E$24,2,FALSE),0)</f>
        <v>0</v>
      </c>
      <c r="F20">
        <f>IFERROR(VLOOKUP('Redesign table'!G20,Redesign!$D$2:$E$24,2,FALSE),0)</f>
        <v>3</v>
      </c>
      <c r="G20">
        <f>IFERROR(VLOOKUP('Redesign table'!H20,Redesign!$D$2:$E$24,2,FALSE),0)</f>
        <v>0</v>
      </c>
      <c r="H20">
        <f>IFERROR(VLOOKUP('Redesign table'!I20,Redesign!$D$2:$E$24,2,FALSE),0)</f>
        <v>0</v>
      </c>
    </row>
    <row r="21" spans="1:8" x14ac:dyDescent="0.3">
      <c r="A21">
        <v>19</v>
      </c>
      <c r="B21">
        <f>IFERROR(VLOOKUP('Redesign table'!C21,Redesign!$D$2:$E$24,2,FALSE),0)</f>
        <v>0</v>
      </c>
      <c r="C21">
        <f>IFERROR(VLOOKUP('Redesign table'!D21,Redesign!$D$2:$E$24,2,FALSE),0)</f>
        <v>0</v>
      </c>
      <c r="D21">
        <f>IFERROR(VLOOKUP('Redesign table'!E21,Redesign!$D$2:$E$24,2,FALSE),0)</f>
        <v>0</v>
      </c>
      <c r="E21">
        <f>IFERROR(VLOOKUP('Redesign table'!F21,Redesign!$D$2:$E$24,2,FALSE),0)</f>
        <v>0</v>
      </c>
      <c r="F21">
        <f>IFERROR(VLOOKUP('Redesign table'!G21,Redesign!$D$2:$E$24,2,FALSE),0)</f>
        <v>3</v>
      </c>
      <c r="G21">
        <f>IFERROR(VLOOKUP('Redesign table'!H21,Redesign!$D$2:$E$24,2,FALSE),0)</f>
        <v>0</v>
      </c>
      <c r="H21">
        <f>IFERROR(VLOOKUP('Redesign table'!I21,Redesign!$D$2:$E$24,2,FALSE),0)</f>
        <v>0</v>
      </c>
    </row>
    <row r="22" spans="1:8" x14ac:dyDescent="0.3">
      <c r="A22">
        <v>20</v>
      </c>
      <c r="B22">
        <f>IFERROR(VLOOKUP('Redesign table'!C22,Redesign!$D$2:$E$24,2,FALSE),0)</f>
        <v>0</v>
      </c>
      <c r="C22">
        <f>IFERROR(VLOOKUP('Redesign table'!D22,Redesign!$D$2:$E$24,2,FALSE),0)</f>
        <v>0</v>
      </c>
      <c r="D22">
        <f>IFERROR(VLOOKUP('Redesign table'!E22,Redesign!$D$2:$E$24,2,FALSE),0)</f>
        <v>0</v>
      </c>
      <c r="E22">
        <f>IFERROR(VLOOKUP('Redesign table'!F22,Redesign!$D$2:$E$24,2,FALSE),0)</f>
        <v>0</v>
      </c>
      <c r="F22">
        <f>IFERROR(VLOOKUP('Redesign table'!G22,Redesign!$D$2:$E$24,2,FALSE),0)</f>
        <v>0</v>
      </c>
      <c r="G22">
        <f>IFERROR(VLOOKUP('Redesign table'!H22,Redesign!$D$2:$E$24,2,FALSE),0)</f>
        <v>0</v>
      </c>
      <c r="H22">
        <f>IFERROR(VLOOKUP('Redesign table'!I22,Redesign!$D$2:$E$24,2,FALSE),0)</f>
        <v>0</v>
      </c>
    </row>
    <row r="23" spans="1:8" x14ac:dyDescent="0.3">
      <c r="A23">
        <v>21</v>
      </c>
      <c r="B23">
        <f>IFERROR(VLOOKUP('Redesign table'!C23,Redesign!$D$2:$E$24,2,FALSE),0)</f>
        <v>0</v>
      </c>
      <c r="C23">
        <f>IFERROR(VLOOKUP('Redesign table'!D23,Redesign!$D$2:$E$24,2,FALSE),0)</f>
        <v>0</v>
      </c>
      <c r="D23">
        <f>IFERROR(VLOOKUP('Redesign table'!E23,Redesign!$D$2:$E$24,2,FALSE),0)</f>
        <v>0</v>
      </c>
      <c r="E23">
        <f>IFERROR(VLOOKUP('Redesign table'!F23,Redesign!$D$2:$E$24,2,FALSE),0)</f>
        <v>0</v>
      </c>
      <c r="F23">
        <f>IFERROR(VLOOKUP('Redesign table'!G23,Redesign!$D$2:$E$24,2,FALSE),0)</f>
        <v>0</v>
      </c>
      <c r="G23">
        <f>IFERROR(VLOOKUP('Redesign table'!H23,Redesign!$D$2:$E$24,2,FALSE),0)</f>
        <v>0</v>
      </c>
      <c r="H23">
        <f>IFERROR(VLOOKUP('Redesign table'!I23,Redesign!$D$2:$E$24,2,FALSE),0)</f>
        <v>0</v>
      </c>
    </row>
    <row r="24" spans="1:8" x14ac:dyDescent="0.3">
      <c r="A24">
        <v>22</v>
      </c>
      <c r="B24">
        <f>IFERROR(VLOOKUP('Redesign table'!C24,Redesign!$D$2:$E$24,2,FALSE),0)</f>
        <v>0</v>
      </c>
      <c r="C24">
        <f>IFERROR(VLOOKUP('Redesign table'!D24,Redesign!$D$2:$E$24,2,FALSE),0)</f>
        <v>0</v>
      </c>
      <c r="D24">
        <f>IFERROR(VLOOKUP('Redesign table'!E24,Redesign!$D$2:$E$24,2,FALSE),0)</f>
        <v>0</v>
      </c>
      <c r="E24">
        <f>IFERROR(VLOOKUP('Redesign table'!F24,Redesign!$D$2:$E$24,2,FALSE),0)</f>
        <v>0</v>
      </c>
      <c r="F24">
        <f>IFERROR(VLOOKUP('Redesign table'!G24,Redesign!$D$2:$E$24,2,FALSE),0)</f>
        <v>3</v>
      </c>
      <c r="G24">
        <f>IFERROR(VLOOKUP('Redesign table'!H24,Redesign!$D$2:$E$24,2,FALSE),0)</f>
        <v>0</v>
      </c>
      <c r="H24">
        <f>IFERROR(VLOOKUP('Redesign table'!I24,Redesign!$D$2:$E$24,2,FALSE),0)</f>
        <v>0</v>
      </c>
    </row>
    <row r="25" spans="1:8" x14ac:dyDescent="0.3">
      <c r="A25">
        <v>23</v>
      </c>
      <c r="B25">
        <f>IFERROR(VLOOKUP('Redesign table'!C25,Redesign!$D$2:$E$24,2,FALSE),0)</f>
        <v>0</v>
      </c>
      <c r="C25">
        <f>IFERROR(VLOOKUP('Redesign table'!D25,Redesign!$D$2:$E$24,2,FALSE),0)</f>
        <v>0</v>
      </c>
      <c r="D25">
        <f>IFERROR(VLOOKUP('Redesign table'!E25,Redesign!$D$2:$E$24,2,FALSE),0)</f>
        <v>0</v>
      </c>
      <c r="E25">
        <f>IFERROR(VLOOKUP('Redesign table'!F25,Redesign!$D$2:$E$24,2,FALSE),0)</f>
        <v>0</v>
      </c>
      <c r="F25">
        <f>IFERROR(VLOOKUP('Redesign table'!G25,Redesign!$D$2:$E$24,2,FALSE),0)</f>
        <v>0</v>
      </c>
      <c r="G25">
        <f>IFERROR(VLOOKUP('Redesign table'!H25,Redesign!$D$2:$E$24,2,FALSE),0)</f>
        <v>0</v>
      </c>
      <c r="H25">
        <f>IFERROR(VLOOKUP('Redesign table'!I25,Redesign!$D$2:$E$24,2,FALSE),0)</f>
        <v>0</v>
      </c>
    </row>
    <row r="26" spans="1:8" x14ac:dyDescent="0.3">
      <c r="A26">
        <v>24</v>
      </c>
      <c r="B26">
        <f>IFERROR(VLOOKUP('Redesign table'!C26,Redesign!$D$2:$E$24,2,FALSE),0)</f>
        <v>0</v>
      </c>
      <c r="C26">
        <f>IFERROR(VLOOKUP('Redesign table'!D26,Redesign!$D$2:$E$24,2,FALSE),0)</f>
        <v>0</v>
      </c>
      <c r="D26">
        <f>IFERROR(VLOOKUP('Redesign table'!E26,Redesign!$D$2:$E$24,2,FALSE),0)</f>
        <v>0</v>
      </c>
      <c r="E26">
        <f>IFERROR(VLOOKUP('Redesign table'!F26,Redesign!$D$2:$E$24,2,FALSE),0)</f>
        <v>0</v>
      </c>
      <c r="F26">
        <f>IFERROR(VLOOKUP('Redesign table'!G26,Redesign!$D$2:$E$24,2,FALSE),0)</f>
        <v>0</v>
      </c>
      <c r="G26">
        <f>IFERROR(VLOOKUP('Redesign table'!H26,Redesign!$D$2:$E$24,2,FALSE),0)</f>
        <v>0</v>
      </c>
      <c r="H26">
        <f>IFERROR(VLOOKUP('Redesign table'!I26,Redesign!$D$2:$E$24,2,FALSE),0)</f>
        <v>0</v>
      </c>
    </row>
    <row r="27" spans="1:8" x14ac:dyDescent="0.3">
      <c r="A27">
        <v>25</v>
      </c>
      <c r="B27">
        <f>IFERROR(VLOOKUP('Redesign table'!C27,Redesign!$D$2:$E$24,2,FALSE),0)</f>
        <v>0</v>
      </c>
      <c r="C27">
        <f>IFERROR(VLOOKUP('Redesign table'!D27,Redesign!$D$2:$E$24,2,FALSE),0)</f>
        <v>0</v>
      </c>
      <c r="D27">
        <f>IFERROR(VLOOKUP('Redesign table'!E27,Redesign!$D$2:$E$24,2,FALSE),0)</f>
        <v>0</v>
      </c>
      <c r="E27">
        <f>IFERROR(VLOOKUP('Redesign table'!F27,Redesign!$D$2:$E$24,2,FALSE),0)</f>
        <v>0</v>
      </c>
      <c r="F27">
        <f>IFERROR(VLOOKUP('Redesign table'!G27,Redesign!$D$2:$E$24,2,FALSE),0)</f>
        <v>0</v>
      </c>
      <c r="G27">
        <f>IFERROR(VLOOKUP('Redesign table'!H27,Redesign!$D$2:$E$24,2,FALSE),0)</f>
        <v>0</v>
      </c>
      <c r="H27">
        <f>IFERROR(VLOOKUP('Redesign table'!I27,Redesign!$D$2:$E$24,2,FALSE),0)</f>
        <v>0</v>
      </c>
    </row>
    <row r="28" spans="1:8" x14ac:dyDescent="0.3">
      <c r="A28">
        <v>26</v>
      </c>
      <c r="B28">
        <f>IFERROR(VLOOKUP('Redesign table'!C28,Redesign!$D$2:$E$24,2,FALSE),0)</f>
        <v>0</v>
      </c>
      <c r="C28">
        <f>IFERROR(VLOOKUP('Redesign table'!D28,Redesign!$D$2:$E$24,2,FALSE),0)</f>
        <v>0</v>
      </c>
      <c r="D28">
        <f>IFERROR(VLOOKUP('Redesign table'!E28,Redesign!$D$2:$E$24,2,FALSE),0)</f>
        <v>0</v>
      </c>
      <c r="E28">
        <f>IFERROR(VLOOKUP('Redesign table'!F28,Redesign!$D$2:$E$24,2,FALSE),0)</f>
        <v>0</v>
      </c>
      <c r="F28">
        <f>IFERROR(VLOOKUP('Redesign table'!G28,Redesign!$D$2:$E$24,2,FALSE),0)</f>
        <v>0</v>
      </c>
      <c r="G28">
        <f>IFERROR(VLOOKUP('Redesign table'!H28,Redesign!$D$2:$E$24,2,FALSE),0)</f>
        <v>0</v>
      </c>
      <c r="H28">
        <f>IFERROR(VLOOKUP('Redesign table'!I28,Redesign!$D$2:$E$24,2,FALSE),0)</f>
        <v>0</v>
      </c>
    </row>
    <row r="29" spans="1:8" x14ac:dyDescent="0.3">
      <c r="A29">
        <v>27</v>
      </c>
      <c r="B29">
        <f>IFERROR(VLOOKUP('Redesign table'!C29,Redesign!$D$2:$E$24,2,FALSE),0)</f>
        <v>0</v>
      </c>
      <c r="C29">
        <f>IFERROR(VLOOKUP('Redesign table'!D29,Redesign!$D$2:$E$24,2,FALSE),0)</f>
        <v>0</v>
      </c>
      <c r="D29">
        <f>IFERROR(VLOOKUP('Redesign table'!E29,Redesign!$D$2:$E$24,2,FALSE),0)</f>
        <v>0</v>
      </c>
      <c r="E29">
        <f>IFERROR(VLOOKUP('Redesign table'!F29,Redesign!$D$2:$E$24,2,FALSE),0)</f>
        <v>0</v>
      </c>
      <c r="F29">
        <f>IFERROR(VLOOKUP('Redesign table'!G29,Redesign!$D$2:$E$24,2,FALSE),0)</f>
        <v>0</v>
      </c>
      <c r="G29">
        <f>IFERROR(VLOOKUP('Redesign table'!H29,Redesign!$D$2:$E$24,2,FALSE),0)</f>
        <v>0</v>
      </c>
      <c r="H29">
        <f>IFERROR(VLOOKUP('Redesign table'!I29,Redesign!$D$2:$E$24,2,FALSE),0)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63E9-F45A-48DA-928F-B2320BE1EA56}">
  <dimension ref="A1:F16"/>
  <sheetViews>
    <sheetView workbookViewId="0">
      <selection activeCell="C3" sqref="C3"/>
    </sheetView>
  </sheetViews>
  <sheetFormatPr defaultRowHeight="14.4" x14ac:dyDescent="0.3"/>
  <cols>
    <col min="1" max="1" width="13.77734375" bestFit="1" customWidth="1"/>
    <col min="2" max="2" width="12.77734375" bestFit="1" customWidth="1"/>
    <col min="6" max="6" width="15.44140625" bestFit="1" customWidth="1"/>
  </cols>
  <sheetData>
    <row r="1" spans="1:6" x14ac:dyDescent="0.3">
      <c r="A1" t="s">
        <v>102</v>
      </c>
      <c r="B1" s="10">
        <f>Redesign!I25</f>
        <v>160000</v>
      </c>
    </row>
    <row r="2" spans="1:6" x14ac:dyDescent="0.3">
      <c r="A2" t="s">
        <v>101</v>
      </c>
      <c r="B2" s="10">
        <f>40000*Resources!A2</f>
        <v>400000</v>
      </c>
      <c r="C2" t="s">
        <v>104</v>
      </c>
    </row>
    <row r="3" spans="1:6" x14ac:dyDescent="0.3">
      <c r="A3" t="s">
        <v>103</v>
      </c>
    </row>
    <row r="16" spans="1:6" x14ac:dyDescent="0.3">
      <c r="F1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B95D-4524-48F4-B546-16109F3B1523}">
  <dimension ref="B1:M35"/>
  <sheetViews>
    <sheetView workbookViewId="0">
      <selection activeCell="L31" sqref="L31"/>
    </sheetView>
  </sheetViews>
  <sheetFormatPr defaultRowHeight="14.4" x14ac:dyDescent="0.3"/>
  <cols>
    <col min="6" max="6" width="8.88671875" style="24"/>
  </cols>
  <sheetData>
    <row r="1" spans="2:13" x14ac:dyDescent="0.3">
      <c r="B1" t="s">
        <v>110</v>
      </c>
      <c r="F1" s="24" t="s">
        <v>111</v>
      </c>
      <c r="M1" t="s">
        <v>112</v>
      </c>
    </row>
    <row r="2" spans="2:13" x14ac:dyDescent="0.3">
      <c r="B2">
        <f>IF('Redesign table'!B3="C",1,0)</f>
        <v>0</v>
      </c>
      <c r="F2" s="24">
        <f>MIN(SUM(G2:K2),1)</f>
        <v>0</v>
      </c>
      <c r="G2">
        <f t="shared" ref="G2:G17" si="0">IF(E2=1,1,0)</f>
        <v>0</v>
      </c>
      <c r="H2">
        <f t="shared" ref="H2:H17" si="1">IF(AND(B3=0,B2=1),1,0)</f>
        <v>0</v>
      </c>
      <c r="M2">
        <f>SUM(F2:F100)</f>
        <v>4</v>
      </c>
    </row>
    <row r="3" spans="2:13" x14ac:dyDescent="0.3">
      <c r="B3">
        <f>IF('Redesign table'!B4="C",1,0)</f>
        <v>0</v>
      </c>
      <c r="C3">
        <f t="shared" ref="C2:C18" si="2">IF(F2=0,B2*B3,0)</f>
        <v>0</v>
      </c>
      <c r="F3" s="24">
        <f t="shared" ref="F3:F35" si="3">MIN(SUM(G3:K3),1)</f>
        <v>0</v>
      </c>
      <c r="G3">
        <f t="shared" si="0"/>
        <v>0</v>
      </c>
      <c r="H3">
        <f t="shared" si="1"/>
        <v>0</v>
      </c>
    </row>
    <row r="4" spans="2:13" x14ac:dyDescent="0.3">
      <c r="B4">
        <f>IF('Redesign table'!B5="C",1,0)</f>
        <v>0</v>
      </c>
      <c r="C4">
        <f t="shared" si="2"/>
        <v>0</v>
      </c>
      <c r="D4">
        <f t="shared" ref="D3:D18" si="4">IF(SUM(F2:F3)=0,B2*B3*B4,0)</f>
        <v>0</v>
      </c>
      <c r="F4" s="24">
        <f t="shared" si="3"/>
        <v>0</v>
      </c>
      <c r="G4">
        <f t="shared" si="0"/>
        <v>0</v>
      </c>
      <c r="H4">
        <f t="shared" si="1"/>
        <v>0</v>
      </c>
    </row>
    <row r="5" spans="2:13" x14ac:dyDescent="0.3">
      <c r="B5">
        <f>IF('Redesign table'!B6="C",1,0)</f>
        <v>0</v>
      </c>
      <c r="C5">
        <f t="shared" si="2"/>
        <v>0</v>
      </c>
      <c r="D5">
        <f t="shared" si="4"/>
        <v>0</v>
      </c>
      <c r="E5">
        <f t="shared" ref="E4:E18" si="5">IF(SUM(F2:F4)=0,PRODUCT(B2:B5),0)</f>
        <v>0</v>
      </c>
      <c r="F5" s="24">
        <f t="shared" si="3"/>
        <v>0</v>
      </c>
      <c r="G5">
        <f t="shared" si="0"/>
        <v>0</v>
      </c>
      <c r="H5">
        <f t="shared" si="1"/>
        <v>0</v>
      </c>
    </row>
    <row r="6" spans="2:13" x14ac:dyDescent="0.3">
      <c r="B6">
        <f>IF('Redesign table'!B7="C",1,0)</f>
        <v>0</v>
      </c>
      <c r="C6">
        <f t="shared" si="2"/>
        <v>0</v>
      </c>
      <c r="D6">
        <f t="shared" si="4"/>
        <v>0</v>
      </c>
      <c r="E6">
        <f t="shared" si="5"/>
        <v>0</v>
      </c>
      <c r="F6" s="24">
        <f t="shared" si="3"/>
        <v>0</v>
      </c>
      <c r="G6">
        <f t="shared" si="0"/>
        <v>0</v>
      </c>
      <c r="H6">
        <f t="shared" si="1"/>
        <v>0</v>
      </c>
    </row>
    <row r="7" spans="2:13" x14ac:dyDescent="0.3">
      <c r="B7">
        <f>IF('Redesign table'!B8="C",1,0)</f>
        <v>0</v>
      </c>
      <c r="C7">
        <f t="shared" si="2"/>
        <v>0</v>
      </c>
      <c r="D7">
        <f t="shared" si="4"/>
        <v>0</v>
      </c>
      <c r="E7">
        <f t="shared" si="5"/>
        <v>0</v>
      </c>
      <c r="F7" s="24">
        <f t="shared" si="3"/>
        <v>0</v>
      </c>
      <c r="G7">
        <f t="shared" si="0"/>
        <v>0</v>
      </c>
      <c r="H7">
        <f t="shared" si="1"/>
        <v>0</v>
      </c>
    </row>
    <row r="8" spans="2:13" x14ac:dyDescent="0.3">
      <c r="B8">
        <f>IF('Redesign table'!B9="C",1,0)</f>
        <v>0</v>
      </c>
      <c r="C8">
        <f t="shared" si="2"/>
        <v>0</v>
      </c>
      <c r="D8">
        <f t="shared" si="4"/>
        <v>0</v>
      </c>
      <c r="E8">
        <f t="shared" si="5"/>
        <v>0</v>
      </c>
      <c r="F8" s="24">
        <f t="shared" si="3"/>
        <v>0</v>
      </c>
      <c r="G8">
        <f t="shared" si="0"/>
        <v>0</v>
      </c>
      <c r="H8">
        <f t="shared" si="1"/>
        <v>0</v>
      </c>
    </row>
    <row r="9" spans="2:13" x14ac:dyDescent="0.3">
      <c r="B9">
        <f>IF('Redesign table'!B10="C",1,0)</f>
        <v>1</v>
      </c>
      <c r="C9">
        <f t="shared" si="2"/>
        <v>0</v>
      </c>
      <c r="D9">
        <f t="shared" si="4"/>
        <v>0</v>
      </c>
      <c r="E9">
        <f t="shared" si="5"/>
        <v>0</v>
      </c>
      <c r="F9" s="24">
        <f t="shared" si="3"/>
        <v>1</v>
      </c>
      <c r="G9">
        <f t="shared" si="0"/>
        <v>0</v>
      </c>
      <c r="H9">
        <f t="shared" si="1"/>
        <v>1</v>
      </c>
    </row>
    <row r="10" spans="2:13" x14ac:dyDescent="0.3">
      <c r="B10">
        <f>IF('Redesign table'!B11="C",1,0)</f>
        <v>0</v>
      </c>
      <c r="C10">
        <f t="shared" si="2"/>
        <v>0</v>
      </c>
      <c r="D10">
        <f t="shared" si="4"/>
        <v>0</v>
      </c>
      <c r="E10">
        <f t="shared" si="5"/>
        <v>0</v>
      </c>
      <c r="F10" s="24">
        <f t="shared" si="3"/>
        <v>0</v>
      </c>
      <c r="G10">
        <f t="shared" si="0"/>
        <v>0</v>
      </c>
      <c r="H10">
        <f t="shared" si="1"/>
        <v>0</v>
      </c>
    </row>
    <row r="11" spans="2:13" x14ac:dyDescent="0.3">
      <c r="B11">
        <f>IF('Redesign table'!B12="C",1,0)</f>
        <v>0</v>
      </c>
      <c r="C11">
        <f t="shared" si="2"/>
        <v>0</v>
      </c>
      <c r="D11">
        <f t="shared" si="4"/>
        <v>0</v>
      </c>
      <c r="E11">
        <f t="shared" si="5"/>
        <v>0</v>
      </c>
      <c r="F11" s="24">
        <f t="shared" si="3"/>
        <v>0</v>
      </c>
      <c r="G11">
        <f t="shared" si="0"/>
        <v>0</v>
      </c>
      <c r="H11">
        <f t="shared" si="1"/>
        <v>0</v>
      </c>
    </row>
    <row r="12" spans="2:13" x14ac:dyDescent="0.3">
      <c r="B12">
        <f>IF('Redesign table'!B13="C",1,0)</f>
        <v>0</v>
      </c>
      <c r="C12">
        <f t="shared" si="2"/>
        <v>0</v>
      </c>
      <c r="D12">
        <f t="shared" si="4"/>
        <v>0</v>
      </c>
      <c r="E12">
        <f t="shared" si="5"/>
        <v>0</v>
      </c>
      <c r="F12" s="24">
        <f t="shared" si="3"/>
        <v>0</v>
      </c>
      <c r="G12">
        <f t="shared" si="0"/>
        <v>0</v>
      </c>
      <c r="H12">
        <f t="shared" si="1"/>
        <v>0</v>
      </c>
    </row>
    <row r="13" spans="2:13" x14ac:dyDescent="0.3">
      <c r="B13">
        <f>IF('Redesign table'!B14="C",1,0)</f>
        <v>0</v>
      </c>
      <c r="C13">
        <f t="shared" si="2"/>
        <v>0</v>
      </c>
      <c r="D13">
        <f t="shared" si="4"/>
        <v>0</v>
      </c>
      <c r="E13">
        <f t="shared" si="5"/>
        <v>0</v>
      </c>
      <c r="F13" s="24">
        <f t="shared" si="3"/>
        <v>0</v>
      </c>
      <c r="G13">
        <f t="shared" si="0"/>
        <v>0</v>
      </c>
      <c r="H13">
        <f t="shared" si="1"/>
        <v>0</v>
      </c>
    </row>
    <row r="14" spans="2:13" x14ac:dyDescent="0.3">
      <c r="B14">
        <f>IF('Redesign table'!B15="C",1,0)</f>
        <v>0</v>
      </c>
      <c r="C14">
        <f t="shared" si="2"/>
        <v>0</v>
      </c>
      <c r="D14">
        <f t="shared" si="4"/>
        <v>0</v>
      </c>
      <c r="E14">
        <f t="shared" si="5"/>
        <v>0</v>
      </c>
      <c r="F14" s="24">
        <f t="shared" si="3"/>
        <v>0</v>
      </c>
      <c r="G14">
        <f t="shared" si="0"/>
        <v>0</v>
      </c>
      <c r="H14">
        <f t="shared" si="1"/>
        <v>0</v>
      </c>
    </row>
    <row r="15" spans="2:13" x14ac:dyDescent="0.3">
      <c r="B15">
        <f>IF('Redesign table'!B16="C",1,0)</f>
        <v>1</v>
      </c>
      <c r="C15">
        <f t="shared" si="2"/>
        <v>0</v>
      </c>
      <c r="D15">
        <f t="shared" si="4"/>
        <v>0</v>
      </c>
      <c r="E15">
        <f t="shared" si="5"/>
        <v>0</v>
      </c>
      <c r="F15" s="24">
        <f t="shared" si="3"/>
        <v>1</v>
      </c>
      <c r="G15">
        <f t="shared" si="0"/>
        <v>0</v>
      </c>
      <c r="H15">
        <f t="shared" si="1"/>
        <v>1</v>
      </c>
    </row>
    <row r="16" spans="2:13" x14ac:dyDescent="0.3">
      <c r="B16">
        <f>IF('Redesign table'!B17="C",1,0)</f>
        <v>0</v>
      </c>
      <c r="C16">
        <f t="shared" si="2"/>
        <v>0</v>
      </c>
      <c r="D16">
        <f t="shared" si="4"/>
        <v>0</v>
      </c>
      <c r="E16">
        <f t="shared" si="5"/>
        <v>0</v>
      </c>
      <c r="F16" s="24">
        <f t="shared" si="3"/>
        <v>0</v>
      </c>
      <c r="G16">
        <f t="shared" si="0"/>
        <v>0</v>
      </c>
      <c r="H16">
        <f t="shared" si="1"/>
        <v>0</v>
      </c>
    </row>
    <row r="17" spans="2:8" x14ac:dyDescent="0.3">
      <c r="B17">
        <f>IF('Redesign table'!B18="C",1,0)</f>
        <v>1</v>
      </c>
      <c r="C17">
        <f t="shared" si="2"/>
        <v>0</v>
      </c>
      <c r="D17">
        <f t="shared" si="4"/>
        <v>0</v>
      </c>
      <c r="E17">
        <f t="shared" si="5"/>
        <v>0</v>
      </c>
      <c r="F17" s="24">
        <f t="shared" si="3"/>
        <v>0</v>
      </c>
      <c r="G17">
        <f t="shared" si="0"/>
        <v>0</v>
      </c>
      <c r="H17">
        <f t="shared" si="1"/>
        <v>0</v>
      </c>
    </row>
    <row r="18" spans="2:8" x14ac:dyDescent="0.3">
      <c r="B18">
        <f>IF('Redesign table'!B19="C",1,0)</f>
        <v>1</v>
      </c>
      <c r="C18">
        <f t="shared" si="2"/>
        <v>1</v>
      </c>
      <c r="D18">
        <f t="shared" si="4"/>
        <v>0</v>
      </c>
      <c r="E18">
        <f t="shared" si="5"/>
        <v>0</v>
      </c>
      <c r="F18" s="24">
        <f t="shared" si="3"/>
        <v>0</v>
      </c>
      <c r="G18">
        <f>IF(E18=1,1,0)</f>
        <v>0</v>
      </c>
      <c r="H18">
        <f>IF(AND(B19=0,B18=1),1,0)</f>
        <v>0</v>
      </c>
    </row>
    <row r="19" spans="2:8" x14ac:dyDescent="0.3">
      <c r="B19">
        <f>IF('Redesign table'!B20="C",1,0)</f>
        <v>1</v>
      </c>
      <c r="C19">
        <f>IF(F18=0,B18*B19,0)</f>
        <v>1</v>
      </c>
      <c r="D19">
        <f>IF(SUM(F17:F18)=0,B17*B18*B19,0)</f>
        <v>1</v>
      </c>
      <c r="E19">
        <f>IF(SUM(F16:F18)=0,PRODUCT(B16:B19),0)</f>
        <v>0</v>
      </c>
      <c r="F19" s="24">
        <f t="shared" si="3"/>
        <v>0</v>
      </c>
      <c r="G19">
        <f t="shared" ref="G19:G35" si="6">IF(E19=1,1,0)</f>
        <v>0</v>
      </c>
      <c r="H19">
        <f t="shared" ref="H19:H35" si="7">IF(AND(B20=0,B19=1),1,0)</f>
        <v>0</v>
      </c>
    </row>
    <row r="20" spans="2:8" x14ac:dyDescent="0.3">
      <c r="B20">
        <f>IF('Redesign table'!B21="C",1,0)</f>
        <v>1</v>
      </c>
      <c r="C20">
        <f t="shared" ref="C20:C35" si="8">IF(F19=0,B19*B20,0)</f>
        <v>1</v>
      </c>
      <c r="D20">
        <f t="shared" ref="D20:D35" si="9">IF(SUM(F18:F19)=0,B18*B19*B20,0)</f>
        <v>1</v>
      </c>
      <c r="E20">
        <f t="shared" ref="E20:E35" si="10">IF(SUM(F17:F19)=0,PRODUCT(B17:B20),0)</f>
        <v>1</v>
      </c>
      <c r="F20" s="24">
        <f t="shared" si="3"/>
        <v>1</v>
      </c>
      <c r="G20">
        <f t="shared" si="6"/>
        <v>1</v>
      </c>
      <c r="H20">
        <f t="shared" si="7"/>
        <v>1</v>
      </c>
    </row>
    <row r="21" spans="2:8" x14ac:dyDescent="0.3">
      <c r="B21">
        <f>IF('Redesign table'!B22="C",1,0)</f>
        <v>0</v>
      </c>
      <c r="C21">
        <f t="shared" si="8"/>
        <v>0</v>
      </c>
      <c r="D21">
        <f t="shared" si="9"/>
        <v>0</v>
      </c>
      <c r="E21">
        <f t="shared" si="10"/>
        <v>0</v>
      </c>
      <c r="F21" s="24">
        <f t="shared" si="3"/>
        <v>0</v>
      </c>
      <c r="G21">
        <f t="shared" si="6"/>
        <v>0</v>
      </c>
      <c r="H21">
        <f t="shared" si="7"/>
        <v>0</v>
      </c>
    </row>
    <row r="22" spans="2:8" x14ac:dyDescent="0.3">
      <c r="B22">
        <f>IF('Redesign table'!B23="C",1,0)</f>
        <v>0</v>
      </c>
      <c r="C22">
        <f t="shared" si="8"/>
        <v>0</v>
      </c>
      <c r="D22">
        <f t="shared" si="9"/>
        <v>0</v>
      </c>
      <c r="E22">
        <f t="shared" si="10"/>
        <v>0</v>
      </c>
      <c r="F22" s="24">
        <f t="shared" si="3"/>
        <v>0</v>
      </c>
      <c r="G22">
        <f t="shared" si="6"/>
        <v>0</v>
      </c>
      <c r="H22">
        <f t="shared" si="7"/>
        <v>0</v>
      </c>
    </row>
    <row r="23" spans="2:8" x14ac:dyDescent="0.3">
      <c r="B23">
        <f>IF('Redesign table'!B24="C",1,0)</f>
        <v>1</v>
      </c>
      <c r="C23">
        <f t="shared" si="8"/>
        <v>0</v>
      </c>
      <c r="D23">
        <f t="shared" si="9"/>
        <v>0</v>
      </c>
      <c r="E23">
        <f t="shared" si="10"/>
        <v>0</v>
      </c>
      <c r="F23" s="24">
        <f t="shared" si="3"/>
        <v>1</v>
      </c>
      <c r="G23">
        <f t="shared" si="6"/>
        <v>0</v>
      </c>
      <c r="H23">
        <f t="shared" si="7"/>
        <v>1</v>
      </c>
    </row>
    <row r="24" spans="2:8" x14ac:dyDescent="0.3">
      <c r="B24">
        <f>IF('Redesign table'!B25="C",1,0)</f>
        <v>0</v>
      </c>
      <c r="C24">
        <f t="shared" si="8"/>
        <v>0</v>
      </c>
      <c r="D24">
        <f t="shared" si="9"/>
        <v>0</v>
      </c>
      <c r="E24">
        <f t="shared" si="10"/>
        <v>0</v>
      </c>
      <c r="F24" s="24">
        <f t="shared" si="3"/>
        <v>0</v>
      </c>
      <c r="G24">
        <f t="shared" si="6"/>
        <v>0</v>
      </c>
      <c r="H24">
        <f t="shared" si="7"/>
        <v>0</v>
      </c>
    </row>
    <row r="25" spans="2:8" x14ac:dyDescent="0.3">
      <c r="B25">
        <f>IF('Redesign table'!B26="C",1,0)</f>
        <v>0</v>
      </c>
      <c r="C25">
        <f t="shared" si="8"/>
        <v>0</v>
      </c>
      <c r="D25">
        <f t="shared" si="9"/>
        <v>0</v>
      </c>
      <c r="E25">
        <f t="shared" si="10"/>
        <v>0</v>
      </c>
      <c r="F25" s="24">
        <f t="shared" si="3"/>
        <v>0</v>
      </c>
      <c r="G25">
        <f t="shared" si="6"/>
        <v>0</v>
      </c>
      <c r="H25">
        <f t="shared" si="7"/>
        <v>0</v>
      </c>
    </row>
    <row r="26" spans="2:8" x14ac:dyDescent="0.3">
      <c r="B26">
        <f>IF('Redesign table'!B27="C",1,0)</f>
        <v>0</v>
      </c>
      <c r="C26">
        <f t="shared" si="8"/>
        <v>0</v>
      </c>
      <c r="D26">
        <f t="shared" si="9"/>
        <v>0</v>
      </c>
      <c r="E26">
        <f t="shared" si="10"/>
        <v>0</v>
      </c>
      <c r="F26" s="24">
        <f t="shared" si="3"/>
        <v>0</v>
      </c>
      <c r="G26">
        <f t="shared" si="6"/>
        <v>0</v>
      </c>
      <c r="H26">
        <f t="shared" si="7"/>
        <v>0</v>
      </c>
    </row>
    <row r="27" spans="2:8" x14ac:dyDescent="0.3">
      <c r="B27">
        <f>IF('Redesign table'!B28="C",1,0)</f>
        <v>0</v>
      </c>
      <c r="C27">
        <f t="shared" si="8"/>
        <v>0</v>
      </c>
      <c r="D27">
        <f t="shared" si="9"/>
        <v>0</v>
      </c>
      <c r="E27">
        <f t="shared" si="10"/>
        <v>0</v>
      </c>
      <c r="F27" s="24">
        <f t="shared" si="3"/>
        <v>0</v>
      </c>
      <c r="G27">
        <f t="shared" si="6"/>
        <v>0</v>
      </c>
      <c r="H27">
        <f t="shared" si="7"/>
        <v>0</v>
      </c>
    </row>
    <row r="28" spans="2:8" x14ac:dyDescent="0.3">
      <c r="B28">
        <f>IF('Redesign table'!B29="C",1,0)</f>
        <v>0</v>
      </c>
      <c r="C28">
        <f t="shared" si="8"/>
        <v>0</v>
      </c>
      <c r="D28">
        <f t="shared" si="9"/>
        <v>0</v>
      </c>
      <c r="E28">
        <f t="shared" si="10"/>
        <v>0</v>
      </c>
      <c r="F28" s="24">
        <f t="shared" si="3"/>
        <v>0</v>
      </c>
      <c r="G28">
        <f t="shared" si="6"/>
        <v>0</v>
      </c>
      <c r="H28">
        <f t="shared" si="7"/>
        <v>0</v>
      </c>
    </row>
    <row r="29" spans="2:8" x14ac:dyDescent="0.3">
      <c r="B29">
        <f>IF('Redesign table'!B30="C",1,0)</f>
        <v>0</v>
      </c>
      <c r="C29">
        <f t="shared" si="8"/>
        <v>0</v>
      </c>
      <c r="D29">
        <f t="shared" si="9"/>
        <v>0</v>
      </c>
      <c r="E29">
        <f t="shared" si="10"/>
        <v>0</v>
      </c>
      <c r="F29" s="24">
        <f t="shared" si="3"/>
        <v>0</v>
      </c>
      <c r="G29">
        <f t="shared" si="6"/>
        <v>0</v>
      </c>
      <c r="H29">
        <f t="shared" si="7"/>
        <v>0</v>
      </c>
    </row>
    <row r="30" spans="2:8" x14ac:dyDescent="0.3">
      <c r="B30">
        <f>IF('Redesign table'!B31="C",1,0)</f>
        <v>0</v>
      </c>
      <c r="C30">
        <f t="shared" si="8"/>
        <v>0</v>
      </c>
      <c r="D30">
        <f t="shared" si="9"/>
        <v>0</v>
      </c>
      <c r="E30">
        <f t="shared" si="10"/>
        <v>0</v>
      </c>
      <c r="F30" s="24">
        <f t="shared" si="3"/>
        <v>0</v>
      </c>
      <c r="G30">
        <f t="shared" si="6"/>
        <v>0</v>
      </c>
      <c r="H30">
        <f t="shared" si="7"/>
        <v>0</v>
      </c>
    </row>
    <row r="31" spans="2:8" x14ac:dyDescent="0.3">
      <c r="B31">
        <f>IF('Redesign table'!B32="C",1,0)</f>
        <v>0</v>
      </c>
      <c r="C31">
        <f t="shared" si="8"/>
        <v>0</v>
      </c>
      <c r="D31">
        <f t="shared" si="9"/>
        <v>0</v>
      </c>
      <c r="E31">
        <f t="shared" si="10"/>
        <v>0</v>
      </c>
      <c r="F31" s="24">
        <f t="shared" si="3"/>
        <v>0</v>
      </c>
      <c r="G31">
        <f t="shared" si="6"/>
        <v>0</v>
      </c>
      <c r="H31">
        <f t="shared" si="7"/>
        <v>0</v>
      </c>
    </row>
    <row r="32" spans="2:8" x14ac:dyDescent="0.3">
      <c r="B32">
        <f>IF('Redesign table'!B33="C",1,0)</f>
        <v>0</v>
      </c>
      <c r="C32">
        <f t="shared" si="8"/>
        <v>0</v>
      </c>
      <c r="D32">
        <f t="shared" si="9"/>
        <v>0</v>
      </c>
      <c r="E32">
        <f t="shared" si="10"/>
        <v>0</v>
      </c>
      <c r="F32" s="24">
        <f t="shared" si="3"/>
        <v>0</v>
      </c>
      <c r="G32">
        <f t="shared" si="6"/>
        <v>0</v>
      </c>
      <c r="H32">
        <f t="shared" si="7"/>
        <v>0</v>
      </c>
    </row>
    <row r="33" spans="2:8" x14ac:dyDescent="0.3">
      <c r="B33">
        <f>IF('Redesign table'!B34="C",1,0)</f>
        <v>0</v>
      </c>
      <c r="C33">
        <f t="shared" si="8"/>
        <v>0</v>
      </c>
      <c r="D33">
        <f t="shared" si="9"/>
        <v>0</v>
      </c>
      <c r="E33">
        <f t="shared" si="10"/>
        <v>0</v>
      </c>
      <c r="F33" s="24">
        <f t="shared" si="3"/>
        <v>0</v>
      </c>
      <c r="G33">
        <f t="shared" si="6"/>
        <v>0</v>
      </c>
      <c r="H33">
        <f t="shared" si="7"/>
        <v>0</v>
      </c>
    </row>
    <row r="34" spans="2:8" x14ac:dyDescent="0.3">
      <c r="B34">
        <f>IF('Redesign table'!B35="C",1,0)</f>
        <v>0</v>
      </c>
      <c r="C34">
        <f t="shared" si="8"/>
        <v>0</v>
      </c>
      <c r="D34">
        <f t="shared" si="9"/>
        <v>0</v>
      </c>
      <c r="E34">
        <f t="shared" si="10"/>
        <v>0</v>
      </c>
      <c r="F34" s="24">
        <f t="shared" si="3"/>
        <v>0</v>
      </c>
      <c r="G34">
        <f t="shared" si="6"/>
        <v>0</v>
      </c>
      <c r="H34">
        <f t="shared" si="7"/>
        <v>0</v>
      </c>
    </row>
    <row r="35" spans="2:8" x14ac:dyDescent="0.3">
      <c r="B35">
        <f>IF('Redesign table'!B36="C",1,0)</f>
        <v>0</v>
      </c>
      <c r="C35">
        <f t="shared" si="8"/>
        <v>0</v>
      </c>
      <c r="D35">
        <f t="shared" si="9"/>
        <v>0</v>
      </c>
      <c r="E35">
        <f t="shared" si="10"/>
        <v>0</v>
      </c>
      <c r="F35" s="24">
        <f t="shared" si="3"/>
        <v>0</v>
      </c>
      <c r="G35">
        <f t="shared" si="6"/>
        <v>0</v>
      </c>
      <c r="H35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783B-C6CE-41F2-ADB0-30D2991BA920}">
  <dimension ref="A1:G28"/>
  <sheetViews>
    <sheetView workbookViewId="0">
      <selection activeCell="H22" sqref="H22"/>
    </sheetView>
  </sheetViews>
  <sheetFormatPr defaultRowHeight="14.4" x14ac:dyDescent="0.3"/>
  <sheetData>
    <row r="1" spans="1:7" x14ac:dyDescent="0.3">
      <c r="A1" t="s">
        <v>25</v>
      </c>
      <c r="B1" t="s">
        <v>26</v>
      </c>
      <c r="C1" t="s">
        <v>27</v>
      </c>
      <c r="D1" t="s">
        <v>76</v>
      </c>
      <c r="E1" t="s">
        <v>23</v>
      </c>
      <c r="F1" t="s">
        <v>24</v>
      </c>
      <c r="G1" t="s">
        <v>47</v>
      </c>
    </row>
    <row r="2" spans="1:7" x14ac:dyDescent="0.3">
      <c r="A2">
        <v>1</v>
      </c>
      <c r="B2" t="s">
        <v>28</v>
      </c>
      <c r="C2" t="s">
        <v>29</v>
      </c>
      <c r="D2" t="s">
        <v>40</v>
      </c>
      <c r="E2">
        <v>16.7</v>
      </c>
      <c r="F2">
        <v>7.2</v>
      </c>
      <c r="G2">
        <v>1</v>
      </c>
    </row>
    <row r="3" spans="1:7" x14ac:dyDescent="0.3">
      <c r="A3">
        <v>2</v>
      </c>
      <c r="B3" t="s">
        <v>28</v>
      </c>
      <c r="C3" t="s">
        <v>46</v>
      </c>
      <c r="D3" t="s">
        <v>41</v>
      </c>
      <c r="E3">
        <v>45.8</v>
      </c>
      <c r="F3">
        <v>4.2</v>
      </c>
      <c r="G3">
        <v>1</v>
      </c>
    </row>
    <row r="4" spans="1:7" x14ac:dyDescent="0.3">
      <c r="A4">
        <v>3</v>
      </c>
      <c r="B4" t="s">
        <v>28</v>
      </c>
      <c r="C4" t="s">
        <v>31</v>
      </c>
      <c r="D4" t="str">
        <f>IF(Redesign_in!F5=1,"S",IF(Redesign_in!F5=2,"A",IF(Redesign_in!F5=3,"C","M")))</f>
        <v>M</v>
      </c>
      <c r="E4">
        <v>35.200000000000003</v>
      </c>
      <c r="F4">
        <v>15.8</v>
      </c>
      <c r="G4">
        <v>3</v>
      </c>
    </row>
    <row r="5" spans="1:7" x14ac:dyDescent="0.3">
      <c r="A5">
        <v>4</v>
      </c>
      <c r="B5" t="s">
        <v>28</v>
      </c>
      <c r="C5" t="s">
        <v>32</v>
      </c>
      <c r="D5" t="str">
        <f>IF(Redesign_in!F6=1,"S",IF(Redesign_in!F6=2,"A",IF(Redesign_in!F6=3,"C","M")))</f>
        <v>M</v>
      </c>
      <c r="E5">
        <v>45</v>
      </c>
      <c r="F5">
        <v>20.3</v>
      </c>
      <c r="G5">
        <v>3</v>
      </c>
    </row>
    <row r="6" spans="1:7" x14ac:dyDescent="0.3">
      <c r="A6">
        <v>5</v>
      </c>
      <c r="B6" t="s">
        <v>28</v>
      </c>
      <c r="C6" t="s">
        <v>30</v>
      </c>
      <c r="D6" t="s">
        <v>77</v>
      </c>
      <c r="E6">
        <v>25</v>
      </c>
      <c r="F6">
        <v>3.3</v>
      </c>
      <c r="G6">
        <v>1</v>
      </c>
    </row>
    <row r="7" spans="1:7" x14ac:dyDescent="0.3">
      <c r="A7">
        <v>6</v>
      </c>
      <c r="B7" t="s">
        <v>28</v>
      </c>
      <c r="C7" t="s">
        <v>33</v>
      </c>
      <c r="D7" t="str">
        <f>IF(Redesign_in!F8=1,"S",IF(Redesign_in!F8=2,"A",IF(Redesign_in!F8=3,"C","M")))</f>
        <v>M</v>
      </c>
      <c r="E7">
        <v>41</v>
      </c>
      <c r="F7">
        <v>18.899999999999999</v>
      </c>
      <c r="G7">
        <v>3</v>
      </c>
    </row>
    <row r="8" spans="1:7" x14ac:dyDescent="0.3">
      <c r="A8">
        <v>7</v>
      </c>
      <c r="B8" t="s">
        <v>28</v>
      </c>
      <c r="C8" t="s">
        <v>34</v>
      </c>
      <c r="D8" t="str">
        <f>IF(Redesign_in!F9=1,"S",IF(Redesign_in!F9=2,"A",IF(Redesign_in!F9=3,"C","M")))</f>
        <v>M</v>
      </c>
      <c r="E8">
        <v>38.6</v>
      </c>
      <c r="F8">
        <v>16.600000000000001</v>
      </c>
      <c r="G8">
        <v>3</v>
      </c>
    </row>
    <row r="9" spans="1:7" x14ac:dyDescent="0.3">
      <c r="A9">
        <v>8</v>
      </c>
      <c r="B9" t="s">
        <v>35</v>
      </c>
      <c r="C9" t="s">
        <v>29</v>
      </c>
      <c r="D9" t="str">
        <f>IF(Redesign_in!F10=1,"S",IF(Redesign_in!F10=2,"A",IF(Redesign_in!F10=3,"C","M")))</f>
        <v>C</v>
      </c>
      <c r="E9">
        <v>10.5</v>
      </c>
      <c r="F9">
        <v>6.1</v>
      </c>
      <c r="G9">
        <v>1</v>
      </c>
    </row>
    <row r="10" spans="1:7" x14ac:dyDescent="0.3">
      <c r="A10">
        <v>9</v>
      </c>
      <c r="B10" t="s">
        <v>35</v>
      </c>
      <c r="C10" t="s">
        <v>36</v>
      </c>
      <c r="D10" t="s">
        <v>41</v>
      </c>
      <c r="E10">
        <v>60.3</v>
      </c>
      <c r="F10">
        <v>3</v>
      </c>
      <c r="G10">
        <v>1</v>
      </c>
    </row>
    <row r="11" spans="1:7" x14ac:dyDescent="0.3">
      <c r="A11">
        <v>10</v>
      </c>
      <c r="B11" t="s">
        <v>35</v>
      </c>
      <c r="C11" t="s">
        <v>37</v>
      </c>
      <c r="D11" t="s">
        <v>41</v>
      </c>
      <c r="E11">
        <v>56</v>
      </c>
      <c r="F11">
        <v>6.2</v>
      </c>
      <c r="G11">
        <v>1</v>
      </c>
    </row>
    <row r="12" spans="1:7" x14ac:dyDescent="0.3">
      <c r="A12">
        <v>11</v>
      </c>
      <c r="B12" t="s">
        <v>35</v>
      </c>
      <c r="C12" t="s">
        <v>48</v>
      </c>
      <c r="D12" t="str">
        <f>IF(Redesign_in!F13=1,"S",IF(Redesign_in!F13=2,"A",IF(Redesign_in!F13=3,"C","M")))</f>
        <v>M</v>
      </c>
      <c r="E12">
        <v>15.3</v>
      </c>
      <c r="F12">
        <v>6.9</v>
      </c>
      <c r="G12">
        <v>1</v>
      </c>
    </row>
    <row r="13" spans="1:7" x14ac:dyDescent="0.3">
      <c r="A13">
        <v>12</v>
      </c>
      <c r="B13" t="s">
        <v>35</v>
      </c>
      <c r="C13" t="s">
        <v>49</v>
      </c>
      <c r="D13" t="str">
        <f>IF(Redesign_in!F14=1,"S",IF(Redesign_in!F14=2,"A",IF(Redesign_in!F14=3,"C","M")))</f>
        <v>M</v>
      </c>
      <c r="E13">
        <v>14.4</v>
      </c>
      <c r="F13">
        <v>8</v>
      </c>
      <c r="G13">
        <v>1</v>
      </c>
    </row>
    <row r="14" spans="1:7" x14ac:dyDescent="0.3">
      <c r="A14">
        <v>13</v>
      </c>
      <c r="B14" t="s">
        <v>35</v>
      </c>
      <c r="C14" t="s">
        <v>50</v>
      </c>
      <c r="D14" t="str">
        <f>IF(Redesign_in!F15=1,"S",IF(Redesign_in!F15=2,"A",IF(Redesign_in!F15=3,"C","M")))</f>
        <v>M</v>
      </c>
      <c r="E14">
        <v>14</v>
      </c>
      <c r="F14">
        <v>6.5</v>
      </c>
      <c r="G14">
        <v>1</v>
      </c>
    </row>
    <row r="15" spans="1:7" x14ac:dyDescent="0.3">
      <c r="A15">
        <v>14</v>
      </c>
      <c r="B15" t="s">
        <v>35</v>
      </c>
      <c r="C15" t="s">
        <v>51</v>
      </c>
      <c r="D15" t="str">
        <f>IF(Redesign_in!F16=1,"S",IF(Redesign_in!F16=2,"A",IF(Redesign_in!F16=3,"C","M")))</f>
        <v>C</v>
      </c>
      <c r="E15">
        <v>8.8000000000000007</v>
      </c>
      <c r="F15">
        <v>3.6</v>
      </c>
      <c r="G15">
        <v>1</v>
      </c>
    </row>
    <row r="16" spans="1:7" x14ac:dyDescent="0.3">
      <c r="A16">
        <v>15</v>
      </c>
      <c r="B16" t="s">
        <v>35</v>
      </c>
      <c r="C16" t="s">
        <v>52</v>
      </c>
      <c r="D16" t="str">
        <f>IF(Redesign_in!F17=1,"S",IF(Redesign_in!F17=2,"A",IF(Redesign_in!F17=3,"C","M")))</f>
        <v>M</v>
      </c>
      <c r="E16">
        <v>12.6</v>
      </c>
      <c r="F16">
        <v>5.8</v>
      </c>
      <c r="G16">
        <v>1</v>
      </c>
    </row>
    <row r="17" spans="1:7" x14ac:dyDescent="0.3">
      <c r="A17">
        <v>16</v>
      </c>
      <c r="B17" t="s">
        <v>35</v>
      </c>
      <c r="C17" t="s">
        <v>53</v>
      </c>
      <c r="D17" t="str">
        <f>IF(Redesign_in!F18=1,"S",IF(Redesign_in!F18=2,"A",IF(Redesign_in!F18=3,"C","M")))</f>
        <v>C</v>
      </c>
      <c r="E17">
        <v>7.8</v>
      </c>
      <c r="F17">
        <v>3.8</v>
      </c>
      <c r="G17">
        <v>1</v>
      </c>
    </row>
    <row r="18" spans="1:7" x14ac:dyDescent="0.3">
      <c r="A18">
        <v>17</v>
      </c>
      <c r="B18" t="s">
        <v>35</v>
      </c>
      <c r="C18" t="s">
        <v>54</v>
      </c>
      <c r="D18" t="str">
        <f>IF(Redesign_in!F19=1,"S",IF(Redesign_in!F19=2,"A",IF(Redesign_in!F19=3,"C","M")))</f>
        <v>C</v>
      </c>
      <c r="E18">
        <v>6.2</v>
      </c>
      <c r="F18">
        <v>2.9</v>
      </c>
      <c r="G18">
        <v>1</v>
      </c>
    </row>
    <row r="19" spans="1:7" x14ac:dyDescent="0.3">
      <c r="A19">
        <v>18</v>
      </c>
      <c r="B19" t="s">
        <v>35</v>
      </c>
      <c r="C19" t="s">
        <v>55</v>
      </c>
      <c r="D19" t="str">
        <f>IF(Redesign_in!F20=1,"S",IF(Redesign_in!F20=2,"A",IF(Redesign_in!F20=3,"C","M")))</f>
        <v>C</v>
      </c>
      <c r="E19">
        <v>8.8000000000000007</v>
      </c>
      <c r="F19">
        <v>3.7</v>
      </c>
      <c r="G19">
        <v>1</v>
      </c>
    </row>
    <row r="20" spans="1:7" x14ac:dyDescent="0.3">
      <c r="A20">
        <v>19</v>
      </c>
      <c r="B20" t="s">
        <v>35</v>
      </c>
      <c r="C20" t="s">
        <v>56</v>
      </c>
      <c r="D20" t="str">
        <f>IF(Redesign_in!F21=1,"S",IF(Redesign_in!F21=2,"A",IF(Redesign_in!F21=3,"C","M")))</f>
        <v>C</v>
      </c>
      <c r="E20">
        <v>15.1</v>
      </c>
      <c r="F20">
        <v>6.4</v>
      </c>
      <c r="G20">
        <v>1</v>
      </c>
    </row>
    <row r="21" spans="1:7" x14ac:dyDescent="0.3">
      <c r="A21">
        <v>20</v>
      </c>
      <c r="B21" t="s">
        <v>35</v>
      </c>
      <c r="C21" t="s">
        <v>57</v>
      </c>
      <c r="D21" t="str">
        <f>IF(Redesign_in!F22=1,"S",IF(Redesign_in!F22=2,"A",IF(Redesign_in!F22=3,"C","M")))</f>
        <v>M</v>
      </c>
      <c r="E21">
        <v>9.9</v>
      </c>
      <c r="F21">
        <v>4.3</v>
      </c>
      <c r="G21">
        <v>1</v>
      </c>
    </row>
    <row r="22" spans="1:7" x14ac:dyDescent="0.3">
      <c r="A22">
        <v>21</v>
      </c>
      <c r="B22" t="s">
        <v>35</v>
      </c>
      <c r="C22" t="s">
        <v>58</v>
      </c>
      <c r="D22" t="str">
        <f>IF(Redesign_in!F23=1,"S",IF(Redesign_in!F23=2,"A",IF(Redesign_in!F23=3,"C","M")))</f>
        <v>M</v>
      </c>
      <c r="E22">
        <v>19.7</v>
      </c>
      <c r="F22">
        <v>9.3000000000000007</v>
      </c>
      <c r="G22">
        <v>1</v>
      </c>
    </row>
    <row r="23" spans="1:7" x14ac:dyDescent="0.3">
      <c r="A23">
        <v>22</v>
      </c>
      <c r="B23" t="s">
        <v>35</v>
      </c>
      <c r="C23" t="s">
        <v>59</v>
      </c>
      <c r="D23" t="str">
        <f>IF(Redesign_in!F24=1,"S",IF(Redesign_in!F24=2,"A",IF(Redesign_in!F24=3,"C","M")))</f>
        <v>C</v>
      </c>
      <c r="E23">
        <v>12.9</v>
      </c>
      <c r="F23">
        <v>6.5</v>
      </c>
      <c r="G23">
        <v>1</v>
      </c>
    </row>
    <row r="24" spans="1:7" x14ac:dyDescent="0.3">
      <c r="A24">
        <v>23</v>
      </c>
      <c r="B24" t="s">
        <v>35</v>
      </c>
      <c r="C24" t="s">
        <v>38</v>
      </c>
      <c r="D24" t="s">
        <v>77</v>
      </c>
      <c r="E24">
        <v>45.8</v>
      </c>
      <c r="F24">
        <v>6.3</v>
      </c>
      <c r="G24">
        <v>1</v>
      </c>
    </row>
    <row r="25" spans="1:7" x14ac:dyDescent="0.3">
      <c r="A25">
        <v>24</v>
      </c>
      <c r="B25" t="s">
        <v>39</v>
      </c>
      <c r="C25" t="s">
        <v>42</v>
      </c>
      <c r="D25" t="s">
        <v>40</v>
      </c>
      <c r="E25">
        <v>40</v>
      </c>
      <c r="F25">
        <v>18.8</v>
      </c>
      <c r="G25">
        <v>1</v>
      </c>
    </row>
    <row r="26" spans="1:7" x14ac:dyDescent="0.3">
      <c r="A26">
        <v>25</v>
      </c>
      <c r="B26" t="s">
        <v>39</v>
      </c>
      <c r="C26" t="s">
        <v>43</v>
      </c>
      <c r="D26" t="s">
        <v>41</v>
      </c>
      <c r="E26">
        <v>41</v>
      </c>
      <c r="F26">
        <v>6.4</v>
      </c>
      <c r="G26">
        <v>1</v>
      </c>
    </row>
    <row r="27" spans="1:7" x14ac:dyDescent="0.3">
      <c r="A27">
        <v>26</v>
      </c>
      <c r="B27" t="s">
        <v>39</v>
      </c>
      <c r="C27" t="s">
        <v>44</v>
      </c>
      <c r="D27" t="str">
        <f>IF(Redesign_in!G28&gt;0,"A","M")</f>
        <v>M</v>
      </c>
      <c r="E27">
        <v>55.1</v>
      </c>
      <c r="F27">
        <v>24.2</v>
      </c>
      <c r="G27">
        <v>1</v>
      </c>
    </row>
    <row r="28" spans="1:7" x14ac:dyDescent="0.3">
      <c r="A28">
        <v>27</v>
      </c>
      <c r="B28" t="s">
        <v>39</v>
      </c>
      <c r="C28" t="s">
        <v>45</v>
      </c>
      <c r="D28" t="str">
        <f>IF(Redesign_in!H29&gt;0,"A","M")</f>
        <v>M</v>
      </c>
      <c r="E28">
        <v>30.5</v>
      </c>
      <c r="F28">
        <v>14</v>
      </c>
      <c r="G28">
        <v>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493C-E963-4435-9E66-70BEEF24FE10}">
  <dimension ref="A1"/>
  <sheetViews>
    <sheetView zoomScale="85" zoomScaleNormal="85" workbookViewId="0">
      <selection activeCell="C30" sqref="C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5D0B-55C3-4DCB-857E-CD934F154294}">
  <dimension ref="A1:F28"/>
  <sheetViews>
    <sheetView workbookViewId="0">
      <selection activeCell="F11" sqref="F11"/>
    </sheetView>
  </sheetViews>
  <sheetFormatPr defaultRowHeight="14.4" x14ac:dyDescent="0.3"/>
  <cols>
    <col min="3" max="3" width="23.5546875" bestFit="1" customWidth="1"/>
    <col min="5" max="5" width="12.33203125" bestFit="1" customWidth="1"/>
    <col min="6" max="6" width="19" bestFit="1" customWidth="1"/>
  </cols>
  <sheetData>
    <row r="1" spans="1:6" x14ac:dyDescent="0.3">
      <c r="A1" t="s">
        <v>25</v>
      </c>
      <c r="B1" t="s">
        <v>26</v>
      </c>
      <c r="C1" t="s">
        <v>27</v>
      </c>
      <c r="D1" t="s">
        <v>76</v>
      </c>
      <c r="E1" t="s">
        <v>108</v>
      </c>
      <c r="F1" t="s">
        <v>109</v>
      </c>
    </row>
    <row r="2" spans="1:6" x14ac:dyDescent="0.3">
      <c r="A2">
        <v>1</v>
      </c>
      <c r="B2" t="s">
        <v>28</v>
      </c>
      <c r="C2" t="s">
        <v>29</v>
      </c>
      <c r="D2" t="s">
        <v>40</v>
      </c>
      <c r="E2">
        <v>16.7</v>
      </c>
      <c r="F2">
        <v>7.2</v>
      </c>
    </row>
    <row r="3" spans="1:6" x14ac:dyDescent="0.3">
      <c r="A3">
        <v>2</v>
      </c>
      <c r="B3" t="s">
        <v>28</v>
      </c>
      <c r="C3" t="s">
        <v>46</v>
      </c>
      <c r="D3" t="s">
        <v>41</v>
      </c>
      <c r="E3">
        <v>35.799999999999997</v>
      </c>
      <c r="F3">
        <v>4.2</v>
      </c>
    </row>
    <row r="4" spans="1:6" x14ac:dyDescent="0.3">
      <c r="A4">
        <v>3</v>
      </c>
      <c r="B4" t="s">
        <v>28</v>
      </c>
      <c r="C4" t="s">
        <v>31</v>
      </c>
      <c r="D4" t="s">
        <v>40</v>
      </c>
      <c r="E4">
        <v>35.200000000000003</v>
      </c>
      <c r="F4">
        <v>15.8</v>
      </c>
    </row>
    <row r="5" spans="1:6" x14ac:dyDescent="0.3">
      <c r="A5">
        <v>4</v>
      </c>
      <c r="B5" t="s">
        <v>28</v>
      </c>
      <c r="C5" t="s">
        <v>32</v>
      </c>
      <c r="D5" t="s">
        <v>40</v>
      </c>
      <c r="E5">
        <v>45</v>
      </c>
      <c r="F5">
        <v>20.3</v>
      </c>
    </row>
    <row r="6" spans="1:6" x14ac:dyDescent="0.3">
      <c r="A6">
        <v>5</v>
      </c>
      <c r="B6" t="s">
        <v>28</v>
      </c>
      <c r="C6" t="s">
        <v>30</v>
      </c>
      <c r="D6" t="s">
        <v>77</v>
      </c>
      <c r="E6">
        <v>25</v>
      </c>
      <c r="F6">
        <v>3.3</v>
      </c>
    </row>
    <row r="7" spans="1:6" x14ac:dyDescent="0.3">
      <c r="A7">
        <v>6</v>
      </c>
      <c r="B7" t="s">
        <v>28</v>
      </c>
      <c r="C7" t="s">
        <v>33</v>
      </c>
      <c r="D7" t="s">
        <v>40</v>
      </c>
      <c r="E7">
        <v>41</v>
      </c>
      <c r="F7">
        <v>18.899999999999999</v>
      </c>
    </row>
    <row r="8" spans="1:6" x14ac:dyDescent="0.3">
      <c r="A8">
        <v>7</v>
      </c>
      <c r="B8" t="s">
        <v>28</v>
      </c>
      <c r="C8" t="s">
        <v>34</v>
      </c>
      <c r="D8" t="s">
        <v>40</v>
      </c>
      <c r="E8">
        <v>38.6</v>
      </c>
      <c r="F8">
        <v>16.600000000000001</v>
      </c>
    </row>
    <row r="9" spans="1:6" x14ac:dyDescent="0.3">
      <c r="A9">
        <v>8</v>
      </c>
      <c r="B9" t="s">
        <v>35</v>
      </c>
      <c r="C9" t="s">
        <v>29</v>
      </c>
      <c r="D9" t="s">
        <v>40</v>
      </c>
      <c r="E9">
        <v>10.5</v>
      </c>
      <c r="F9">
        <v>6.1</v>
      </c>
    </row>
    <row r="10" spans="1:6" x14ac:dyDescent="0.3">
      <c r="A10">
        <v>9</v>
      </c>
      <c r="B10" t="s">
        <v>35</v>
      </c>
      <c r="C10" t="s">
        <v>36</v>
      </c>
      <c r="D10" t="s">
        <v>41</v>
      </c>
      <c r="E10">
        <v>45.3</v>
      </c>
      <c r="F10">
        <v>3</v>
      </c>
    </row>
    <row r="11" spans="1:6" x14ac:dyDescent="0.3">
      <c r="A11">
        <v>10</v>
      </c>
      <c r="B11" t="s">
        <v>35</v>
      </c>
      <c r="C11" t="s">
        <v>37</v>
      </c>
      <c r="D11" t="s">
        <v>41</v>
      </c>
      <c r="E11">
        <v>46</v>
      </c>
      <c r="F11">
        <v>6.2</v>
      </c>
    </row>
    <row r="12" spans="1:6" x14ac:dyDescent="0.3">
      <c r="A12">
        <v>11</v>
      </c>
      <c r="B12" t="s">
        <v>35</v>
      </c>
      <c r="C12" t="s">
        <v>48</v>
      </c>
      <c r="D12" t="s">
        <v>40</v>
      </c>
      <c r="E12">
        <v>15.3</v>
      </c>
      <c r="F12">
        <v>6.9</v>
      </c>
    </row>
    <row r="13" spans="1:6" x14ac:dyDescent="0.3">
      <c r="A13">
        <v>12</v>
      </c>
      <c r="B13" t="s">
        <v>35</v>
      </c>
      <c r="C13" t="s">
        <v>49</v>
      </c>
      <c r="D13" t="s">
        <v>40</v>
      </c>
      <c r="E13">
        <v>14.4</v>
      </c>
      <c r="F13">
        <v>8</v>
      </c>
    </row>
    <row r="14" spans="1:6" x14ac:dyDescent="0.3">
      <c r="A14">
        <v>13</v>
      </c>
      <c r="B14" t="s">
        <v>35</v>
      </c>
      <c r="C14" t="s">
        <v>50</v>
      </c>
      <c r="D14" t="s">
        <v>40</v>
      </c>
      <c r="E14">
        <v>14</v>
      </c>
      <c r="F14">
        <v>6.5</v>
      </c>
    </row>
    <row r="15" spans="1:6" x14ac:dyDescent="0.3">
      <c r="A15">
        <v>14</v>
      </c>
      <c r="B15" t="s">
        <v>35</v>
      </c>
      <c r="C15" t="s">
        <v>51</v>
      </c>
      <c r="D15" t="s">
        <v>40</v>
      </c>
      <c r="E15">
        <v>8.8000000000000007</v>
      </c>
      <c r="F15">
        <v>3.6</v>
      </c>
    </row>
    <row r="16" spans="1:6" x14ac:dyDescent="0.3">
      <c r="A16">
        <v>15</v>
      </c>
      <c r="B16" t="s">
        <v>35</v>
      </c>
      <c r="C16" t="s">
        <v>52</v>
      </c>
      <c r="D16" t="s">
        <v>40</v>
      </c>
      <c r="E16">
        <v>12.6</v>
      </c>
      <c r="F16">
        <v>5.8</v>
      </c>
    </row>
    <row r="17" spans="1:6" x14ac:dyDescent="0.3">
      <c r="A17">
        <v>16</v>
      </c>
      <c r="B17" t="s">
        <v>35</v>
      </c>
      <c r="C17" t="s">
        <v>53</v>
      </c>
      <c r="D17" t="s">
        <v>40</v>
      </c>
      <c r="E17">
        <v>7.8</v>
      </c>
      <c r="F17">
        <v>3.8</v>
      </c>
    </row>
    <row r="18" spans="1:6" x14ac:dyDescent="0.3">
      <c r="A18">
        <v>17</v>
      </c>
      <c r="B18" t="s">
        <v>35</v>
      </c>
      <c r="C18" t="s">
        <v>54</v>
      </c>
      <c r="D18" t="s">
        <v>40</v>
      </c>
      <c r="E18">
        <v>6.2</v>
      </c>
      <c r="F18">
        <v>2.9</v>
      </c>
    </row>
    <row r="19" spans="1:6" x14ac:dyDescent="0.3">
      <c r="A19">
        <v>18</v>
      </c>
      <c r="B19" t="s">
        <v>35</v>
      </c>
      <c r="C19" t="s">
        <v>55</v>
      </c>
      <c r="D19" t="s">
        <v>40</v>
      </c>
      <c r="E19">
        <v>8.8000000000000007</v>
      </c>
      <c r="F19">
        <v>3.7</v>
      </c>
    </row>
    <row r="20" spans="1:6" x14ac:dyDescent="0.3">
      <c r="A20">
        <v>19</v>
      </c>
      <c r="B20" t="s">
        <v>35</v>
      </c>
      <c r="C20" t="s">
        <v>56</v>
      </c>
      <c r="D20" t="s">
        <v>40</v>
      </c>
      <c r="E20">
        <v>15.1</v>
      </c>
      <c r="F20">
        <v>6.4</v>
      </c>
    </row>
    <row r="21" spans="1:6" x14ac:dyDescent="0.3">
      <c r="A21">
        <v>20</v>
      </c>
      <c r="B21" t="s">
        <v>35</v>
      </c>
      <c r="C21" t="s">
        <v>57</v>
      </c>
      <c r="D21" t="s">
        <v>40</v>
      </c>
      <c r="E21">
        <v>9.9</v>
      </c>
      <c r="F21">
        <v>4.3</v>
      </c>
    </row>
    <row r="22" spans="1:6" x14ac:dyDescent="0.3">
      <c r="A22">
        <v>21</v>
      </c>
      <c r="B22" t="s">
        <v>35</v>
      </c>
      <c r="C22" t="s">
        <v>58</v>
      </c>
      <c r="D22" t="s">
        <v>40</v>
      </c>
      <c r="E22">
        <v>19.7</v>
      </c>
      <c r="F22">
        <v>9.3000000000000007</v>
      </c>
    </row>
    <row r="23" spans="1:6" x14ac:dyDescent="0.3">
      <c r="A23">
        <v>22</v>
      </c>
      <c r="B23" t="s">
        <v>35</v>
      </c>
      <c r="C23" t="s">
        <v>59</v>
      </c>
      <c r="D23" t="s">
        <v>40</v>
      </c>
      <c r="E23">
        <v>12.9</v>
      </c>
      <c r="F23">
        <v>6.5</v>
      </c>
    </row>
    <row r="24" spans="1:6" x14ac:dyDescent="0.3">
      <c r="A24">
        <v>23</v>
      </c>
      <c r="B24" t="s">
        <v>35</v>
      </c>
      <c r="C24" t="s">
        <v>38</v>
      </c>
      <c r="D24" t="s">
        <v>77</v>
      </c>
      <c r="E24">
        <v>33.799999999999997</v>
      </c>
      <c r="F24">
        <v>6.3</v>
      </c>
    </row>
    <row r="25" spans="1:6" x14ac:dyDescent="0.3">
      <c r="A25">
        <v>24</v>
      </c>
      <c r="B25" t="s">
        <v>39</v>
      </c>
      <c r="C25" t="s">
        <v>42</v>
      </c>
      <c r="D25" t="s">
        <v>40</v>
      </c>
      <c r="E25">
        <v>40</v>
      </c>
      <c r="F25">
        <v>18.8</v>
      </c>
    </row>
    <row r="26" spans="1:6" x14ac:dyDescent="0.3">
      <c r="A26">
        <v>25</v>
      </c>
      <c r="B26" t="s">
        <v>39</v>
      </c>
      <c r="C26" t="s">
        <v>43</v>
      </c>
      <c r="D26" t="s">
        <v>41</v>
      </c>
      <c r="E26">
        <v>41</v>
      </c>
      <c r="F26">
        <v>6.4</v>
      </c>
    </row>
    <row r="27" spans="1:6" x14ac:dyDescent="0.3">
      <c r="A27">
        <v>26</v>
      </c>
      <c r="B27" t="s">
        <v>39</v>
      </c>
      <c r="C27" t="s">
        <v>44</v>
      </c>
      <c r="D27" t="s">
        <v>40</v>
      </c>
      <c r="E27">
        <v>55.1</v>
      </c>
      <c r="F27">
        <v>24.2</v>
      </c>
    </row>
    <row r="28" spans="1:6" x14ac:dyDescent="0.3">
      <c r="A28">
        <v>27</v>
      </c>
      <c r="B28" t="s">
        <v>39</v>
      </c>
      <c r="C28" t="s">
        <v>45</v>
      </c>
      <c r="D28" t="s">
        <v>40</v>
      </c>
      <c r="E28">
        <v>30.5</v>
      </c>
      <c r="F28">
        <v>14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C020-994A-4F18-9ACD-C0012D88E2C2}">
  <dimension ref="A1:J25"/>
  <sheetViews>
    <sheetView topLeftCell="A7" workbookViewId="0">
      <selection activeCell="I20" sqref="I20"/>
    </sheetView>
  </sheetViews>
  <sheetFormatPr defaultRowHeight="14.4" x14ac:dyDescent="0.3"/>
  <cols>
    <col min="1" max="1" width="21.6640625" bestFit="1" customWidth="1"/>
    <col min="2" max="2" width="24.88671875" bestFit="1" customWidth="1"/>
    <col min="3" max="3" width="2" bestFit="1" customWidth="1"/>
    <col min="4" max="4" width="23.5546875" bestFit="1" customWidth="1"/>
    <col min="5" max="5" width="3.6640625" customWidth="1"/>
    <col min="6" max="6" width="40.5546875" bestFit="1" customWidth="1"/>
    <col min="7" max="7" width="11.77734375" bestFit="1" customWidth="1"/>
    <col min="8" max="8" width="11.77734375" customWidth="1"/>
    <col min="9" max="9" width="20.109375" customWidth="1"/>
  </cols>
  <sheetData>
    <row r="1" spans="1:9" x14ac:dyDescent="0.3">
      <c r="A1" t="s">
        <v>82</v>
      </c>
      <c r="B1" t="s">
        <v>2</v>
      </c>
      <c r="C1" s="18" t="s">
        <v>0</v>
      </c>
      <c r="D1" s="18"/>
      <c r="E1" s="18"/>
      <c r="F1" t="s">
        <v>105</v>
      </c>
      <c r="G1" t="s">
        <v>83</v>
      </c>
      <c r="H1" t="s">
        <v>89</v>
      </c>
      <c r="I1" t="s">
        <v>84</v>
      </c>
    </row>
    <row r="2" spans="1:9" x14ac:dyDescent="0.3">
      <c r="A2" s="18" t="s">
        <v>64</v>
      </c>
      <c r="B2" s="18" t="s">
        <v>3</v>
      </c>
      <c r="C2" s="12">
        <v>0</v>
      </c>
      <c r="D2" t="s">
        <v>4</v>
      </c>
      <c r="E2" s="11">
        <v>0</v>
      </c>
      <c r="F2" t="s">
        <v>1</v>
      </c>
      <c r="G2" s="9">
        <v>0</v>
      </c>
      <c r="H2" s="9">
        <v>0</v>
      </c>
      <c r="I2" s="9">
        <f>COUNTIF(Redesign_in!$B$3:$B$29,"="&amp;Redesign!C2) * G2</f>
        <v>0</v>
      </c>
    </row>
    <row r="3" spans="1:9" x14ac:dyDescent="0.3">
      <c r="A3" s="18"/>
      <c r="B3" s="18"/>
      <c r="C3" s="12">
        <v>1</v>
      </c>
      <c r="D3" t="s">
        <v>9</v>
      </c>
      <c r="E3" s="11">
        <v>1</v>
      </c>
      <c r="F3" t="s">
        <v>92</v>
      </c>
      <c r="G3" s="9">
        <v>1000</v>
      </c>
      <c r="H3" s="9">
        <v>0</v>
      </c>
      <c r="I3" s="9">
        <f>COUNTIF(Redesign_in!$B$3:$B$29,"="&amp;Redesign!C3) * G3</f>
        <v>0</v>
      </c>
    </row>
    <row r="4" spans="1:9" x14ac:dyDescent="0.3">
      <c r="A4" s="18"/>
      <c r="B4" s="18"/>
      <c r="C4" s="12">
        <v>2</v>
      </c>
      <c r="D4" t="s">
        <v>10</v>
      </c>
      <c r="E4" s="11">
        <v>2</v>
      </c>
      <c r="F4" t="s">
        <v>93</v>
      </c>
      <c r="G4" s="9">
        <v>5000</v>
      </c>
      <c r="H4" s="9">
        <v>0</v>
      </c>
      <c r="I4" s="9">
        <f>COUNTIF(Redesign_in!$B$3:$B$29,"="&amp;Redesign!C4) * G4</f>
        <v>0</v>
      </c>
    </row>
    <row r="5" spans="1:9" x14ac:dyDescent="0.3">
      <c r="A5" s="18"/>
      <c r="B5" s="18" t="s">
        <v>63</v>
      </c>
      <c r="C5" s="12">
        <v>0</v>
      </c>
      <c r="D5" t="s">
        <v>7</v>
      </c>
      <c r="E5" s="11">
        <v>0</v>
      </c>
      <c r="F5" t="s">
        <v>1</v>
      </c>
      <c r="G5" s="9">
        <v>0</v>
      </c>
      <c r="H5" s="9">
        <v>0</v>
      </c>
      <c r="I5" s="9">
        <f>COUNTIF(Redesign_in!$C$3:$C$29,"="&amp;Redesign!C5) * G5</f>
        <v>0</v>
      </c>
    </row>
    <row r="6" spans="1:9" x14ac:dyDescent="0.3">
      <c r="A6" s="18"/>
      <c r="B6" s="18"/>
      <c r="C6" s="12">
        <v>1</v>
      </c>
      <c r="D6" t="s">
        <v>5</v>
      </c>
      <c r="E6" s="11">
        <v>1</v>
      </c>
      <c r="F6" t="s">
        <v>91</v>
      </c>
      <c r="G6" s="9">
        <v>1000</v>
      </c>
      <c r="H6" s="9">
        <v>0</v>
      </c>
      <c r="I6" s="9">
        <f>COUNTIF(Redesign_in!$C$3:$C$29,"="&amp;Redesign!C6) * G6</f>
        <v>0</v>
      </c>
    </row>
    <row r="7" spans="1:9" x14ac:dyDescent="0.3">
      <c r="A7" s="18"/>
      <c r="B7" s="18"/>
      <c r="C7" s="12">
        <v>2</v>
      </c>
      <c r="D7" t="s">
        <v>6</v>
      </c>
      <c r="E7" s="11">
        <v>2</v>
      </c>
      <c r="F7" t="s">
        <v>90</v>
      </c>
      <c r="G7" s="9">
        <v>28000</v>
      </c>
      <c r="H7" s="9">
        <v>0</v>
      </c>
      <c r="I7" s="9">
        <f>COUNTIF(Redesign_in!$C$3:$C$29,"="&amp;Redesign!C7) * G7</f>
        <v>0</v>
      </c>
    </row>
    <row r="8" spans="1:9" x14ac:dyDescent="0.3">
      <c r="A8" s="18"/>
      <c r="B8" s="18"/>
      <c r="C8" s="12">
        <v>3</v>
      </c>
      <c r="D8" t="s">
        <v>8</v>
      </c>
      <c r="E8" s="11">
        <v>3</v>
      </c>
      <c r="F8" t="s">
        <v>90</v>
      </c>
      <c r="G8" s="9">
        <v>50000</v>
      </c>
      <c r="H8" s="9">
        <v>30000</v>
      </c>
      <c r="I8" s="9">
        <f>IF(Resources!B2&gt;0,H8,0)+Resources!B2*G8</f>
        <v>0</v>
      </c>
    </row>
    <row r="9" spans="1:9" x14ac:dyDescent="0.3">
      <c r="A9" s="18" t="s">
        <v>62</v>
      </c>
      <c r="B9" s="18" t="s">
        <v>20</v>
      </c>
      <c r="C9" s="12">
        <v>0</v>
      </c>
      <c r="D9" t="s">
        <v>11</v>
      </c>
      <c r="E9" s="11">
        <v>0</v>
      </c>
      <c r="F9" t="s">
        <v>22</v>
      </c>
      <c r="G9" s="9">
        <v>0</v>
      </c>
      <c r="H9" s="9">
        <v>0</v>
      </c>
      <c r="I9" s="9">
        <f>COUNTIF(Redesign_in!$D$3:$D$29,"="&amp;Redesign!C9) * G9</f>
        <v>0</v>
      </c>
    </row>
    <row r="10" spans="1:9" x14ac:dyDescent="0.3">
      <c r="A10" s="18"/>
      <c r="B10" s="18"/>
      <c r="C10" s="12">
        <v>1</v>
      </c>
      <c r="D10" t="s">
        <v>68</v>
      </c>
      <c r="E10" s="11">
        <v>1</v>
      </c>
      <c r="F10" t="s">
        <v>86</v>
      </c>
      <c r="G10" s="9">
        <v>2000</v>
      </c>
      <c r="H10" s="9">
        <v>2000</v>
      </c>
      <c r="I10" s="9">
        <f>COUNTIF(Redesign_in!$D$3:$D$29,"="&amp;Redesign!C10) * G10 + IF(COUNTIF(Redesign_in!$D$3:$D$29,"="&amp;Redesign!C10) &gt;0,H10,0)</f>
        <v>0</v>
      </c>
    </row>
    <row r="11" spans="1:9" x14ac:dyDescent="0.3">
      <c r="A11" s="18"/>
      <c r="B11" s="18"/>
      <c r="C11" s="12">
        <v>2</v>
      </c>
      <c r="D11" t="s">
        <v>69</v>
      </c>
      <c r="E11" s="11">
        <v>2</v>
      </c>
      <c r="F11" t="s">
        <v>87</v>
      </c>
      <c r="G11" s="9">
        <v>2200</v>
      </c>
      <c r="H11" s="9">
        <v>3000</v>
      </c>
      <c r="I11" s="9">
        <f>COUNTIF(Redesign_in!$D$3:$D$29,"="&amp;Redesign!C11) * G11 + IF(COUNTIF(Redesign_in!$D$3:$D$29,"="&amp;Redesign!C11) &gt; 0,H11,0)</f>
        <v>0</v>
      </c>
    </row>
    <row r="12" spans="1:9" x14ac:dyDescent="0.3">
      <c r="A12" s="18"/>
      <c r="B12" s="18" t="s">
        <v>66</v>
      </c>
      <c r="C12" s="12">
        <v>0</v>
      </c>
      <c r="D12" t="s">
        <v>11</v>
      </c>
      <c r="E12" s="11">
        <v>0</v>
      </c>
      <c r="F12" t="s">
        <v>96</v>
      </c>
      <c r="G12" s="9">
        <v>0</v>
      </c>
      <c r="H12" s="9">
        <v>0</v>
      </c>
      <c r="I12" s="9">
        <f>COUNTIF(Redesign_in!$E$3:$E$29,"="&amp;Redesign!C12) * G12</f>
        <v>0</v>
      </c>
    </row>
    <row r="13" spans="1:9" x14ac:dyDescent="0.3">
      <c r="A13" s="18"/>
      <c r="B13" s="18"/>
      <c r="C13" s="12">
        <v>1</v>
      </c>
      <c r="D13" t="s">
        <v>70</v>
      </c>
      <c r="E13" s="11">
        <v>1</v>
      </c>
      <c r="F13" t="s">
        <v>94</v>
      </c>
      <c r="G13" s="9">
        <v>1000</v>
      </c>
      <c r="H13" s="9">
        <v>1500</v>
      </c>
      <c r="I13" s="9">
        <f>COUNTIF(Redesign_in!$E$3:$E$29,"="&amp;Redesign!C13) * G13 + IF(COUNTIF(Redesign_in!$D$3:$D$29,"="&amp;Redesign!C13) &gt; 0,H13,0)</f>
        <v>0</v>
      </c>
    </row>
    <row r="14" spans="1:9" x14ac:dyDescent="0.3">
      <c r="A14" s="18"/>
      <c r="B14" s="18"/>
      <c r="C14" s="12">
        <v>2</v>
      </c>
      <c r="D14" t="s">
        <v>71</v>
      </c>
      <c r="E14" s="11">
        <v>2</v>
      </c>
      <c r="F14" t="s">
        <v>95</v>
      </c>
      <c r="G14" s="9">
        <v>1750</v>
      </c>
      <c r="H14" s="9">
        <v>2500</v>
      </c>
      <c r="I14" s="9">
        <f>COUNTIF(Redesign_in!$E$3:$E$29,"="&amp;Redesign!C14) * G14 + IF(COUNTIF(Redesign_in!$D$3:$D$29,"="&amp;Redesign!C14) &gt; 0,H14,0)</f>
        <v>0</v>
      </c>
    </row>
    <row r="15" spans="1:9" x14ac:dyDescent="0.3">
      <c r="A15" s="18"/>
      <c r="B15" s="18"/>
      <c r="C15" s="12">
        <v>3</v>
      </c>
      <c r="D15" t="s">
        <v>72</v>
      </c>
      <c r="E15" s="11">
        <v>3</v>
      </c>
      <c r="F15" t="s">
        <v>97</v>
      </c>
      <c r="G15" s="9">
        <v>2000</v>
      </c>
      <c r="H15" s="9">
        <v>2000</v>
      </c>
      <c r="I15" s="9">
        <f>COUNTIF(Redesign_in!$E$3:$E$29,"="&amp;Redesign!C15) * G15 + IF(COUNTIF(Redesign_in!$D$3:$D$29,"="&amp;Redesign!C15) &gt; 0,H15,0)</f>
        <v>0</v>
      </c>
    </row>
    <row r="16" spans="1:9" x14ac:dyDescent="0.3">
      <c r="A16" s="18" t="s">
        <v>65</v>
      </c>
      <c r="B16" s="18" t="s">
        <v>88</v>
      </c>
      <c r="C16" s="12">
        <v>0</v>
      </c>
      <c r="D16" t="s">
        <v>11</v>
      </c>
      <c r="E16" s="11">
        <v>0</v>
      </c>
      <c r="F16" t="s">
        <v>1</v>
      </c>
      <c r="G16" s="9">
        <v>0</v>
      </c>
      <c r="H16" s="9">
        <v>0</v>
      </c>
      <c r="I16" s="9">
        <f>COUNTIF(Redesign_in!$F$3:$F$29,"="&amp;Redesign!C16) * G16</f>
        <v>0</v>
      </c>
    </row>
    <row r="17" spans="1:10" x14ac:dyDescent="0.3">
      <c r="A17" s="18"/>
      <c r="B17" s="18"/>
      <c r="C17" s="12">
        <v>1</v>
      </c>
      <c r="D17" t="s">
        <v>12</v>
      </c>
      <c r="E17" s="11">
        <v>1</v>
      </c>
      <c r="F17" t="s">
        <v>98</v>
      </c>
      <c r="G17" s="9">
        <v>4000</v>
      </c>
      <c r="H17" s="9">
        <v>0</v>
      </c>
      <c r="I17" s="9">
        <f>COUNTIF(Redesign_in!$F$3:$F$29,"="&amp;Redesign!C17) * G17</f>
        <v>0</v>
      </c>
    </row>
    <row r="18" spans="1:10" x14ac:dyDescent="0.3">
      <c r="A18" s="18"/>
      <c r="B18" s="18"/>
      <c r="C18" s="12">
        <v>2</v>
      </c>
      <c r="D18" t="s">
        <v>14</v>
      </c>
      <c r="E18" s="11">
        <v>2</v>
      </c>
      <c r="F18" t="s">
        <v>85</v>
      </c>
      <c r="G18" s="9">
        <v>55000</v>
      </c>
      <c r="H18" s="9">
        <v>0</v>
      </c>
      <c r="I18" s="9">
        <f>COUNTIF(Redesign_in!$F$3:$F$29,"="&amp;Redesign!C18) * G18</f>
        <v>0</v>
      </c>
    </row>
    <row r="19" spans="1:10" x14ac:dyDescent="0.3">
      <c r="A19" s="18"/>
      <c r="B19" s="18"/>
      <c r="C19" s="12">
        <v>3</v>
      </c>
      <c r="D19" t="s">
        <v>13</v>
      </c>
      <c r="E19" s="11">
        <v>3</v>
      </c>
      <c r="F19" t="s">
        <v>99</v>
      </c>
      <c r="G19" s="9">
        <v>40000</v>
      </c>
      <c r="H19" s="9">
        <v>0</v>
      </c>
      <c r="I19" s="9">
        <f>G19*'Count-cobots_in'!M2</f>
        <v>160000</v>
      </c>
    </row>
    <row r="20" spans="1:10" x14ac:dyDescent="0.3">
      <c r="A20" s="18"/>
      <c r="B20" s="18" t="s">
        <v>15</v>
      </c>
      <c r="C20" s="12">
        <v>0</v>
      </c>
      <c r="D20" t="s">
        <v>17</v>
      </c>
      <c r="E20" s="11">
        <v>0</v>
      </c>
      <c r="F20" t="s">
        <v>1</v>
      </c>
      <c r="G20" s="9">
        <v>0</v>
      </c>
      <c r="H20" s="9">
        <v>0</v>
      </c>
      <c r="I20" s="9">
        <f>COUNTIF(Redesign_in!$G$3:$G$29,"="&amp;Redesign!C20) * G20</f>
        <v>0</v>
      </c>
    </row>
    <row r="21" spans="1:10" x14ac:dyDescent="0.3">
      <c r="A21" s="18"/>
      <c r="B21" s="18"/>
      <c r="C21" s="12">
        <v>1</v>
      </c>
      <c r="D21" t="s">
        <v>16</v>
      </c>
      <c r="E21" s="11">
        <v>1</v>
      </c>
      <c r="F21" t="s">
        <v>85</v>
      </c>
      <c r="G21" s="9">
        <v>21000</v>
      </c>
      <c r="H21" s="9">
        <v>0</v>
      </c>
      <c r="I21" s="9">
        <f>COUNTIF(Redesign_in!$G$3:$G$29,"="&amp;Redesign!C21) * G21</f>
        <v>0</v>
      </c>
    </row>
    <row r="22" spans="1:10" x14ac:dyDescent="0.3">
      <c r="A22" s="18"/>
      <c r="B22" s="18"/>
      <c r="C22" s="12">
        <v>2</v>
      </c>
      <c r="D22" t="s">
        <v>78</v>
      </c>
      <c r="E22" s="11">
        <v>2</v>
      </c>
      <c r="F22" t="s">
        <v>100</v>
      </c>
      <c r="G22" s="9">
        <v>34000</v>
      </c>
      <c r="H22" s="9">
        <v>0</v>
      </c>
      <c r="I22" s="9">
        <f>COUNTIF(Redesign_in!$G$3:$G$29,"="&amp;Redesign!C22) * G22</f>
        <v>0</v>
      </c>
    </row>
    <row r="23" spans="1:10" x14ac:dyDescent="0.3">
      <c r="A23" s="18"/>
      <c r="B23" s="18"/>
      <c r="C23" s="12">
        <v>0</v>
      </c>
      <c r="D23" t="s">
        <v>18</v>
      </c>
      <c r="E23" s="11">
        <v>0</v>
      </c>
      <c r="F23" t="s">
        <v>1</v>
      </c>
      <c r="G23" s="9">
        <v>0</v>
      </c>
      <c r="H23" s="9">
        <v>0</v>
      </c>
      <c r="I23" s="9">
        <f>COUNTIF(Redesign_in!$H$3:$H$29,"="&amp;Redesign!C23) * G23</f>
        <v>0</v>
      </c>
    </row>
    <row r="24" spans="1:10" x14ac:dyDescent="0.3">
      <c r="A24" s="18"/>
      <c r="B24" s="18"/>
      <c r="C24" s="12">
        <v>1</v>
      </c>
      <c r="D24" t="s">
        <v>19</v>
      </c>
      <c r="E24" s="11">
        <v>1</v>
      </c>
      <c r="F24" t="s">
        <v>85</v>
      </c>
      <c r="G24" s="9">
        <v>20000</v>
      </c>
      <c r="H24" s="9">
        <v>0</v>
      </c>
      <c r="I24" s="9">
        <f>COUNTIF(Redesign_in!$H$3:$H$29,"="&amp;Redesign!C24) * G24</f>
        <v>0</v>
      </c>
    </row>
    <row r="25" spans="1:10" x14ac:dyDescent="0.3">
      <c r="G25" s="9"/>
      <c r="H25" s="9"/>
      <c r="I25" s="9">
        <f>SUM(I2:I24)</f>
        <v>160000</v>
      </c>
      <c r="J25" t="s">
        <v>84</v>
      </c>
    </row>
  </sheetData>
  <mergeCells count="10">
    <mergeCell ref="C1:E1"/>
    <mergeCell ref="A2:A8"/>
    <mergeCell ref="A9:A15"/>
    <mergeCell ref="A16:A24"/>
    <mergeCell ref="B2:B4"/>
    <mergeCell ref="B16:B19"/>
    <mergeCell ref="B20:B24"/>
    <mergeCell ref="B5:B8"/>
    <mergeCell ref="B9:B11"/>
    <mergeCell ref="B12:B15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443D-BE2E-4FAC-A36B-CC06E80CFEAB}">
  <dimension ref="A1:R29"/>
  <sheetViews>
    <sheetView tabSelected="1" topLeftCell="A4" workbookViewId="0">
      <selection activeCell="F30" sqref="F30"/>
    </sheetView>
  </sheetViews>
  <sheetFormatPr defaultRowHeight="14.4" x14ac:dyDescent="0.3"/>
  <sheetData>
    <row r="1" spans="1:18" x14ac:dyDescent="0.3">
      <c r="B1" s="2"/>
      <c r="C1" s="19" t="s">
        <v>61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8" ht="15" thickBot="1" x14ac:dyDescent="0.35">
      <c r="A2" s="4" t="s">
        <v>60</v>
      </c>
      <c r="B2" s="3" t="s">
        <v>107</v>
      </c>
      <c r="C2" s="5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</row>
    <row r="3" spans="1:18" ht="15" thickTop="1" x14ac:dyDescent="0.3">
      <c r="A3" s="1">
        <v>1</v>
      </c>
      <c r="B3" t="str">
        <f>Tasks_in!D2</f>
        <v>M</v>
      </c>
      <c r="C3" s="7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t="str">
        <f>IF(AND(OR(B3="T",B3="A"),SUM(C3:Q3)&gt;0),"Warning: operator assigned to automated operation",IF(AND(OR(B3="M",B3="S",B3="C"),SUM(C3:Q3)=0),"Warning: no operator assigned to this task",""))</f>
        <v/>
      </c>
    </row>
    <row r="4" spans="1:18" x14ac:dyDescent="0.3">
      <c r="A4" s="1">
        <v>2</v>
      </c>
      <c r="B4" t="str">
        <f>Tasks_in!D3</f>
        <v>A</v>
      </c>
      <c r="C4" s="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t="str">
        <f t="shared" ref="R4:R29" si="0">IF(AND(OR(B4="T",B4="A"),SUM(C4:Q4)&gt;0),"Warning: operator assigned to automated operation",IF(AND(OR(B4="M",B4="S",B4="C"),SUM(C4:Q4)=0),"Warning: no operator assigned to this task",""))</f>
        <v/>
      </c>
    </row>
    <row r="5" spans="1:18" x14ac:dyDescent="0.3">
      <c r="A5" s="1">
        <v>3</v>
      </c>
      <c r="B5" t="str">
        <f>Tasks_in!D4</f>
        <v>M</v>
      </c>
      <c r="C5" s="8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t="str">
        <f t="shared" si="0"/>
        <v/>
      </c>
    </row>
    <row r="6" spans="1:18" x14ac:dyDescent="0.3">
      <c r="A6" s="1">
        <v>4</v>
      </c>
      <c r="B6" t="str">
        <f>Tasks_in!D5</f>
        <v>M</v>
      </c>
      <c r="C6" s="8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t="str">
        <f t="shared" si="0"/>
        <v/>
      </c>
    </row>
    <row r="7" spans="1:18" x14ac:dyDescent="0.3">
      <c r="A7" s="1">
        <v>5</v>
      </c>
      <c r="B7" t="str">
        <f>Tasks_in!D6</f>
        <v>T</v>
      </c>
      <c r="C7" s="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t="str">
        <f t="shared" si="0"/>
        <v/>
      </c>
    </row>
    <row r="8" spans="1:18" x14ac:dyDescent="0.3">
      <c r="A8" s="1">
        <v>6</v>
      </c>
      <c r="B8" t="str">
        <f>Tasks_in!D7</f>
        <v>M</v>
      </c>
      <c r="C8" s="8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t="str">
        <f t="shared" si="0"/>
        <v/>
      </c>
    </row>
    <row r="9" spans="1:18" x14ac:dyDescent="0.3">
      <c r="A9" s="1">
        <v>7</v>
      </c>
      <c r="B9" t="str">
        <f>Tasks_in!D8</f>
        <v>M</v>
      </c>
      <c r="C9" s="8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t="str">
        <f t="shared" si="0"/>
        <v/>
      </c>
    </row>
    <row r="10" spans="1:18" x14ac:dyDescent="0.3">
      <c r="A10" s="1">
        <v>8</v>
      </c>
      <c r="B10" t="str">
        <f>Tasks_in!D9</f>
        <v>C</v>
      </c>
      <c r="C10" s="8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t="str">
        <f t="shared" si="0"/>
        <v/>
      </c>
    </row>
    <row r="11" spans="1:18" x14ac:dyDescent="0.3">
      <c r="A11" s="1">
        <v>9</v>
      </c>
      <c r="B11" t="str">
        <f>Tasks_in!D10</f>
        <v>A</v>
      </c>
      <c r="C11" s="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t="str">
        <f t="shared" si="0"/>
        <v/>
      </c>
    </row>
    <row r="12" spans="1:18" x14ac:dyDescent="0.3">
      <c r="A12" s="1">
        <v>10</v>
      </c>
      <c r="B12" t="str">
        <f>Tasks_in!D11</f>
        <v>A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t="str">
        <f t="shared" si="0"/>
        <v/>
      </c>
    </row>
    <row r="13" spans="1:18" x14ac:dyDescent="0.3">
      <c r="A13" s="1">
        <v>11</v>
      </c>
      <c r="B13" t="str">
        <f>Tasks_in!D12</f>
        <v>M</v>
      </c>
      <c r="C13" s="8"/>
      <c r="D13" s="1"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t="str">
        <f t="shared" si="0"/>
        <v/>
      </c>
    </row>
    <row r="14" spans="1:18" x14ac:dyDescent="0.3">
      <c r="A14" s="1">
        <v>12</v>
      </c>
      <c r="B14" t="str">
        <f>Tasks_in!D13</f>
        <v>M</v>
      </c>
      <c r="C14" s="8"/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t="str">
        <f t="shared" si="0"/>
        <v/>
      </c>
    </row>
    <row r="15" spans="1:18" x14ac:dyDescent="0.3">
      <c r="A15" s="1">
        <v>13</v>
      </c>
      <c r="B15" t="str">
        <f>Tasks_in!D14</f>
        <v>M</v>
      </c>
      <c r="C15" s="8"/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t="str">
        <f t="shared" si="0"/>
        <v/>
      </c>
    </row>
    <row r="16" spans="1:18" x14ac:dyDescent="0.3">
      <c r="A16" s="1">
        <v>14</v>
      </c>
      <c r="B16" t="str">
        <f>Tasks_in!D15</f>
        <v>C</v>
      </c>
      <c r="C16" s="8"/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t="str">
        <f t="shared" si="0"/>
        <v/>
      </c>
    </row>
    <row r="17" spans="1:18" x14ac:dyDescent="0.3">
      <c r="A17" s="1">
        <v>15</v>
      </c>
      <c r="B17" t="str">
        <f>Tasks_in!D16</f>
        <v>M</v>
      </c>
      <c r="C17" s="8"/>
      <c r="D17" s="1"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t="str">
        <f t="shared" si="0"/>
        <v/>
      </c>
    </row>
    <row r="18" spans="1:18" x14ac:dyDescent="0.3">
      <c r="A18" s="1">
        <v>16</v>
      </c>
      <c r="B18" t="str">
        <f>Tasks_in!D17</f>
        <v>C</v>
      </c>
      <c r="C18" s="8"/>
      <c r="D18" s="1"/>
      <c r="E18" s="1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t="str">
        <f t="shared" si="0"/>
        <v/>
      </c>
    </row>
    <row r="19" spans="1:18" x14ac:dyDescent="0.3">
      <c r="A19" s="1">
        <v>17</v>
      </c>
      <c r="B19" t="str">
        <f>Tasks_in!D18</f>
        <v>C</v>
      </c>
      <c r="C19" s="8"/>
      <c r="D19" s="1"/>
      <c r="E19" s="1">
        <v>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t="str">
        <f t="shared" si="0"/>
        <v/>
      </c>
    </row>
    <row r="20" spans="1:18" x14ac:dyDescent="0.3">
      <c r="A20" s="1">
        <v>18</v>
      </c>
      <c r="B20" t="str">
        <f>Tasks_in!D19</f>
        <v>C</v>
      </c>
      <c r="C20" s="8"/>
      <c r="D20" s="1"/>
      <c r="E20" s="1"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t="str">
        <f t="shared" si="0"/>
        <v/>
      </c>
    </row>
    <row r="21" spans="1:18" x14ac:dyDescent="0.3">
      <c r="A21" s="1">
        <v>19</v>
      </c>
      <c r="B21" t="str">
        <f>Tasks_in!D20</f>
        <v>C</v>
      </c>
      <c r="C21" s="8"/>
      <c r="D21" s="1"/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t="str">
        <f t="shared" si="0"/>
        <v/>
      </c>
    </row>
    <row r="22" spans="1:18" x14ac:dyDescent="0.3">
      <c r="A22" s="1">
        <v>20</v>
      </c>
      <c r="B22" t="str">
        <f>Tasks_in!D21</f>
        <v>M</v>
      </c>
      <c r="C22" s="8"/>
      <c r="D22" s="1"/>
      <c r="E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t="str">
        <f t="shared" si="0"/>
        <v/>
      </c>
    </row>
    <row r="23" spans="1:18" x14ac:dyDescent="0.3">
      <c r="A23" s="1">
        <v>21</v>
      </c>
      <c r="B23" t="str">
        <f>Tasks_in!D22</f>
        <v>M</v>
      </c>
      <c r="C23" s="8"/>
      <c r="D23" s="1"/>
      <c r="E23" s="1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t="str">
        <f t="shared" si="0"/>
        <v/>
      </c>
    </row>
    <row r="24" spans="1:18" x14ac:dyDescent="0.3">
      <c r="A24" s="1">
        <v>22</v>
      </c>
      <c r="B24" t="str">
        <f>Tasks_in!D23</f>
        <v>C</v>
      </c>
      <c r="C24" s="8"/>
      <c r="D24" s="1"/>
      <c r="E24" s="1"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t="str">
        <f t="shared" si="0"/>
        <v/>
      </c>
    </row>
    <row r="25" spans="1:18" x14ac:dyDescent="0.3">
      <c r="A25" s="1">
        <v>23</v>
      </c>
      <c r="B25" t="str">
        <f>Tasks_in!D24</f>
        <v>T</v>
      </c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t="str">
        <f t="shared" si="0"/>
        <v/>
      </c>
    </row>
    <row r="26" spans="1:18" x14ac:dyDescent="0.3">
      <c r="A26" s="1">
        <v>24</v>
      </c>
      <c r="B26" t="str">
        <f>Tasks_in!D25</f>
        <v>M</v>
      </c>
      <c r="C26" s="8"/>
      <c r="D26" s="1"/>
      <c r="E26" s="1"/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t="str">
        <f t="shared" si="0"/>
        <v/>
      </c>
    </row>
    <row r="27" spans="1:18" x14ac:dyDescent="0.3">
      <c r="A27" s="1">
        <v>25</v>
      </c>
      <c r="B27" t="str">
        <f>Tasks_in!D26</f>
        <v>A</v>
      </c>
      <c r="C27" s="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t="str">
        <f t="shared" si="0"/>
        <v/>
      </c>
    </row>
    <row r="28" spans="1:18" x14ac:dyDescent="0.3">
      <c r="A28" s="1">
        <v>26</v>
      </c>
      <c r="B28" t="str">
        <f>Tasks_in!D27</f>
        <v>M</v>
      </c>
      <c r="C28" s="8"/>
      <c r="D28" s="1"/>
      <c r="E28" s="1"/>
      <c r="F28" s="1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t="str">
        <f t="shared" si="0"/>
        <v/>
      </c>
    </row>
    <row r="29" spans="1:18" x14ac:dyDescent="0.3">
      <c r="A29" s="1">
        <v>27</v>
      </c>
      <c r="B29" t="str">
        <f>Tasks_in!D28</f>
        <v>M</v>
      </c>
      <c r="C29" s="8"/>
      <c r="D29" s="1"/>
      <c r="E29" s="1"/>
      <c r="F29" s="1">
        <v>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t="str">
        <f t="shared" si="0"/>
        <v/>
      </c>
    </row>
  </sheetData>
  <sheetProtection sheet="1" objects="1" scenarios="1"/>
  <protectedRanges>
    <protectedRange sqref="C3:Q29" name="Range1"/>
  </protectedRanges>
  <autoFilter ref="A2:L29" xr:uid="{9AC8443D-BE2E-4FAC-A36B-CC06E80CFEAB}"/>
  <mergeCells count="1">
    <mergeCell ref="C1:Q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423973-73AF-47F2-BBA3-C11DBF9CE11D}">
          <x14:formula1>
            <xm:f>Redesign!$C$2:$C$3</xm:f>
          </x14:formula1>
          <xm:sqref>C3:Q29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06C8-F75C-4024-8165-F59B031F22A8}">
  <dimension ref="A1:I29"/>
  <sheetViews>
    <sheetView topLeftCell="A2" zoomScaleNormal="100" workbookViewId="0">
      <selection activeCell="H24" sqref="H24"/>
    </sheetView>
  </sheetViews>
  <sheetFormatPr defaultRowHeight="14.4" x14ac:dyDescent="0.3"/>
  <cols>
    <col min="1" max="1" width="13.109375" customWidth="1"/>
    <col min="2" max="2" width="8.88671875" customWidth="1"/>
    <col min="3" max="9" width="15.77734375" customWidth="1"/>
  </cols>
  <sheetData>
    <row r="1" spans="1:9" x14ac:dyDescent="0.3">
      <c r="B1" s="2"/>
      <c r="C1" s="18" t="s">
        <v>64</v>
      </c>
      <c r="D1" s="18"/>
      <c r="E1" s="20" t="s">
        <v>62</v>
      </c>
      <c r="F1" s="21"/>
      <c r="G1" s="20" t="s">
        <v>106</v>
      </c>
      <c r="H1" s="18"/>
      <c r="I1" s="18"/>
    </row>
    <row r="2" spans="1:9" ht="43.8" thickBot="1" x14ac:dyDescent="0.35">
      <c r="A2" s="22" t="s">
        <v>81</v>
      </c>
      <c r="B2" s="23"/>
      <c r="C2" s="13" t="s">
        <v>3</v>
      </c>
      <c r="D2" s="13" t="s">
        <v>63</v>
      </c>
      <c r="E2" s="14" t="s">
        <v>20</v>
      </c>
      <c r="F2" s="16" t="s">
        <v>66</v>
      </c>
      <c r="G2" s="14" t="s">
        <v>88</v>
      </c>
      <c r="H2" s="13" t="s">
        <v>73</v>
      </c>
      <c r="I2" s="13" t="s">
        <v>74</v>
      </c>
    </row>
    <row r="3" spans="1:9" ht="15" thickTop="1" x14ac:dyDescent="0.3">
      <c r="A3">
        <v>1</v>
      </c>
      <c r="B3" s="2" t="str">
        <f>Tasks_in!D2</f>
        <v>M</v>
      </c>
      <c r="E3" s="15"/>
      <c r="F3" s="17"/>
      <c r="G3" s="15"/>
    </row>
    <row r="4" spans="1:9" x14ac:dyDescent="0.3">
      <c r="A4">
        <v>2</v>
      </c>
      <c r="B4" s="2" t="str">
        <f>Tasks_in!D3</f>
        <v>A</v>
      </c>
      <c r="E4" s="15"/>
      <c r="F4" s="17"/>
      <c r="G4" s="15"/>
    </row>
    <row r="5" spans="1:9" x14ac:dyDescent="0.3">
      <c r="A5">
        <v>3</v>
      </c>
      <c r="B5" s="2" t="str">
        <f>Tasks_in!D4</f>
        <v>M</v>
      </c>
      <c r="E5" s="15"/>
      <c r="F5" s="17"/>
      <c r="G5" s="15"/>
    </row>
    <row r="6" spans="1:9" x14ac:dyDescent="0.3">
      <c r="A6">
        <v>4</v>
      </c>
      <c r="B6" s="2" t="str">
        <f>Tasks_in!D5</f>
        <v>M</v>
      </c>
      <c r="E6" s="15"/>
      <c r="F6" s="17"/>
      <c r="G6" s="15"/>
    </row>
    <row r="7" spans="1:9" x14ac:dyDescent="0.3">
      <c r="A7">
        <v>5</v>
      </c>
      <c r="B7" s="2" t="str">
        <f>Tasks_in!D6</f>
        <v>T</v>
      </c>
      <c r="E7" s="15"/>
      <c r="F7" s="17"/>
      <c r="G7" s="15"/>
    </row>
    <row r="8" spans="1:9" x14ac:dyDescent="0.3">
      <c r="A8">
        <v>6</v>
      </c>
      <c r="B8" s="2" t="str">
        <f>Tasks_in!D7</f>
        <v>M</v>
      </c>
      <c r="E8" s="15"/>
      <c r="F8" s="17"/>
      <c r="G8" s="15"/>
    </row>
    <row r="9" spans="1:9" x14ac:dyDescent="0.3">
      <c r="A9">
        <v>7</v>
      </c>
      <c r="B9" s="2" t="str">
        <f>Tasks_in!D8</f>
        <v>M</v>
      </c>
      <c r="E9" s="15"/>
      <c r="F9" s="17"/>
      <c r="G9" s="15"/>
    </row>
    <row r="10" spans="1:9" x14ac:dyDescent="0.3">
      <c r="A10">
        <v>8</v>
      </c>
      <c r="B10" s="2" t="str">
        <f>Tasks_in!D9</f>
        <v>C</v>
      </c>
      <c r="E10" s="15"/>
      <c r="F10" s="17"/>
      <c r="G10" s="15" t="s">
        <v>13</v>
      </c>
    </row>
    <row r="11" spans="1:9" x14ac:dyDescent="0.3">
      <c r="A11">
        <v>9</v>
      </c>
      <c r="B11" s="2" t="str">
        <f>Tasks_in!D10</f>
        <v>A</v>
      </c>
      <c r="E11" s="15"/>
      <c r="F11" s="17"/>
      <c r="G11" s="15"/>
    </row>
    <row r="12" spans="1:9" x14ac:dyDescent="0.3">
      <c r="A12">
        <v>10</v>
      </c>
      <c r="B12" s="2" t="str">
        <f>Tasks_in!D11</f>
        <v>A</v>
      </c>
      <c r="E12" s="15"/>
      <c r="F12" s="17"/>
      <c r="G12" s="15"/>
    </row>
    <row r="13" spans="1:9" x14ac:dyDescent="0.3">
      <c r="A13">
        <v>11</v>
      </c>
      <c r="B13" s="2" t="str">
        <f>Tasks_in!D12</f>
        <v>M</v>
      </c>
      <c r="E13" s="15"/>
      <c r="F13" s="17"/>
      <c r="G13" s="15"/>
    </row>
    <row r="14" spans="1:9" x14ac:dyDescent="0.3">
      <c r="A14">
        <v>12</v>
      </c>
      <c r="B14" s="2" t="str">
        <f>Tasks_in!D13</f>
        <v>M</v>
      </c>
      <c r="E14" s="15"/>
      <c r="F14" s="17"/>
      <c r="G14" s="15"/>
    </row>
    <row r="15" spans="1:9" x14ac:dyDescent="0.3">
      <c r="A15">
        <v>13</v>
      </c>
      <c r="B15" s="2" t="str">
        <f>Tasks_in!D14</f>
        <v>M</v>
      </c>
      <c r="E15" s="15"/>
      <c r="F15" s="17"/>
      <c r="G15" s="15"/>
    </row>
    <row r="16" spans="1:9" x14ac:dyDescent="0.3">
      <c r="A16">
        <v>14</v>
      </c>
      <c r="B16" s="2" t="str">
        <f>Tasks_in!D15</f>
        <v>C</v>
      </c>
      <c r="E16" s="15"/>
      <c r="F16" s="17"/>
      <c r="G16" s="15" t="s">
        <v>13</v>
      </c>
    </row>
    <row r="17" spans="1:7" x14ac:dyDescent="0.3">
      <c r="A17">
        <v>15</v>
      </c>
      <c r="B17" s="2" t="str">
        <f>Tasks_in!D16</f>
        <v>M</v>
      </c>
      <c r="E17" s="15"/>
      <c r="F17" s="17"/>
      <c r="G17" s="15"/>
    </row>
    <row r="18" spans="1:7" x14ac:dyDescent="0.3">
      <c r="A18">
        <v>16</v>
      </c>
      <c r="B18" s="2" t="str">
        <f>Tasks_in!D17</f>
        <v>C</v>
      </c>
      <c r="E18" s="15"/>
      <c r="F18" s="17"/>
      <c r="G18" s="15" t="s">
        <v>13</v>
      </c>
    </row>
    <row r="19" spans="1:7" x14ac:dyDescent="0.3">
      <c r="A19">
        <v>17</v>
      </c>
      <c r="B19" s="2" t="str">
        <f>Tasks_in!D18</f>
        <v>C</v>
      </c>
      <c r="E19" s="15"/>
      <c r="F19" s="17"/>
      <c r="G19" s="15" t="s">
        <v>13</v>
      </c>
    </row>
    <row r="20" spans="1:7" x14ac:dyDescent="0.3">
      <c r="A20">
        <v>18</v>
      </c>
      <c r="B20" s="2" t="str">
        <f>Tasks_in!D19</f>
        <v>C</v>
      </c>
      <c r="E20" s="15"/>
      <c r="F20" s="17"/>
      <c r="G20" s="15" t="s">
        <v>13</v>
      </c>
    </row>
    <row r="21" spans="1:7" x14ac:dyDescent="0.3">
      <c r="A21">
        <v>19</v>
      </c>
      <c r="B21" s="2" t="str">
        <f>Tasks_in!D20</f>
        <v>C</v>
      </c>
      <c r="E21" s="15"/>
      <c r="F21" s="17"/>
      <c r="G21" s="15" t="s">
        <v>13</v>
      </c>
    </row>
    <row r="22" spans="1:7" x14ac:dyDescent="0.3">
      <c r="A22">
        <v>20</v>
      </c>
      <c r="B22" s="2" t="str">
        <f>Tasks_in!D21</f>
        <v>M</v>
      </c>
      <c r="E22" s="15"/>
      <c r="F22" s="17"/>
      <c r="G22" s="15"/>
    </row>
    <row r="23" spans="1:7" x14ac:dyDescent="0.3">
      <c r="A23">
        <v>21</v>
      </c>
      <c r="B23" s="2" t="str">
        <f>Tasks_in!D22</f>
        <v>M</v>
      </c>
      <c r="E23" s="15"/>
      <c r="F23" s="17"/>
      <c r="G23" s="15"/>
    </row>
    <row r="24" spans="1:7" x14ac:dyDescent="0.3">
      <c r="A24">
        <v>22</v>
      </c>
      <c r="B24" s="2" t="str">
        <f>Tasks_in!D23</f>
        <v>C</v>
      </c>
      <c r="E24" s="15"/>
      <c r="F24" s="17"/>
      <c r="G24" s="15" t="s">
        <v>13</v>
      </c>
    </row>
    <row r="25" spans="1:7" x14ac:dyDescent="0.3">
      <c r="A25">
        <v>23</v>
      </c>
      <c r="B25" s="2" t="str">
        <f>Tasks_in!D24</f>
        <v>T</v>
      </c>
      <c r="E25" s="15"/>
      <c r="F25" s="17"/>
      <c r="G25" s="15"/>
    </row>
    <row r="26" spans="1:7" x14ac:dyDescent="0.3">
      <c r="A26">
        <v>24</v>
      </c>
      <c r="B26" s="2" t="str">
        <f>Tasks_in!D25</f>
        <v>M</v>
      </c>
      <c r="E26" s="15"/>
      <c r="F26" s="17"/>
      <c r="G26" s="15"/>
    </row>
    <row r="27" spans="1:7" x14ac:dyDescent="0.3">
      <c r="A27">
        <v>25</v>
      </c>
      <c r="B27" s="2" t="str">
        <f>Tasks_in!D26</f>
        <v>A</v>
      </c>
      <c r="E27" s="15"/>
      <c r="F27" s="17"/>
      <c r="G27" s="15"/>
    </row>
    <row r="28" spans="1:7" x14ac:dyDescent="0.3">
      <c r="A28">
        <v>26</v>
      </c>
      <c r="B28" s="2" t="str">
        <f>Tasks_in!D27</f>
        <v>M</v>
      </c>
      <c r="E28" s="15"/>
      <c r="F28" s="17"/>
      <c r="G28" s="15"/>
    </row>
    <row r="29" spans="1:7" x14ac:dyDescent="0.3">
      <c r="A29">
        <v>27</v>
      </c>
      <c r="B29" s="2" t="str">
        <f>Tasks_in!D28</f>
        <v>M</v>
      </c>
      <c r="E29" s="15"/>
      <c r="F29" s="17"/>
      <c r="G29" s="15"/>
    </row>
  </sheetData>
  <sheetProtection sheet="1" objects="1" scenarios="1"/>
  <protectedRanges>
    <protectedRange sqref="C3:I29" name="Range1"/>
  </protectedRanges>
  <mergeCells count="4">
    <mergeCell ref="E1:F1"/>
    <mergeCell ref="G1:I1"/>
    <mergeCell ref="C1:D1"/>
    <mergeCell ref="A2:B2"/>
  </mergeCells>
  <dataValidations count="1">
    <dataValidation type="list" allowBlank="1" showInputMessage="1" showErrorMessage="1" sqref="I3:I28 H29 H3:H27 C4 C7 C11:C12 C27 C25 G27:G29 D4 D7 D11:D12 F13:F26 D25 D3 E3 E7:E12 E25:E29 G3 G4 G11:G12 G7 G25 F3:F10" xr:uid="{C4CB73DC-88E6-455C-A93E-E55149AD3729}">
      <mc:AlternateContent xmlns:x12ac="http://schemas.microsoft.com/office/spreadsheetml/2011/1/ac" xmlns:mc="http://schemas.openxmlformats.org/markup-compatibility/2006">
        <mc:Choice Requires="x12ac">
          <x12ac:list>""""""</x12ac:list>
        </mc:Choice>
        <mc:Fallback>
          <formula1>""""""</formula1>
        </mc:Fallback>
      </mc:AlternateContent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BB35F39-B3AC-4591-8346-9F85B50AD0C1}">
          <x14:formula1>
            <xm:f>Redesign!$D$2:$D$4</xm:f>
          </x14:formula1>
          <xm:sqref>C28:C29 C26 C13:C24 C8:C10 C3 C5:C6</xm:sqref>
        </x14:dataValidation>
        <x14:dataValidation type="list" allowBlank="1" showInputMessage="1" showErrorMessage="1" xr:uid="{83D7370C-8894-4742-AFFB-A6AF6F30BB2A}">
          <x14:formula1>
            <xm:f>Redesign!$D$5:$D$8</xm:f>
          </x14:formula1>
          <xm:sqref>D28:D29 D26 D13:D24 D8:D10 D5:D6 D27</xm:sqref>
        </x14:dataValidation>
        <x14:dataValidation type="list" allowBlank="1" showInputMessage="1" showErrorMessage="1" xr:uid="{413D130A-4559-4C37-ACCE-4E210D97C271}">
          <x14:formula1>
            <xm:f>Redesign!$D$9:$D$11</xm:f>
          </x14:formula1>
          <xm:sqref>E13:E24 E4:E6</xm:sqref>
        </x14:dataValidation>
        <x14:dataValidation type="list" allowBlank="1" showInputMessage="1" showErrorMessage="1" xr:uid="{D69FAB54-4D0C-4B7A-B9CA-594E117C2454}">
          <x14:formula1>
            <xm:f>Redesign!$D$12:$D$15</xm:f>
          </x14:formula1>
          <xm:sqref>F27:F29 F11 F12</xm:sqref>
        </x14:dataValidation>
        <x14:dataValidation type="list" allowBlank="1" showInputMessage="1" showErrorMessage="1" xr:uid="{8AD9E5F7-5EB3-40DC-86DA-A68D6FEA4246}">
          <x14:formula1>
            <xm:f>Redesign!$D$20:$D$22</xm:f>
          </x14:formula1>
          <xm:sqref>H28</xm:sqref>
        </x14:dataValidation>
        <x14:dataValidation type="list" allowBlank="1" showInputMessage="1" showErrorMessage="1" xr:uid="{F5184336-A430-480A-824E-BB2B8C75B859}">
          <x14:formula1>
            <xm:f>Redesign!$D$23:$D$24</xm:f>
          </x14:formula1>
          <xm:sqref>I29</xm:sqref>
        </x14:dataValidation>
        <x14:dataValidation type="list" allowBlank="1" showInputMessage="1" showErrorMessage="1" xr:uid="{2C5D85FE-1436-4DAE-BAA7-0FF1F28DD250}">
          <x14:formula1>
            <xm:f>Redesign!$D$16:$D$19</xm:f>
          </x14:formula1>
          <xm:sqref>G26 G13:G24 G8:G10 G5:G6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DBA6-ED4B-4193-ACF5-D1ABC00B8230}">
  <dimension ref="A1:B2"/>
  <sheetViews>
    <sheetView workbookViewId="0">
      <selection activeCell="B3" sqref="B3"/>
    </sheetView>
  </sheetViews>
  <sheetFormatPr defaultRowHeight="14.4" x14ac:dyDescent="0.3"/>
  <cols>
    <col min="1" max="2" width="15" bestFit="1" customWidth="1"/>
  </cols>
  <sheetData>
    <row r="1" spans="1:2" x14ac:dyDescent="0.3">
      <c r="A1" t="s">
        <v>79</v>
      </c>
      <c r="B1" t="s">
        <v>80</v>
      </c>
    </row>
    <row r="2" spans="1:2" x14ac:dyDescent="0.3">
      <c r="A2">
        <v>10</v>
      </c>
      <c r="B2">
        <v>0</v>
      </c>
    </row>
  </sheetData>
  <sheetProtection sheet="1" objects="1" scenarios="1"/>
  <protectedRanges>
    <protectedRange sqref="A1:B2" name="Range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Redesign_in</vt:lpstr>
      <vt:lpstr>Count-cobots_in</vt:lpstr>
      <vt:lpstr>Tasks_in</vt:lpstr>
      <vt:lpstr>Layout</vt:lpstr>
      <vt:lpstr>Tasks</vt:lpstr>
      <vt:lpstr>Redesign</vt:lpstr>
      <vt:lpstr>Operators table</vt:lpstr>
      <vt:lpstr>Redesign table</vt:lpstr>
      <vt:lpstr>Resources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</dc:creator>
  <cp:lastModifiedBy>Lorenzo</cp:lastModifiedBy>
  <dcterms:created xsi:type="dcterms:W3CDTF">2022-05-27T15:13:12Z</dcterms:created>
  <dcterms:modified xsi:type="dcterms:W3CDTF">2023-02-02T17:53:33Z</dcterms:modified>
</cp:coreProperties>
</file>