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15.xml"/>
  <Override ContentType="application/vnd.openxmlformats-officedocument.drawingml.chart+xml" PartName="/xl/charts/chart17.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21.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ularantworten 1" sheetId="1" r:id="rId4"/>
    <sheet state="visible" name="Formatted Data" sheetId="2" r:id="rId5"/>
    <sheet state="visible" name="Departments working with Scrum" sheetId="3" r:id="rId6"/>
    <sheet state="visible" name="Open Questions" sheetId="4" r:id="rId7"/>
    <sheet state="visible" name="Evaluation Data" sheetId="5" r:id="rId8"/>
    <sheet state="visible" name="Agile Methods" sheetId="6" r:id="rId9"/>
    <sheet state="visible" name="Reasons for a different Framewo" sheetId="7" r:id="rId10"/>
    <sheet state="visible" name="Reasons to adopt Scrum" sheetId="8" r:id="rId11"/>
    <sheet state="visible" name="Problems with Adoption" sheetId="9" r:id="rId12"/>
    <sheet state="visible" name="Solutions for Adoption" sheetId="10" r:id="rId13"/>
    <sheet state="visible" name="Outcomes" sheetId="11" r:id="rId14"/>
  </sheets>
  <definedNames/>
  <calcPr/>
</workbook>
</file>

<file path=xl/sharedStrings.xml><?xml version="1.0" encoding="utf-8"?>
<sst xmlns="http://schemas.openxmlformats.org/spreadsheetml/2006/main" count="1601" uniqueCount="635">
  <si>
    <t>Wie groß ist das Unternehmen in dem Sie eingestellt sind aktuell?</t>
  </si>
  <si>
    <t>Zeitstempel</t>
  </si>
  <si>
    <t>Wie lautet ihre aktuelle Berufsbezeichnung?</t>
  </si>
  <si>
    <t>Hatten Sie bereits Erfahrung in einer anderen Rolle/Position, wenn ja, in welchen?</t>
  </si>
  <si>
    <t>Wie lange arbeiten Sie schon in dem Bereich? (in Jahren)</t>
  </si>
  <si>
    <t>Welches Produkt bietet ihr Unternehmen an? (eigene Software, Webseiten für Kunden, ...)</t>
  </si>
  <si>
    <t>Wie groß ist Ihr aktuelles Team?</t>
  </si>
  <si>
    <t>An wie vielen Projekten arbeitet Ihr Team durchschnittlich gleichzeitig?</t>
  </si>
  <si>
    <t>Welche der folgenden agilen Methoden nutzen Sie?</t>
  </si>
  <si>
    <t>Für welches der folgenden Frameworks hat sich Ihr Unternehmen entschieden?</t>
  </si>
  <si>
    <t>Wie sehr hält sich Ihr Unternehmen dabei an das Framework?</t>
  </si>
  <si>
    <t>An welchen Stellen weicht Ihr Unternehmen von der Theorie ab?</t>
  </si>
  <si>
    <t>Für wie gravierend halten Sie den Einfluss dieser Abweichung auf den Erfolg der Scrum Integration?</t>
  </si>
  <si>
    <t>Hatten Sie bereits Erfahrung mit einem der anderen genannten Frameworks?</t>
  </si>
  <si>
    <t>Welche der folgenden Methoden nutzt Ihr Unternehmen aktiv?</t>
  </si>
  <si>
    <t>Wie lange dauert ein Sprint bei Ihnen in Wochen? 
(0 für keine Sprints)</t>
  </si>
  <si>
    <t>Wie lange arbeitet Ihr Team bereits mit Scrum?</t>
  </si>
  <si>
    <t>Wie lange arbeiten Sie schon mit Scrum? (in Jahren)</t>
  </si>
  <si>
    <t>Haben Sie schon einmal den Scrum Guide gelesen?</t>
  </si>
  <si>
    <t>Wenn Sie sich bereits mit einer Veröffentlichung des Scrum Guides beschäftigt haben, mit welcher? (Jahr genügt)</t>
  </si>
  <si>
    <t>Welche Abteilungen nutzen Scrum in Ihrem Unternehmen? (Projektmanagement, HR, UX, UI, Konzeption, Entwicklung...)</t>
  </si>
  <si>
    <t>Wie viele Teammitglieder haben eine aktive Auseinandersetzung mit der Theorie von Scrum abgeschlossen und somit ein ausgeprägtes Verständnis?</t>
  </si>
  <si>
    <t>Welche Quelle halten Sie für Wertvoll um sich das Scrum Framework anzueignen?</t>
  </si>
  <si>
    <t>Wenn Sie ein Zertifakt für Scrum oder eine der Rollen besitzen, von welcher Quelle?</t>
  </si>
  <si>
    <t>Wie würden Sie die Expertise bewerten, die ein solches Zertifikat vermittelt?</t>
  </si>
  <si>
    <t>Was waren Gründe oder Ursachen für ihr Unternehmen, das Framework Scrum zu wählen?</t>
  </si>
  <si>
    <t>Wie würden Sie den Erfolg der Integration von Scrum in Ihrem Unternehmen bewerten?</t>
  </si>
  <si>
    <t>Was sind die Herausforderungen der Integration von Scrum gewesen?</t>
  </si>
  <si>
    <t>Was waren Lösungsansätze mit denen Ihr Unternehmen versucht hat die Herausforderungen zu lösen?</t>
  </si>
  <si>
    <t>Welche Herausforderungen blieben bis heute bestehen?</t>
  </si>
  <si>
    <t>Welche Ratschläge würden Sie anderen Unternehmen, Teams oder Kollegen mitgeben um die Integration und Adaption von Scrum zu erleichtern?</t>
  </si>
  <si>
    <t>Halten Sie Scrum für ungeeignet für Ihren Anwendungszweck?</t>
  </si>
  <si>
    <t>Welche Rollen oder Methoden wurden von dem Alten mit in den neuen Prozess übernommen und warum?
(z.B. bei Wasserfall -&gt; Scrum, könnte das Projektmanager sein oder Anforderungsmanagement)</t>
  </si>
  <si>
    <t>Wer leitete Ihre Transformation/den Übergang zu Scrums Methoden? (Rolle/Position)</t>
  </si>
  <si>
    <t>Wie schätzen Sie die Selbstorganisation und das Selbstmanagement Ihres Teams ein?</t>
  </si>
  <si>
    <t>Wie hoch ist Ihre Motivation Scrum durch ein anderes Framework zu ersetzen?</t>
  </si>
  <si>
    <t>Welches Framework empfehlen Sie alternativ?</t>
  </si>
  <si>
    <t>Was wären die Gründe für die Anwendung eines anderen Frameworks?</t>
  </si>
  <si>
    <t>Welche der folgenden Gründe waren es, die zur Integration von Scrum in Ihrem Unternehmen gesorgt haben?</t>
  </si>
  <si>
    <t>Welche der folgenden Herausforderungen hatte Ihr Unternehmen bei der Integration von Scrum?</t>
  </si>
  <si>
    <t>Welche der folgenden Lösungsansätze hatte auch Ihr Unternehmen versucht?</t>
  </si>
  <si>
    <t>Welche Folgen von agiler Transformation treffen auf Ihr Unternehmen zu?</t>
  </si>
  <si>
    <t>Haben Sie noch andere Gründe für den Theorie-Praxis Gap von Scrum?</t>
  </si>
  <si>
    <t>Wollen Sie die Quellen für diese Umfrage sehen?</t>
  </si>
  <si>
    <t>Möchten Sie in meiner Abschlussarbeit als Interviewpartner genannt werden? (Andernfalls bleiben Sie anonym)</t>
  </si>
  <si>
    <t>Möchten Sie nach Veröffentlichung der Abschlussarbeit benachrichtigt werden um sich die Ergebnisse durchzulesen?</t>
  </si>
  <si>
    <t>Kleinstunternehmen (weniger als 10 Personen)</t>
  </si>
  <si>
    <t>Projektmanager/PO &amp; Programmierer (selbstständig)</t>
  </si>
  <si>
    <t>Teamleitung, Abteilungsleitung, Anforderungs-/Qualitätsmanagement</t>
  </si>
  <si>
    <t>Webbasierte Lösungen für Kunden</t>
  </si>
  <si>
    <t>2-3</t>
  </si>
  <si>
    <t>Eine Mischung aus Wasserfall und Scrum.</t>
  </si>
  <si>
    <t>Eher eine agile Herangehensweise um für den Kunden und dem Projekt die richtige Arbeitsweise zu finden.</t>
  </si>
  <si>
    <t>Wenn Kunde und/oder Projekt es nicht hergeben, wird komplett klassisch gearbeitet. Dies betrifft kleine überschaubare Projekte, wo agil eher mit Kanonen auf Spatzen schießen wäre. Vor allem wenn der Kunde keinen Mehrwert sieht, sind jegliche Diskussionen überflüssig und kosten nur unnötig Zeit.</t>
  </si>
  <si>
    <t>Scrum (Nach Jeff Sutherland und Ken Schwaber), Scrums of Scrums (Jeff Sutherland)</t>
  </si>
  <si>
    <t>Retrospektiven, Sprint/Iterations Review, Backlog Refinement</t>
  </si>
  <si>
    <t>5 Jahre und mehr</t>
  </si>
  <si>
    <t>Ja</t>
  </si>
  <si>
    <t>Eine Person, da selbständig.</t>
  </si>
  <si>
    <t>Man sollte sich generell informieren und dann für sich die sinnvollen Aspekte heraussuchen und versuchen diese pragmatisch in seiner Arbeitsweise zu implementieren. Wer denkt Scrum ist wie eine Bibel und versucht dies überall so zu implementieren, wird in der Regel scheitern oder sehr viele Diskussionen führen und dadurch mehr Zeit verbrennen als notwendig.</t>
  </si>
  <si>
    <t>Keine Zertifizierung</t>
  </si>
  <si>
    <t>Bei größeren Projekten helfen die kleinen Iterationen sehr ein Projekt zu bewerten und neu zu justieren. Dem Kunden sind zu Beginn viele Dinge oft nicht klar. Anstatt am Ende ein "fertigen" Projekt zu haben, wo alles ein wenig anders ist als vorgestellt, kann man so ein deutlich besseres Produkt vorfinden, wo alle konstant aktiv mit dran gearbeitet haben. Kosten sind ebenfalls deutlich überschaubarer.</t>
  </si>
  <si>
    <t>Relativ überschaubar.</t>
  </si>
  <si>
    <t>Offene Diskussion und nicht krampfhaft an die "Bibel" halten. So wurde es damals in der Agentur gemacht.</t>
  </si>
  <si>
    <t>Kunden überzeugen.</t>
  </si>
  <si>
    <t>Grundsätzlich die Vorteile erkennen und verstehen. Aber nicht alles als in Stein gemeißelt betrachten. Es kann auch schrittweise integriert werden. Wie vieles sollte es ein Prozess sein. Von 0 auf 100 endet oftmals eher in Chaos und Unmut.</t>
  </si>
  <si>
    <t>projektabhängig</t>
  </si>
  <si>
    <t>Sprints und Reviews. Da kleine Pakete mit umgesetzt werden können und im Anschluss mit dem Kunden dies bewertet werden kann. Und vor allem auch das Projekt neu justiert werden kann.</t>
  </si>
  <si>
    <t>Ich (selbstständig)</t>
  </si>
  <si>
    <t>Man sollte einfach immer schauen was es so gibt und schauen, welche Ansätze ggf. sinnvoll für den eigenen Ablauf sind. Bin kein Freund von, hier gibt es was neues, genau so muss man es jetzt machen. Mit Bedacht anschauen und prüfen ob es für einen selber sinnvoll ist.</t>
  </si>
  <si>
    <t>Projekt fordert eine andere Herangehensweise.</t>
  </si>
  <si>
    <t>Vorhersehbarkeit, Transparenz und Sichtbarkeit, Frühe Risiko-Reduktion, Schnelleres Deployment an den Kunden oder Testumgebung, Schnelleres Feedback von echten Nutzern, Kundenzufriedenheit ist verbessert, Software Qualitätsverbesserung, Effektivitätsverbesserung, Produktivitätsverbesserung, Bessere Produkte für Kunden und Nutzer entwickeln, Verbessern von Reaktion auf sich verändernde Anforderungen und Prioritäten, Anforderungsänderungen fallen leichter</t>
  </si>
  <si>
    <t>Scrum wurde von einen auf den anderen Tag etabliert und hat viel Schaden angerichtet, Es fehlenen erfahrene Mitarbeiter, Das Entwickler Team greift nicht auf die Expertise ihrer Kollegen zurück, Das Team teilt nicht die für Scrum notwendige intrinsische Motivation</t>
  </si>
  <si>
    <t>Kunde / Produkt Owener + Business Value (Estimation) entscheiden prio, Daily Stand-Ups dienen zur Koordination für den kommenden Tag und es werden Probleme beseitigt die dem bestmöglichstem Tag im Weg stehen</t>
  </si>
  <si>
    <t>Verbesserte Vorhersehbarkeit, Transparenz und Sichtbarkeit, Frühe Risiko-Reduktion, Kundenzufriedenheit ist verbessert, Software Qualitätsverbesserung, Bessere Produkte für Kunden und Nutzer entwickeln, Verbessern von Reaktion auf sich verändernde Anforderungen und Prioritäten</t>
  </si>
  <si>
    <t>Das Hauptproblem ist und bleibt, viele wollen alles auf einmal verändern. Langsam die Leute/das Team an die agile Arbeitsweise heranführen und schauen welche Aspekte gut sind und welche nicht. Team sollte dabei stets involviert werden.</t>
  </si>
  <si>
    <t>Nein</t>
  </si>
  <si>
    <t>Consultant (Projektmanagement)</t>
  </si>
  <si>
    <t>25 Jahre</t>
  </si>
  <si>
    <t>Dienstleistung</t>
  </si>
  <si>
    <t>Scrum</t>
  </si>
  <si>
    <t>Scrum (Nach Jeff Sutherland und Ken Schwaber)</t>
  </si>
  <si>
    <t>Eingebettet in einer "alten Welt". Quasi: Scrum unter Wasserfall</t>
  </si>
  <si>
    <t>Scrum (Nach Jeff Sutherland und Ken Schwaber), Disciplined Agile</t>
  </si>
  <si>
    <t>Daily Stand-Up, Retrospektiven, Sprint/Iterations Review, Sprint/Iterations Planning, Backlog Refinement</t>
  </si>
  <si>
    <t>3-5 Jahre</t>
  </si>
  <si>
    <t>Schulung</t>
  </si>
  <si>
    <t>CSPO</t>
  </si>
  <si>
    <t>Abkehr Wasserfall</t>
  </si>
  <si>
    <t>Erziehung der Fachabteilungen</t>
  </si>
  <si>
    <t>Gebetsmühlenartige Wiederholung</t>
  </si>
  <si>
    <t>Senior Management abholen</t>
  </si>
  <si>
    <t>Meidet die Evangelisten. Anfangen, machen, besser werden</t>
  </si>
  <si>
    <t>?</t>
  </si>
  <si>
    <t>Die PL (ehemaligen im Regelfall)</t>
  </si>
  <si>
    <t>Managemement war im Weg</t>
  </si>
  <si>
    <t>Schnelleres Feedback von echten Nutzern, Software Qualitätsverbesserung, Verbessern von Reaktion auf sich verändernde Anforderungen und Prioritäten</t>
  </si>
  <si>
    <t>Langsame Entscheidungsfindung. Zunächst ist nicht nur unklar wer die Entscheidungen zu treffen hat, aber auch die Informationsweitergabe erfolgt träge oder passiv., Fehlendes Commitment sich ganz und gar der agilen Software Entwicklung zu verschreiben., Es fehlenen erfahrene Mitarbeiter, Das Management will keine Kontrolle über die Teams abgeben und greift in die Arbeit ein, Das Management limitiert den Einfluss des Scrum Masters oder eines Agile Coaches, Das Management mikro-managet das Entwickler-Team</t>
  </si>
  <si>
    <t>Training in agile und Scrum für alle Beteiligten, Jemand mit Erfahrung und umfassendem Wissen leitet die Transformation und begleitet diese</t>
  </si>
  <si>
    <t>Mehr automatisiertes Testing</t>
  </si>
  <si>
    <t>Keine Angst vor dem Gap. 
https://german-iod.org/blog/2019/08/07/newwork-rueckbau-des-sicherheitsnetzes/
https://german-iod.org/blog/2019/02/25/ueber-agiles-micromanagement/</t>
  </si>
  <si>
    <t>Berater</t>
  </si>
  <si>
    <t>(Senior) Business Consultant, IT Projekt Manager, Engagement Manager, IT Transformation Manager, Versicherungskauffrau</t>
  </si>
  <si>
    <t>Training, Workshop und 1:1 für Führungskräfte</t>
  </si>
  <si>
    <t>Das Beste aus allen Welten: klassisch trifft agil und Methoden, die bisher keiner kennt</t>
  </si>
  <si>
    <t>An denen, wo es nicht mit der Unternehmenskultur und Unternehmenswerten übereinstimmt.
An denen, wo das Framework zu starre Grenzen setzt und damit eher Mehraufwand produziert als die Zusammenarbeit fördert.
Ich habe über 20 Jahre Berufserfahrung, davon 10 Jahre in der IT Beratung, daher kenne ich die guten und schlechten Seiten von allen gängigen Methoden und Frameworks</t>
  </si>
  <si>
    <t>Scrum (Nach Jeff Sutherland und Ken Schwaber), Scrums of Scrums (Jeff Sutherland), Scaled Agile Framework (SAFe)</t>
  </si>
  <si>
    <t>Daily Stand-Up, Retrospektiven, Sprint/Iterations Review</t>
  </si>
  <si>
    <t>Unterschiedlich, zwischen 2-4 Wochen</t>
  </si>
  <si>
    <t>Kürzer als ein Jahr</t>
  </si>
  <si>
    <t>Da ich alleine bin, nutze ich agiles arbeiten für alles, sogar mit meinen Klienten im Mentoring und Coaching</t>
  </si>
  <si>
    <t>n/a</t>
  </si>
  <si>
    <t>Original für die Zertifizierung und Erfahrungsberichte für die Realität</t>
  </si>
  <si>
    <t>Durch eigene Erfahrung jahrelang erprobt</t>
  </si>
  <si>
    <t>Um SCRUM nicht nur als Framework sondern tatsächlich gelebt zu integrieren, bedarf es an einigen Voraussetzungen, um damit erfolgreich zu arbeiten.
Meine Erfahrungen aus der Praxis:
Management gibt vor, dass jetzt agil gearbeitet wird und wollen gleichzeitig kontrollieren -&gt; agil trifft auf klassisch
weder die Organisation noch die Menschen sind bereit dafür, agil zu arbeiten
Die größte Herausforderung ist: einen Wandel der Unternehmenskultur und -werte auf allen Ebenen einschließlich Management, Vorstände, Geschäftsführer zu vollziehen
Denn nur wenn die Menschen bereit sind und fähig sind, einem für sie neuen und unbekannten Umfeld zu arbeiten, dann kann die Integration von SCRUM durchaus zum Erfolg führen.</t>
  </si>
  <si>
    <t>Kunden gingen in erster Linie so vor:
Agile Coaches, Scrum Master und Product Owner zuerst mit Dienstleistern und Freelancer besetzt
Dann wurde das zu teuer auf Dauer
Daher wurden dann interne Mitarbeiter auf die Positionen gesetzt
Der Wandel der Organisation wurde teilweise durch Change Manager begleitet
Am Ende war SCRUM oder SAFe nicht dienlich, da der Mehraufwand durch die Integration wesentlich höher als die erfolgreiche Zusammenarbeit war</t>
  </si>
  <si>
    <t>Weder Mensch noch die Organisation wurden und werden befähigt, agil zu arbeiten</t>
  </si>
  <si>
    <t>Ein Wandel = Change beginnt immer an der Basis, am Fundament des Unternehmens
1 Neue Kultur und neue Werte müssen von Innen heraus definiert werden
2 Wofür mache ich das? Warum mache ich das? muss beantwortet werden (Frage nach dem Sinn des Unternehmens, des Changes und der neuen Kultur)
3 Belegschaft, die davon betroffen ist, muss von Anfang an mit einbezogen werden (Ein Change hinter verschlossenen Türen ist das unsinnigste, was ein Management tun kann)
4 Organisation muss bereit sein, sich auf agil einzulassen und umzustellen. Das fängt bei der Aufbauorganisation an und hört bei Kommunikationskonzepten auf
5 Menschen müssen bereit sein, agil zu arbeiten, denn sind sie es nicht, sind sie Erfolgsverhinderer 
6 Organisation muss befähigt werden (Kompetenzen und Fähigkeiten), um agil aufgestellt zu sein
7 Menschen müssen befähigt werden durch Trainings in agilen Kompetenzen, um entsprechende Fähigkeiten zu erwerben
8 wer nicht mit diesem Wandel gehen will, muss sich nach Alternativen umschauen und ggf. das Unternehmen verlassen
Eine ganze Organisation und Menschen zu verändern von der bisherigen Unternehmenskultur und -werte ist eine große Aufgabe.
Die bisherigen Arbeitsweisen und Zusammenarbeiten funktioniert so nicht mehr.
Viele Unternehmen haben auf agiles arbeiten umgestellt, weil man das so macht.
Das ist allerdings eine der schlechtesten Voraussetzungen, um so einen fundamentalen Wandel zu begehen.</t>
  </si>
  <si>
    <t>Projektmanagement = Business Owner
Die Unternehmen sind sehr kreativ darin, dem Management weiterhin die Macht und Kontrolle über Zahlen und das Ergebnis zu erhalten</t>
  </si>
  <si>
    <t>Change Management und Agile Coach auf Projektleitungsebene</t>
  </si>
  <si>
    <t>Ich empfehle, sich dem Stand der Organisation nach eine passende Methode für sich selbst zusammenzustellen</t>
  </si>
  <si>
    <t>Management entschied sich dafür</t>
  </si>
  <si>
    <t>Es wurde nicht geprüft ob agile Software Entwicklung sinnvoll für das Unternehmen ist, Langsame Entscheidungsfindung. Zunächst ist nicht nur unklar wer die Entscheidungen zu treffen hat, aber auch die Informationsweitergabe erfolgt träge oder passiv., Fehlendes Commitment sich ganz und gar der agilen Software Entwicklung zu verschreiben., Es gibt keinen gemeinsamen Willen mehr über Scrum und agiler Software Entwicklung zu lernen, Die Integration von der agilen Kultur endete mit der Bekanntmachung von Scrum im Unternehmen, Fehlendes agiles Mindset und Kultur. Die Meinungen über die Sinnhaftigkeit eines agilen Mindsets wird nicht von allen geteilt, Zu viele Personen involviert. Viele verschiedene Meinungen über was Scrum ist und wie es integriert werden sollte, Es fehlenen erfahrene Mitarbeiter, Das Unternehmen legt keinen Wert darauf zu messen, Herausforderungen zu identifizieren und Lösungen für diese zu finden, Scrum wurde nur in der Entwicklung Integriert und der Rest des Unternehmens folgt dem Wasserfall Modell, Der Geschäftsführung ist es gleichgültig was das agile Mindset ist und sieht keinen Grund selbst Veränderungen im Unternehmen anzuordnen, Das Management will keine Kontrolle über die Teams abgeben und greift in die Arbeit ein, Das Management limitiert den Einfluss des Scrum Masters oder eines Agile Coaches, Das Management entschied agil zu werden ohne Abstimmung im Team, Der Scrum Master hat nicht die Qualifikation um bei der Integration von Scrum im Unternehmen zu helfen, Das Team teilt nicht die für Scrum notwendige intrinsische Motivation, Das Team hat nicht die Erlaubnis entscheidungen selbst zu treffen, Das Team kennt sich nicht gut genug, Das Team arbeitet nicht häufig zusammen sondern mehr parallel zueinander, Es wird kein Budget freigegeben für Fortbildungen zur Integration von agiler Software Entwicklung, Die Räumlichkeiten und Zusammenarbeit hat sich nicht verändert um Scrum-basiertes Arbeiten zu ermöglichen, Schlüsselpositionen im Unternehmen sind nicht von Personen besetzt die die notwendige Qualifikation besitzen, Alte Positionen wurden nicht durch die neuen Rollen und Weiterbildungen ersetzt, Die Anzahl der Meetings reduzierte die Produktivität, Entwickler die später am Projekt arbeiten, sind nicht Teil des Teams welches die Planung und Konzeption vollzieht, Erfolg des Projekts wird nicht angemessen für ein agiles Projekt gemessen und fehlinterpretiert, Kunden und Nutzer werden nicht die Entwicklung mit einbezogen</t>
  </si>
  <si>
    <t>Kunde / Produkt Owener + Business Value (Estimation) entscheiden prio, Es wird nicht länger in Abteilungen gedacht sondern in Projektteams und Rollen</t>
  </si>
  <si>
    <t>Zu viel Theorie, zu viel Zertifizierung 
Zu wenig Praxis, zu wenig Erfahrungen, zu wenig Verkörperung (Embodiment)</t>
  </si>
  <si>
    <t>Kleinunternehmen (10-49 Personen)</t>
  </si>
  <si>
    <t>Content Manager</t>
  </si>
  <si>
    <t xml:space="preserve">Content Marketing, eigene Software zur Distribution </t>
  </si>
  <si>
    <t>Kanban</t>
  </si>
  <si>
    <t>Sprints</t>
  </si>
  <si>
    <t>Daily Stand-Up, Backlog Refinement, Digital Kanban Board, User Stories und oder Epics, Story Points</t>
  </si>
  <si>
    <t>Content, Projektmanagement, Development</t>
  </si>
  <si>
    <t xml:space="preserve">Mehr Struktur bei mehr Agilität </t>
  </si>
  <si>
    <t>Anpassung an interne Prozesse</t>
  </si>
  <si>
    <t>Verzichten auf fixe Sprints in manchen Abteilungen</t>
  </si>
  <si>
    <t>Story Points definieren</t>
  </si>
  <si>
    <t xml:space="preserve">Schulungen durchführen </t>
  </si>
  <si>
    <t>geeignet</t>
  </si>
  <si>
    <t>CEO</t>
  </si>
  <si>
    <t>Vorhersehbarkeit, Transparenz und Sichtbarkeit, Verbesserte Moral im Team, Management entschied sich dafür</t>
  </si>
  <si>
    <t>Die Anzahl der Meetings reduzierte die Produktivität</t>
  </si>
  <si>
    <t>Inspect-Adapt Zyklus(Retrospektiven) für die Scrum Integration wird kontinuierlich fortgeführt</t>
  </si>
  <si>
    <t>Verbesserte Vorhersehbarkeit, Transparenz und Sichtbarkeit, Verbessern von Reaktion auf sich verändernde Anforderungen und Prioritäten, Verbesserte Moral im Team</t>
  </si>
  <si>
    <t>Die Anwendung von Scrum auf Abteilungen, die kein Development machen, kann schwierig sein. Deadlines sind oft in 1 bis 2 Tagen - in Sprints denken macht also keinen Sinn.</t>
  </si>
  <si>
    <t>Agile Coach</t>
  </si>
  <si>
    <t>Administration / Entwicklung</t>
  </si>
  <si>
    <t>Webseiten, Apps, Intranet, individual Entwicklung</t>
  </si>
  <si>
    <t>Jedes Team an je einem Projekt zur gleichen Zeit</t>
  </si>
  <si>
    <t>Scrumban</t>
  </si>
  <si>
    <t>Nach der Lehrbuch SCRUM Phase (3-6 Sprints pro Team) darf das Team selbstständig per Retro Anpassungen vornehmen, die auch SCRUM nach Lehrbuch verändern können. Das sind in der Regel kleine Stellschrauben.</t>
  </si>
  <si>
    <t>Entwicklung, die restlichen arbeiten mit Kanban</t>
  </si>
  <si>
    <t>Scrum Guide, Praxis und Literatur zu den Detailthemen ...</t>
  </si>
  <si>
    <t>Scrum.org</t>
  </si>
  <si>
    <t>Klar war, dass klassisches PM nicht zielführend für komplexe Projekte ist und je größer das Projekt wird desto komplexer wurden diese auch. Offensichtlich war, dass es Alternativen geben muss und da sind wir über Scrum / Agile gestolpert.</t>
  </si>
  <si>
    <t xml:space="preserve">Mindset, Menschen ändern ihre Philosophie und Einstellung zur Arbeit nicht von heute auf Morgen. Sowohl die Scrum Teams als auch die Kunden haben damit Probleme gehabt. Das ist heute schon deutlich weiter. Dennoch geht es immer wieder darum "müssen" in "wollen" zu transformieren. 
Das Wissen über die Methode ist lächerlich einfach. Daher geht es ausschließlich um den festen Willen Agilität zu implementieren und die Geduld den Tanker langsam zu drehen. </t>
  </si>
  <si>
    <t>Vehemenz, Courage, Domänenentscheidungen anstatt gelebter Hierarchie, Übertragen von Verantwortung ...</t>
  </si>
  <si>
    <t>Menschen sind Menschen und fallen immer wieder in alte Verhaltensmuster gerade wenn man bis 20 oder 30 Jahren mit der preußischen Hierarchie aufgewachsen ist. Solange das Schulsystem so ist, werden wir Mindset ändern müssen. Neue Kolleg:innen, neue Kund:innen, alle müssen offen für Agilität sein ...</t>
  </si>
  <si>
    <t>Mindestens eine Person muss es im Unternehmen geben, die für die Prozessänderung einen Freifahrtschein hat. Also die volle Autonomie Agilität einzuführen und Maßnahmen umzusetzen. Halbherzigkeit ist der größte Feind der Transformation</t>
  </si>
  <si>
    <t>Keine! Das ist auch wichtig, weil Rollen und Methoden neu gedacht sind und nicht der alte Wein in neuen Schläuchen. 
Natürlich kann ein klassischer PM in die Rolle eines Scrum-Masters wachsen aber er muss seine neue Rolle kennen und danach handeln. Ein Übernehmen ist nicht möglich. Genau wie dieses Märchen von Lastenheft zu Backlog. Wer solche Themen übernimmt hat leider den Hintergrund nicht verstanden und damit kann auch keine Transformation laufen.</t>
  </si>
  <si>
    <t>Personalverantwortlicher, Projektmanager und Prokurist in einer Person</t>
  </si>
  <si>
    <t>Scrumban - Eine Weiterentwicklung von Scrum. Es kommt eben auf die Projektstruktur an. Scrum ist ein mögliches Werkzeug aus dem Kasten.</t>
  </si>
  <si>
    <t xml:space="preserve">Jobwechsel (Neues Team arbeitet nicht agil), Agilität sollte das Ziel sein, ob Scrum oder ein anderes FW sind da erst mal irrelevant. Wie gesagt es geht um Team und Prozesse. Da ist Scrum eben nicht immer die richtige Wahl aber oft. </t>
  </si>
  <si>
    <t>Vorhersehbarkeit, Transparenz und Sichtbarkeit, Frühe Risiko-Reduktion, Schnelleres Feedback von echten Nutzern, Kundenzufriedenheit ist verbessert, Produktivitätsverbesserung, Bessere Produkte für Kunden und Nutzer entwickeln, Verbessern von Reaktion auf sich verändernde Anforderungen und Prioritäten, Verbesserte Moral im Team, Anforderungsänderungen fallen leichter</t>
  </si>
  <si>
    <t>Es fehlenen erfahrene Mitarbeiter, Der Geschäftsführung ist es gleichgültig was das agile Mindset ist und sieht keinen Grund selbst Veränderungen im Unternehmen anzuordnen, Das Management will keine Kontrolle über die Teams abgeben und greift in die Arbeit ein, Das Management limitiert den Einfluss des Scrum Masters oder eines Agile Coaches, Schlüsselpositionen im Unternehmen sind nicht von Personen besetzt die die notwendige Qualifikation besitzen</t>
  </si>
  <si>
    <t>Scrum nach Lehrbuch für bestimmte Zeit durchführen, Geschäftsführung um Rückendeckung für die Integration und Durchführung bitten und schriftlich festhalten, Training in agile und Scrum für alle Beteiligten, Training in Feedback- und Kommunikations-Kulur für alle Beteiligten, Concept Workshop(s) mit Kunden vor den eigentlichen Development-Sprints, Team entscheidet welches Framework/Methodologie geeignet ist, Kunde / Produkt Owener + Business Value (Estimation) entscheiden prio, Es wird nicht länger in Abteilungen gedacht sondern in Projektteams und Rollen, Keine Demos, Kunden nutzen/testen das aktuelle Produkt/Release, Mittleres Management lernt neue Aufgaben kennen und gibt Kontrolle ab, Daily Stand-Ups dienen zur Koordination für den kommenden Tag und es werden Probleme beseitigt die dem bestmöglichstem Tag im Weg stehen, Die Geschäftsführung kommuniziert strategische und operative Ziele transparent, Teammitglieder die an zusammenhängenden Teilen eines Produkts arbeiten, arbeiten im engen Austausch zusammen, Jeder Sprint sollte ein MVP als Ergebnis haben, welches von Kunden und Nutzern getestet werden kann, Nicht Abteilungen sitzen beisammen, sondern Projektteams, Nach einem Konzept-Workshop wird ein Design-Konzept Sprint durchgeführt welcher das Konzept in erste Prototypen überführt und zur Weiterentwicklung des Produkts beiträgt, Die Kunden wurden über die Vorteile von Scrum und agiler Software Entwicklung zu Beginn der Vertragsverhandlungen in Kenntnis gesetzt und eventuell Beispiele genannt bekommen</t>
  </si>
  <si>
    <t>Verbesserte Vorhersehbarkeit, Transparenz und Sichtbarkeit, Frühe Risiko-Reduktion, Schnelleres Deployment an den Kunden oder Testumgebung, Schnelleres Return on Investment, Schnelleres Feedback von echten Nutzern, Kundenzufriedenheit ist verbessert, Reibungslosere Teamarbeit, Software Qualitätsverbesserung, Effektivitätsverbesserung, Mehr automatisiertes Testing, Produktivitätsverbesserung, Bessere Produkte für Kunden und Nutzer entwickeln, Verbessern von Reaktion auf sich verändernde Anforderungen und Prioritäten, Verbesserung von Einigkeit von Unternehmen und Entwicklern, Verbesserte Moral im Team, Anforderungsänderungen fallen leichter</t>
  </si>
  <si>
    <t>5 Jahre Transformation halten viele nicht durch und weichen die Regeln auf. Das ist der Untergang schon vor dem Start. Für mich gibt es kaum einen Gap, wenn man das Agile Mindset im Auge behält. 
Führung und Transformation kann so einfach sein aber das geht nur, wenn die Führung sich selber auch zurück stellen kann. Leider sind Führungskräfte selten Supporter fürs Team. Doch wenn Führungskräfte zuerst an sich, Geld und Macht denken, dann kann Agilität nicht funktionieren.</t>
  </si>
  <si>
    <t>Scrum Trainer / Agile Coach / Geschäftsführer</t>
  </si>
  <si>
    <t>Geschäftsführer, Country Manager Germany, Vertriebsmitarbeiter, Technischer Sales Support</t>
  </si>
  <si>
    <t>Dienstleistung zu agilen Themen</t>
  </si>
  <si>
    <t>Fokus auf ein Produkt, Daily Scrum</t>
  </si>
  <si>
    <t>Scrum (Nach Jeff Sutherland und Ken Schwaber), Scrums of Scrums (Jeff Sutherland), Nexus, Scrum@Scale, Scaled Agile Framework (SAFe), Large Scale Scrum (LeSS)</t>
  </si>
  <si>
    <t xml:space="preserve">Retrospektiven, Sprint/Iterations Review, Sprint/Iterations Planning, Backlog Refinement, Digital Kanban Board, User Stories und oder Epics, Story Points, Planning Poker / Schätzungen, Häufige Releases, Work in Progress Limits, Physikalisches Kanbanboard, Daily Scrum, Kaizen, elimate waste, Emiprithm, Kata, Interupt Buffer, Stable Teams, Definition of Done, Definition of Ready,  </t>
  </si>
  <si>
    <t>Alle</t>
  </si>
  <si>
    <t>Scrum Guide, Scrum.org und Scrum Inc Trainings, Bücher</t>
  </si>
  <si>
    <t>Scrum.org, Scrum Alliance, Scrum Inc</t>
  </si>
  <si>
    <t>unseren Kunden zu helfen komplexe Themen zu lösen</t>
  </si>
  <si>
    <t>räumliche Verteilung der Mitarbeiter sowie multiple Projekte</t>
  </si>
  <si>
    <t>Technische Unterstützung sowie Diszipin</t>
  </si>
  <si>
    <t>haltet euch an das pure Framework und lernt daraus</t>
  </si>
  <si>
    <t>Techniken aus der alten Welt funktionieren durchaus auch im agilen Kontext siehe z.B. Technikern aus dem Anforderungsmanagement (Techniken zur Anforderungserhebung etc..)</t>
  </si>
  <si>
    <t>Wir selbst und Dr. Jeff Sutherland</t>
  </si>
  <si>
    <t>In großen Organisationen Scrum@Scale von Dr. Jeff Sutherland, da es ein Meta Framework ist (Spotify ist z.B. eine Implementierung davon)</t>
  </si>
  <si>
    <t>keine es gibt keine Alternative zur Agilität (und Scrum ist die beste Instanz davon)</t>
  </si>
  <si>
    <t>Vorhersehbarkeit, Transparenz und Sichtbarkeit, Frühe Risiko-Reduktion, Schnelleres Return on Investment, Schnelleres Feedback von echten Nutzern, Kundenzufriedenheit ist verbessert, Reibungslosere Teamarbeit, Software Qualitätsverbesserung, Effektivitätsverbesserung, Produktivitätsverbesserung, Bessere Produkte für Kunden und Nutzer entwickeln, Verbesserte Moral im Team</t>
  </si>
  <si>
    <t>Zu viele Personen involviert. Viele verschiedene Meinungen über was Scrum ist und wie es integriert werden sollte</t>
  </si>
  <si>
    <t>Scrum nach Lehrbuch für bestimmte Zeit durchführen, Geschäftsführung um Rückendeckung für die Integration und Durchführung bitten und schriftlich festhalten, Training in agile und Scrum für alle Beteiligten, Training in Feedback- und Kommunikations-Kulur für alle Beteiligten, Team entscheidet welches Framework/Methodologie geeignet ist, Inspect-Adapt Zyklus(Retrospektiven) für die Scrum Integration wird kontinuierlich fortgeführt, Es wird nicht länger in Abteilungen gedacht sondern in Projektteams und Rollen, Daily Stand-Ups dienen zur Koordination für den kommenden Tag und es werden Probleme beseitigt die dem bestmöglichstem Tag im Weg stehen, Die Geschäftsführung kommuniziert strategische und operative Ziele transparent, Teammitglieder die an zusammenhängenden Teilen eines Produkts arbeiten, arbeiten im engen Austausch zusammen</t>
  </si>
  <si>
    <t>Verbesserte Vorhersehbarkeit, Transparenz und Sichtbarkeit, Frühe Risiko-Reduktion, Schnelleres Return on Investment, Schnelleres Feedback von echten Nutzern, Kundenzufriedenheit ist verbessert, Reibungslosere Teamarbeit, Effektivitätsverbesserung, Produktivitätsverbesserung, Bessere Produkte für Kunden und Nutzer entwickeln, Verbesserte Moral im Team</t>
  </si>
  <si>
    <t>Leider wird das Buzzword genutzt aber nicht verstanden und andere Ansätze wie SAFe verbrennen hier die Erde.</t>
  </si>
  <si>
    <t>mittlere Unternehmen (50-249 Personen)</t>
  </si>
  <si>
    <t>Projektmanagement</t>
  </si>
  <si>
    <t>Softwareentwicklung</t>
  </si>
  <si>
    <t>Websites und maßgeschneiderte Softwatelösungen</t>
  </si>
  <si>
    <t>- Rollenverteilung (PO häufig nicht verfügbar oder muss anderweitig, zB durch internen Projektmanager, vertreten werden.)
- Ereignisse / Meetings (Häufig nicht in Gänze durchführbar, da Kunden nicht immer bereit sind diese vollumfänglich zu bezahlen und an diesen Stellen sparen möchte)
 - Daily Scrum wird häufig nur wöchentlich durchgeführt</t>
  </si>
  <si>
    <t>Retrospektiven, Sprint/Iterations Review, Sprint/Iterations Planning, Backlog Refinement, Digital Kanban Board, User Stories und oder Epics, Planning Poker / Schätzungen, Häufige Releases</t>
  </si>
  <si>
    <t>Projektmanagement, Backend, Frontend, Konzeption, UX, UI</t>
  </si>
  <si>
    <t xml:space="preserve">Workshop durch Experten </t>
  </si>
  <si>
    <t>Schnelle Anpassung, schnelles Feedback. Außerdem war es wahrscheinlich einfach hip und trendy scrum zu benutzen</t>
  </si>
  <si>
    <t xml:space="preserve">Durch einige Faktoren ist die Integration von scrum nach Lehrbuch häufig nicht 1:1 möglich. Die Herausforderung besteht darin scrum als Tool zu sehen und so zu integrieren, dass es ins jeweilige Unternehmen passt. </t>
  </si>
  <si>
    <t>Erörterung in Workshop: was bietet scrum? Was sind die Probleme im Unternehmen? Welche Aspekte von scrum kann man nutzen, um diese zu beheben?  Was steht im Weg um scrum wie vorgesehen integrieren zu können? Kann man diese Hürden bewältigen und macht es Sinn dies zu tun?</t>
  </si>
  <si>
    <t>Äußere Faktoren wie z.B. die Bereitwilligkeit von Kunden zu kontrollieren</t>
  </si>
  <si>
    <t>Erfahrenen Agile Coach engagieren, welcher die Prozesse des Unternehmens analysiert und versteht. Auf Basis dessen Ratschläge einholen.</t>
  </si>
  <si>
    <t>Nicht bekannt</t>
  </si>
  <si>
    <t>Scrum Master / Agile Coach</t>
  </si>
  <si>
    <t>Jobwechsel (Neues Team arbeitet nicht agil), Der Versuch Agilität zu praktizieren schlug fehl</t>
  </si>
  <si>
    <t>Vorhersehbarkeit, Transparenz und Sichtbarkeit, Frühe Risiko-Reduktion, Schnelleres Deployment an den Kunden oder Testumgebung, Schnelleres Feedback von echten Nutzern, Kundenzufriedenheit ist verbessert, Reibungslosere Teamarbeit, Software Qualitätsverbesserung, Effektivitätsverbesserung, Produktivitätsverbesserung, Bessere Produkte für Kunden und Nutzer entwickeln, Verbessern von Reaktion auf sich verändernde Anforderungen und Prioritäten, Anforderungsänderungen fallen leichter</t>
  </si>
  <si>
    <t>Zu viele Personen involviert. Viele verschiedene Meinungen über was Scrum ist und wie es integriert werden sollte, Es fehlenen erfahrene Mitarbeiter, Das Unternehmen legt keinen Wert darauf zu messen, Herausforderungen zu identifizieren und Lösungen für diese zu finden, Kollaboration und Koordination. Das Team ist verteilt (remote) und Austausch findet zu selten statt., Das Entwickler Team greift nicht auf die Expertise ihrer Kollegen zurück, Das Team teilt nicht die für Scrum notwendige intrinsische Motivation, Das Team kennt sich nicht gut genug, Das Team arbeitet nicht häufig zusammen sondern mehr parallel zueinander, Erfolg des Projekts wird nicht angemessen für ein agiles Projekt gemessen und fehlinterpretiert</t>
  </si>
  <si>
    <t>Training in agile und Scrum für alle Beteiligten, Training in Feedback- und Kommunikations-Kulur für alle Beteiligten, Team entscheidet welches Framework/Methodologie geeignet ist, Es wird nicht länger in Abteilungen gedacht sondern in Projektteams und Rollen, Keine Demos, Kunden nutzen/testen das aktuelle Produkt/Release, Daily Stand-Ups dienen zur Koordination für den kommenden Tag und es werden Probleme beseitigt die dem bestmöglichstem Tag im Weg stehen, Die Geschäftsführung kommuniziert strategische und operative Ziele transparent, Nicht Abteilungen sitzen beisammen, sondern Projektteams, Im besten Fall ist ein Kunde anwesend um das Produkt unter Beobachtung zu testen, um schnell Anpassungen an den Anforderungen vornehmen zu könnnen, substitutiv kann auch Remote getestet werden, Die Kunden wurden über die Vorteile von Scrum und agiler Software Entwicklung zu Beginn der Vertragsverhandlungen in Kenntnis gesetzt und eventuell Beispiele genannt bekommen</t>
  </si>
  <si>
    <t>Verbesserte Vorhersehbarkeit, Transparenz und Sichtbarkeit, Frühe Risiko-Reduktion, Schnelleres Feedback von echten Nutzern, Kundenzufriedenheit ist verbessert, Reibungslosere Teamarbeit, Software Qualitätsverbesserung, Effektivitätsverbesserung, Produktivitätsverbesserung, Bessere Produkte für Kunden und Nutzer entwickeln, Verbessern von Reaktion auf sich verändernde Anforderungen und Prioritäten</t>
  </si>
  <si>
    <t>In der Praxis unterscheidet sich jedes Unternehmen in Struktur, Prozessen und Kontext. Die Theorie hingegen geht von einer „perfekten Welt“ aus.</t>
  </si>
  <si>
    <t>Großunternehmen (mehr als 250 Personen)</t>
  </si>
  <si>
    <t>Softwareentwickler</t>
  </si>
  <si>
    <t>ein Produkt für die Industrie</t>
  </si>
  <si>
    <t>Hauptächlich Rollenverteilung (es gibt Überschneidungen) den Rest versuchen wir nach Lehrbuch, haben aber keinen ausgebildeten Scrum Master</t>
  </si>
  <si>
    <t>Daily Stand-Up, Retrospektiven, Sprint/Iterations Review, Sprint/Iterations Planning, Backlog Refinement, Digital Kanban Board, Story Points, Planning Poker / Schätzungen</t>
  </si>
  <si>
    <t>1-2 Jahre</t>
  </si>
  <si>
    <t>2021 habe ich den aktuellen gelesen</t>
  </si>
  <si>
    <t>Softwareentwicklung für Webprojekte</t>
  </si>
  <si>
    <t>Hauptsählih Den Scrum-Guide, weitere Literatur und Erklärungen</t>
  </si>
  <si>
    <t>Um eine erprobte Vorgehensweise nachzuahmen. Vorteile sind außerdem die regelmäßigen Planungen, kombiniert mit Zielorientierem arbeiten. Relativ großer standard in der Softwareentwicklung</t>
  </si>
  <si>
    <t>Story Point vergeben und planen. Anfangs haben wir nie das erreicht was wir geplant haben, liegt aber auch daran, dass wir uns viel mit neuen Themen beschäfigen.</t>
  </si>
  <si>
    <t>Erfahrung sammeln</t>
  </si>
  <si>
    <t>Retrospektive hauptsächlich.</t>
  </si>
  <si>
    <t>Teamleiter</t>
  </si>
  <si>
    <t>Die Koordination mit nicht agilen Teams war schwierig</t>
  </si>
  <si>
    <t>Vorhersehbarkeit, Transparenz und Sichtbarkeit, Frühe Risiko-Reduktion, Reibungslosere Teamarbeit, Produktivitätsverbesserung</t>
  </si>
  <si>
    <t>Die Backlogs wird nicht konsequent und effektiv priorisiert, Kunden und Nutzer werden nicht die Entwicklung mit einbezogen</t>
  </si>
  <si>
    <t>Scrum nach Lehrbuch für bestimmte Zeit durchführen</t>
  </si>
  <si>
    <t>Verbesserte Vorhersehbarkeit, Transparenz und Sichtbarkeit, Frühe Risiko-Reduktion</t>
  </si>
  <si>
    <t>QA Consultant</t>
  </si>
  <si>
    <t>Service dienstleistungen für Entwicklung bis hin zu Marketing</t>
  </si>
  <si>
    <t>Programm größe / Aktuelles Projekt 200+. Anzahl der Leute in den Teams mit denen ich Arbeite 20 insgesamt</t>
  </si>
  <si>
    <t>Scaled Agile Framework (SAFe)</t>
  </si>
  <si>
    <t>Planung und ausführung der arbeitsschritte. Aber sind alles Integrative teams und man muss auf andere Teams warten.</t>
  </si>
  <si>
    <t>Daily Stand-Up, Retrospektiven, Sprint/Iterations Review, Sprint/Iterations Planning, Backlog Refinement, User Stories und oder Epics, Story Points</t>
  </si>
  <si>
    <t xml:space="preserve">Entwicklung Projektmanagement </t>
  </si>
  <si>
    <t>Scrum Agiles Projektmanagement erfolgreich einsetzen dpunkt.verlag</t>
  </si>
  <si>
    <t>vmedu</t>
  </si>
  <si>
    <t>gute frage</t>
  </si>
  <si>
    <t>Planung</t>
  </si>
  <si>
    <t>Bessere planung</t>
  </si>
  <si>
    <t>gute Planung</t>
  </si>
  <si>
    <t>.</t>
  </si>
  <si>
    <t>PM macht die Meetings und schaut das sich jeder auf seinen Teil fokusieren kann</t>
  </si>
  <si>
    <t>kein</t>
  </si>
  <si>
    <t>Jobwechsel (Neues Team arbeitet nicht agil), Managemement war im Weg</t>
  </si>
  <si>
    <t>Der Scrum Master hat nicht die Qualifikation um bei der Integration von Scrum im Unternehmen zu helfen, Die Backlogs wird nicht konsequent und effektiv priorisiert, Entwickler die später am Projekt arbeiten, sind nicht Teil des Teams welches die Planung und Konzeption vollzieht, Kunden verstehen den Sinn von Konzeption und Anforderungsermittlung</t>
  </si>
  <si>
    <t>Der aktuelle Projekt Status wird vom Teamleiter im Daily-Standup kurz am Anfang präsentiert</t>
  </si>
  <si>
    <t>Verbesserte Vorhersehbarkeit, Transparenz und Sichtbarkeit, Frühe Risiko-Reduktion, Schnelleres Deployment an den Kunden oder Testumgebung, Software Qualitätsverbesserung, Effektivitätsverbesserung</t>
  </si>
  <si>
    <t>IT Project Manager</t>
  </si>
  <si>
    <t>Scrum Master, Agile Coach</t>
  </si>
  <si>
    <t>Webseite, Digitale Produkte</t>
  </si>
  <si>
    <t>6-8</t>
  </si>
  <si>
    <t>Agiles Projetkmanagement</t>
  </si>
  <si>
    <t>Angepasstes Less</t>
  </si>
  <si>
    <t>Sprintdisziplin, kaum Reviews</t>
  </si>
  <si>
    <t>Daily Stand-Up, Retrospektiven, Backlog Refinement, Digital Kanban Board, User Stories und oder Epics, Story Points, Planning Poker / Schätzungen</t>
  </si>
  <si>
    <t>Projektmanagement, Entwicklung, Team Digitale Produkte</t>
  </si>
  <si>
    <t>Scrum Guide, diverse Yout Tube Videos, Lego for Scrum, das Web</t>
  </si>
  <si>
    <t>scrum.org</t>
  </si>
  <si>
    <t>Optimierung der bestehenden Prozesse, flexibler auf chaotische Projektumfeld reagieren</t>
  </si>
  <si>
    <t>Akzeptanz im Team und in anderen Abteilungen, die mit uns Zusammenarbeiten, Sprintdiziplin</t>
  </si>
  <si>
    <t>aktive Kommunikation, gute Projektergebnisse</t>
  </si>
  <si>
    <t>Zusammenarbeit mit Abteilungen, die keine Agile Methoden benutzen</t>
  </si>
  <si>
    <t>Scrum Workshop zur Einführung, Vorteile kommunizieren, die aktuellen Herausforderungen sichtbar machen</t>
  </si>
  <si>
    <t>Roadmap: Langfristige Wasserfall Jahresplanung, Puffer für spontane Aufgaben aus dem Tagesgeschäft</t>
  </si>
  <si>
    <t>Ich als IT Project Manager / Agile Coach</t>
  </si>
  <si>
    <t>Agiles Projektmanagement</t>
  </si>
  <si>
    <t>Vorhersehbarkeit, Transparenz und Sichtbarkeit, Schnelleres Deployment an den Kunden oder Testumgebung, Kundenzufriedenheit ist verbessert, Reibungslosere Teamarbeit, Effektivitätsverbesserung, Verbessern von Reaktion auf sich verändernde Anforderungen und Prioritäten, Verbesserte Moral im Team, Anforderungsänderungen fallen leichter</t>
  </si>
  <si>
    <t>Fehlendes Commitment sich ganz und gar der agilen Software Entwicklung zu verschreiben., Fehlendes agiles Mindset und Kultur. Die Meinungen über die Sinnhaftigkeit eines agilen Mindsets wird nicht von allen geteilt, Scrum wurde nur in der Entwicklung Integriert und der Rest des Unternehmens folgt dem Wasserfall Modell, Der Geschäftsführung ist es gleichgültig was das agile Mindset ist und sieht keinen Grund selbst Veränderungen im Unternehmen anzuordnen, Das Management will keine Kontrolle über die Teams abgeben und greift in die Arbeit ein, Das Entwickler Team greift nicht auf die Expertise ihrer Kollegen zurück, Das Team hat nicht die Erlaubnis entscheidungen selbst zu treffen, Das Team arbeitet nicht häufig zusammen sondern mehr parallel zueinander, Die Backlogs wird nicht konsequent und effektiv priorisiert, Es gab kein Upfront-Design / Konzeption und oder blieb bei einem niederen Design</t>
  </si>
  <si>
    <t>Training in agile und Scrum für alle Beteiligten, Concept Workshop(s) mit Kunden vor den eigentlichen Development-Sprints, Inspect-Adapt Zyklus(Retrospektiven) für die Scrum Integration wird kontinuierlich fortgeführt, Es wird nicht länger in Abteilungen gedacht sondern in Projektteams und Rollen, Mittleres Management lernt neue Aufgaben kennen und gibt Kontrolle ab, Jemand mit Erfahrung und umfassendem Wissen leitet die Transformation und begleitet diese, Daily Stand-Ups dienen zur Koordination für den kommenden Tag und es werden Probleme beseitigt die dem bestmöglichstem Tag im Weg stehen, Der aktuelle Projekt Status wird vom Teamleiter im Daily-Standup kurz am Anfang präsentiert, Teammitglieder die an zusammenhängenden Teilen eines Produkts arbeiten, arbeiten im engen Austausch zusammen, Die Kunden wurden über die Vorteile von Scrum und agiler Software Entwicklung zu Beginn der Vertragsverhandlungen in Kenntnis gesetzt und eventuell Beispiele genannt bekommen</t>
  </si>
  <si>
    <t>Verbesserte Vorhersehbarkeit, Transparenz und Sichtbarkeit, Frühe Risiko-Reduktion, Reibungslosere Teamarbeit, Software Qualitätsverbesserung, Effektivitätsverbesserung, Produktivitätsverbesserung, Bessere Produkte für Kunden und Nutzer entwickeln, Verbessern von Reaktion auf sich verändernde Anforderungen und Prioritäten, Verbesserte Moral im Team, Anforderungsänderungen fallen leichter</t>
  </si>
  <si>
    <t>Berater, Enterprise Architekt, Trainer</t>
  </si>
  <si>
    <t>Versicherungen</t>
  </si>
  <si>
    <t>SAFe</t>
  </si>
  <si>
    <t xml:space="preserve">Kein Business Value an Objectives, Keine Lean Business Cases, Ungenügende Einbindung der Business Owner, Kein Continuous Deployment, Keine Einbeziehung Feedback da verzögerte System Demo </t>
  </si>
  <si>
    <t>Scrum (Nach Jeff Sutherland und Ken Schwaber), Nexus, Scrum@Scale, Agile Portfolio Management</t>
  </si>
  <si>
    <t>Daily Stand-Up, Retrospektiven, Sprint/Iterations Review, Sprint/Iterations Planning, Backlog Refinement, Digital Kanban Board, User Stories und oder Epics, Story Points, Planning Poker / Schätzungen</t>
  </si>
  <si>
    <t>IT, UX, UI, teilweise Business</t>
  </si>
  <si>
    <t>50% des Programms wurden geschult</t>
  </si>
  <si>
    <t>Trainings</t>
  </si>
  <si>
    <t>Scrum Inc. und Scaled Agile Inc.</t>
  </si>
  <si>
    <t xml:space="preserve">Schnellere Umsetzung und stärkere Kundenzentrierung </t>
  </si>
  <si>
    <t>Kulturelle Veränderung, Hierarchiedenken</t>
  </si>
  <si>
    <t>Coaching</t>
  </si>
  <si>
    <t>Zielsystem passt noch nicht zu agilem Führungsverständnis, Hierarchie Denken, wenig Erfahrung der Mitarbeiter mit Selbstorganisation</t>
  </si>
  <si>
    <t xml:space="preserve">Mehr Investition in Change Management und vorab Hindernisse transparent machen sowie Zwischenlösungen entwickeln </t>
  </si>
  <si>
    <t>Release Management, da Technologie für Release on Demand noch nicht reif genug. Tribe Manger wegen Hierarchie Denken.</t>
  </si>
  <si>
    <t>Mein Team als Lean Agile Center of Exzellenz allerdings ohne Führungskompetenz</t>
  </si>
  <si>
    <t>SAFE bei Skalierung wie in unserm Fall (ca. 300 Entwickler)</t>
  </si>
  <si>
    <t>Schnelleres Deployment an den Kunden oder Testumgebung, Schnelleres Return on Investment, Kundenzufriedenheit ist verbessert, Bessere Produkte für Kunden und Nutzer entwickeln, Management entschied sich dafür</t>
  </si>
  <si>
    <t>Fehlendes Commitment sich ganz und gar der agilen Software Entwicklung zu verschreiben., Es gibt keinen gemeinsamen Willen mehr über Scrum und agiler Software Entwicklung zu lernen, Fehlendes agiles Mindset und Kultur. Die Meinungen über die Sinnhaftigkeit eines agilen Mindsets wird nicht von allen geteilt, Zu viele Personen involviert. Viele verschiedene Meinungen über was Scrum ist und wie es integriert werden sollte, Es fehlenen erfahrene Mitarbeiter, Das Management will keine Kontrolle über die Teams abgeben und greift in die Arbeit ein, Das Management entschied agil zu werden ohne Abstimmung im Team, Das Team hat nicht die Erlaubnis entscheidungen selbst zu treffen, Die Backlogs wird nicht konsequent und effektiv priorisiert</t>
  </si>
  <si>
    <t>Training in agile und Scrum für alle Beteiligten, Jemand mit Erfahrung und umfassendem Wissen leitet die Transformation und begleitet diese, Nicht Abteilungen sitzen beisammen, sondern Projektteams, Nach einem Konzept-Workshop wird ein Design-Konzept Sprint durchgeführt welcher das Konzept in erste Prototypen überführt und zur Weiterentwicklung des Produkts beiträgt</t>
  </si>
  <si>
    <t>Verbesserte Vorhersehbarkeit, Transparenz und Sichtbarkeit, Schnelleres Deployment an den Kunden oder Testumgebung, Bessere Produkte für Kunden und Nutzer entwickeln</t>
  </si>
  <si>
    <t xml:space="preserve">Zielsysteme unterstützen Scrum nicht </t>
  </si>
  <si>
    <t xml:space="preserve">Referent Entgelt </t>
  </si>
  <si>
    <t>Verwicherubngskauffrau</t>
  </si>
  <si>
    <t xml:space="preserve">Software </t>
  </si>
  <si>
    <t>Disciplined Agile</t>
  </si>
  <si>
    <t>Daily Stand-Up, Sprint/Iterations Planning</t>
  </si>
  <si>
    <t>Teilweise</t>
  </si>
  <si>
    <t>Vorhersehbarkeit, Transparenz und Sichtbarkeit</t>
  </si>
  <si>
    <t>Es gibt keinen gemeinsamen Willen mehr über Scrum und agiler Software Entwicklung zu lernen</t>
  </si>
  <si>
    <t>Concept Workshop(s) mit Kunden vor den eigentlichen Development-Sprints</t>
  </si>
  <si>
    <t>Reibungslosere Teamarbeit</t>
  </si>
  <si>
    <t>Unternehmensgröße</t>
  </si>
  <si>
    <t>Team Größe</t>
  </si>
  <si>
    <t>Projekte gleichzeitig</t>
  </si>
  <si>
    <t>Agile Method</t>
  </si>
  <si>
    <t>Nähe am Lehrbuch</t>
  </si>
  <si>
    <t>Einfluss der Abweichung</t>
  </si>
  <si>
    <t>Sprint Länge</t>
  </si>
  <si>
    <t>Team Erfahrung mit dem Framework</t>
  </si>
  <si>
    <t>Einzel Erfahrung mit dem Framework</t>
  </si>
  <si>
    <t>In Scrum geschulte Teamkollegen</t>
  </si>
  <si>
    <t>in Prozent</t>
  </si>
  <si>
    <t>Scrum Guide gelesen</t>
  </si>
  <si>
    <t>Release</t>
  </si>
  <si>
    <t>Hat Zertifikat</t>
  </si>
  <si>
    <t>vermittelte Expertise</t>
  </si>
  <si>
    <t>Integrationserfolg</t>
  </si>
  <si>
    <t>Produkt</t>
  </si>
  <si>
    <t>Eignung für Produkt</t>
  </si>
  <si>
    <t>Transformationsleiter</t>
  </si>
  <si>
    <t>Self-Management</t>
  </si>
  <si>
    <t>Motivation ein anderes Framework zu wählen</t>
  </si>
  <si>
    <t>Kleinstunternehmen 
(weniger als 10 Personen)</t>
  </si>
  <si>
    <t>Hybrid-Wasserfall-Scrum (66,67%), Scrum (33,33%)</t>
  </si>
  <si>
    <t>Webbasierte Lösungen 
Dienstleistung</t>
  </si>
  <si>
    <t>projektabhängig
projektabhängig</t>
  </si>
  <si>
    <t>Projekt Manager, Agile Coach</t>
  </si>
  <si>
    <t>Kleinunternehmen 
(10-49 Personen)</t>
  </si>
  <si>
    <t>2020,2013,2011</t>
  </si>
  <si>
    <t>Software
Webbasierte Lösungen
Dienstleistung</t>
  </si>
  <si>
    <t>geeignet
geeignet
geeignet</t>
  </si>
  <si>
    <t>Geschäftsführer, Projekt Manager, Agile Coach, Team</t>
  </si>
  <si>
    <t>mittlere Unternehmen 
(50-249 Personen)</t>
  </si>
  <si>
    <t>-</t>
  </si>
  <si>
    <t>Webbasierte Lösungen</t>
  </si>
  <si>
    <t>Großunternehmen 
(mehr als 250 Personen)</t>
  </si>
  <si>
    <t>Scrum (40%), SAFe (40%), LeSS (10%)</t>
  </si>
  <si>
    <t>2020,2016,2011</t>
  </si>
  <si>
    <t>projektabhängig
geeignet
geeignet</t>
  </si>
  <si>
    <t>Projekt Manager, Agile Coach, Team</t>
  </si>
  <si>
    <t>Agile Framework</t>
  </si>
  <si>
    <t>Kleinstunternehmen</t>
  </si>
  <si>
    <t>Hybrid-Wasserfall-Scrum</t>
  </si>
  <si>
    <t>Projektleitung?</t>
  </si>
  <si>
    <t>Trainings &amp; Workshops</t>
  </si>
  <si>
    <r>
      <rPr>
        <rFont val="Arial"/>
        <color theme="1"/>
      </rPr>
      <t xml:space="preserve">Change Management, </t>
    </r>
    <r>
      <rPr>
        <rFont val="Arial"/>
        <b/>
        <color theme="1"/>
      </rPr>
      <t>Agile Coach</t>
    </r>
    <r>
      <rPr>
        <rFont val="Arial"/>
        <color theme="1"/>
      </rPr>
      <t xml:space="preserve"> auf Projektleitungsebene</t>
    </r>
  </si>
  <si>
    <t>Kleinunternehmen</t>
  </si>
  <si>
    <t>Content Marketing, Software</t>
  </si>
  <si>
    <t>2011, 2020</t>
  </si>
  <si>
    <r>
      <rPr>
        <rFont val="Arial"/>
        <color theme="1"/>
      </rPr>
      <t xml:space="preserve">Wir selbst und Dr. </t>
    </r>
    <r>
      <rPr>
        <rFont val="Arial"/>
        <b/>
        <color theme="1"/>
      </rPr>
      <t>Jeff Sutherland</t>
    </r>
  </si>
  <si>
    <t>mittlere Unternehmen</t>
  </si>
  <si>
    <t>Webbasierte Lösungen, Software</t>
  </si>
  <si>
    <r>
      <rPr>
        <rFont val="Arial"/>
        <color theme="1"/>
      </rPr>
      <t xml:space="preserve">Scrum Master / </t>
    </r>
    <r>
      <rPr>
        <rFont val="Arial"/>
        <b/>
        <color theme="1"/>
      </rPr>
      <t>Agile Coach</t>
    </r>
  </si>
  <si>
    <t>Großunternehmen</t>
  </si>
  <si>
    <t>ein Produkt</t>
  </si>
  <si>
    <t>Entiwcklung</t>
  </si>
  <si>
    <t>Projekt Manager</t>
  </si>
  <si>
    <t>Adapted LeSS</t>
  </si>
  <si>
    <r>
      <rPr>
        <rFont val="Arial"/>
        <color theme="1"/>
      </rPr>
      <t xml:space="preserve">IT Project Manager / </t>
    </r>
    <r>
      <rPr>
        <rFont val="Arial"/>
        <b/>
        <color theme="1"/>
      </rPr>
      <t>Agile Coach</t>
    </r>
  </si>
  <si>
    <t>Mein Team als Lean Agile Center of Exzellenz</t>
  </si>
  <si>
    <t>Durchschnitt:</t>
  </si>
  <si>
    <t>Nur ein Projekt gleichzeitig</t>
  </si>
  <si>
    <t>Scrum nutzen</t>
  </si>
  <si>
    <t>Scrum nach Lehrbuch</t>
  </si>
  <si>
    <t>Scrum Sprint Länge</t>
  </si>
  <si>
    <t>Jahre Erfahrung mit Scrum</t>
  </si>
  <si>
    <t>Scrum geschulte mit Scrum</t>
  </si>
  <si>
    <t>Scrum User</t>
  </si>
  <si>
    <t>geeignet (75%)</t>
  </si>
  <si>
    <t>oder</t>
  </si>
  <si>
    <t>Hybrid nutzen</t>
  </si>
  <si>
    <t>Hybrid nach Lehrbuch</t>
  </si>
  <si>
    <t>Hybrid Sprint Länge</t>
  </si>
  <si>
    <t>Jahre Erfahrung mit Hybrid</t>
  </si>
  <si>
    <t>Scrum geschulte mit Hybrid</t>
  </si>
  <si>
    <t>Hybrid User</t>
  </si>
  <si>
    <t>projektabhängig (66%)</t>
  </si>
  <si>
    <t>Projekt Manager / Projekt Leitung</t>
  </si>
  <si>
    <t>Davon Großunternehmen</t>
  </si>
  <si>
    <t>SAFe nutzen</t>
  </si>
  <si>
    <t>SAFe nach Lehrbuch</t>
  </si>
  <si>
    <t>SAFe Sprint Länge</t>
  </si>
  <si>
    <t>Jahre Erfahrung mit SAFe</t>
  </si>
  <si>
    <t>Scrum geschulte mit SAFe</t>
  </si>
  <si>
    <t>SAFe User</t>
  </si>
  <si>
    <t>geeignet (50%)</t>
  </si>
  <si>
    <t>Team</t>
  </si>
  <si>
    <t>LeSS nach Lehrbuch</t>
  </si>
  <si>
    <t>LeSS Sprint Länge</t>
  </si>
  <si>
    <t>Jahre Erfahrung mit LeSS</t>
  </si>
  <si>
    <t>Scrum geschulte mit LeSS</t>
  </si>
  <si>
    <t>LeSS User</t>
  </si>
  <si>
    <t>Microenterprise</t>
  </si>
  <si>
    <t>Scrum Users total: 7</t>
  </si>
  <si>
    <t>Haben 2 gesagt</t>
  </si>
  <si>
    <t>Small Business</t>
  </si>
  <si>
    <t>Hybrid Users total: 2</t>
  </si>
  <si>
    <t>medium enterprises</t>
  </si>
  <si>
    <t>SAFe Users total: 2</t>
  </si>
  <si>
    <t>Haben 1 gesagt</t>
  </si>
  <si>
    <t>Large enterprises</t>
  </si>
  <si>
    <t>LeSS Users total 1</t>
  </si>
  <si>
    <t>Hybrid</t>
  </si>
  <si>
    <t xml:space="preserve">SAFe Users total: </t>
  </si>
  <si>
    <t>LeSS</t>
  </si>
  <si>
    <t>Framework / Abteilung</t>
  </si>
  <si>
    <t>Entwicklung</t>
  </si>
  <si>
    <t>UX, UI</t>
  </si>
  <si>
    <t>Konzeption</t>
  </si>
  <si>
    <t>Content</t>
  </si>
  <si>
    <t>Team Digitale Produkte</t>
  </si>
  <si>
    <t>Business</t>
  </si>
  <si>
    <t>Antworten</t>
  </si>
  <si>
    <t>Fazit</t>
  </si>
  <si>
    <t>Additional Scrum using Department</t>
  </si>
  <si>
    <t>Kanban Using Departments</t>
  </si>
  <si>
    <t>aktuelle Berufsbezeichnung</t>
  </si>
  <si>
    <t>ehemalige Berufsbezeichnung</t>
  </si>
  <si>
    <t>Produkte</t>
  </si>
  <si>
    <t>Projekte</t>
  </si>
  <si>
    <t>Teamsize</t>
  </si>
  <si>
    <t>Framework</t>
  </si>
  <si>
    <t>Abweichungen vom Framework</t>
  </si>
  <si>
    <t>Hilfreiche Quellen zum Lernen von Scrum</t>
  </si>
  <si>
    <t>Gründe für die Adaption</t>
  </si>
  <si>
    <t>Herausforderungen bei der Adaption</t>
  </si>
  <si>
    <t>Lösungsansätze bei der Adaption</t>
  </si>
  <si>
    <t>Bestehende Probleme</t>
  </si>
  <si>
    <t>Tipps für die Transformation</t>
  </si>
  <si>
    <t>Mitgenommen aus dem klassischen Vorgehen</t>
  </si>
  <si>
    <t>Empfehlung eines neuen Frameworks</t>
  </si>
  <si>
    <t>Ergänzungen zum Gap</t>
  </si>
  <si>
    <t>Projektmanager/Product Owner &amp; Programmierer</t>
  </si>
  <si>
    <t>Wenn Kunde keinen Mehrwert sieht wird komplett klassisch gerarbeitet</t>
  </si>
  <si>
    <t>Literature, Self-taught</t>
  </si>
  <si>
    <t xml:space="preserve">überschaubarere Kosten
verbesserte Reaktionsfähigkeit bei größeren Projekten
</t>
  </si>
  <si>
    <t>Offene Diskussionen
Offenes Mindset bezüglich der Methodologie</t>
  </si>
  <si>
    <t>Kunden von der Methdoik überzeugen</t>
  </si>
  <si>
    <t>Vorteile erkennen und verstehen
offen für Veränderungen der Methodik von Scrum
Schrittweise Integrieren</t>
  </si>
  <si>
    <t>Neue eigene Methodologie aus passenden Frameworks</t>
  </si>
  <si>
    <t>Keine Big-Bang Integration
an die agile Arbeitsweise heranführen und behalten was passt
Alle beteiligten involvieren</t>
  </si>
  <si>
    <t>Scrum wurde in Wasserfall eingebaut</t>
  </si>
  <si>
    <t>Diszipliniertes Folgen einer gemeinsamen Methodologie aller beteiligten</t>
  </si>
  <si>
    <t>Senior Managment überzeugen</t>
  </si>
  <si>
    <t>offen für Veränderungen der Methodik von Scrum
Schrittweise Integrieren</t>
  </si>
  <si>
    <t>da wo Framework zu starr ist
da wo Unternehmenwerte und Kultur nicht übereinstimmen</t>
  </si>
  <si>
    <t>Original Certificate, Pracitical Expierience</t>
  </si>
  <si>
    <t>Management leitet die Transformation ein aber will noch kontrollieren
Reifegrad von Organisation und Angestellten reicht nicht aus
Kultur etablieren auf allen ebenen und nachvollziehen können</t>
  </si>
  <si>
    <t>Agile Coach, Scrum Master, Product Owner durch externe Experten besetzen
Interne in der Zeit trainieren
Dann wechseln
Change Manager begleitet das Vorgehen
Kein Big-Bang sonder Stück für Stück optimieren</t>
  </si>
  <si>
    <t>Organisation darf agil arbeiten
Angestellter darf agil arbeiten</t>
  </si>
  <si>
    <t>Ziel-Kultur gemeinsam definieren
Einbeziehen aller Beteiligten
Bereitschaft der Organisation sich zu verändern
Mitarbeiter durch Trainings weiterbilden
Die Transformation hat sicher vorteile, aber nicht machen um mitzumachen</t>
  </si>
  <si>
    <t>Projekt Manager anstatt Product/Business Owner</t>
  </si>
  <si>
    <t>Zu viel Theorie, Zu viel Zertifizierung, Zu wenig Erfahrung</t>
  </si>
  <si>
    <t>Framework angleich an bestehende Methodologie</t>
  </si>
  <si>
    <t>Verzicht auf Sprints in manchen Abteilungen</t>
  </si>
  <si>
    <t>effektive Schätzungen</t>
  </si>
  <si>
    <t>Mitarbeiter durch Trainings weiterbilden</t>
  </si>
  <si>
    <t>Da wo Deadlines in 1 bis 2 Tagen sind, macht Sprint denken vielleicht keinen Sinn</t>
  </si>
  <si>
    <t>Nach 3-6 Sprints darf das Team durch die Retro Anpassungen
an der Methodologie vornehmen</t>
  </si>
  <si>
    <t>The Scrum Guide, Literature</t>
  </si>
  <si>
    <t>Effektiveres Projektmanagement für komplexe Themen</t>
  </si>
  <si>
    <t>Mindset verändert sich nur langsam
Kunden und Organisation tun sich mit dem Wandel schwer
An dem Vorhaben festhalten und Geduld zu haben</t>
  </si>
  <si>
    <t>Gebetsmühlenartige Wiederholung
Mut zur Veränderung
Domänenentscheidungen anstatt Hierachie denken
Übertragen von Verantwortung</t>
  </si>
  <si>
    <t>Mitarbeiter fallen zurück in alte Verhaltensmuster</t>
  </si>
  <si>
    <t xml:space="preserve">Mindestens eine Person die Vollmacht für Veränderungen geben
Teams volle Autonomie gewährleisten
</t>
  </si>
  <si>
    <t>Führungskräfte müssen lernen zuerst agil zu denken
Agile Ideologie folgen und kein Gap kommt zu stande
Durchhalten</t>
  </si>
  <si>
    <t>Fokus auf mehrere Projekte</t>
  </si>
  <si>
    <t>The Scrum Guide, Literature, Original Certificate</t>
  </si>
  <si>
    <t>Zu viele Projekte gleichzeitig
Anpassung der Räumlichkeiten für die Transformation</t>
  </si>
  <si>
    <t>Unterstützung bei der Transformation
Disziplin</t>
  </si>
  <si>
    <t>Zu viele Projekte
Anpassungen für eine angemessene Arbeitsumgebung</t>
  </si>
  <si>
    <t>Sich an das Framework halten und daraus lernen</t>
  </si>
  <si>
    <t>Scrum@Scale für größere Unternehmen, muss aber angepasst/adaptiert werden</t>
  </si>
  <si>
    <t>Zu viele Buzzwords
SAFe ist kein geeigneter Ansatz</t>
  </si>
  <si>
    <t>externer Produkt Owner wird durch interern Projekt Manager vertreten
Kunde möchte an Meetings sparen
Daily Scrum wird nur als Weekly durchgeführt</t>
  </si>
  <si>
    <t>verbesserte Reaktionsfähigkeit
schnelleres Feedback
dem Trend folgen</t>
  </si>
  <si>
    <t>Scrum an das Unternehmen anzupassen das es passt</t>
  </si>
  <si>
    <t xml:space="preserve">Analyse der Probleme der Integration
Abwägen ob diese gelöst werden müssen und wenn ja, wie
</t>
  </si>
  <si>
    <t>Externe Experten einstellen die das Unternehmen analysieren
Auf den Ergebnissen basierend Ratschläge einholen und planen</t>
  </si>
  <si>
    <t>In der Praxis unterscheidet sich jedes Unternehmen in Struktur, Prozessen und Kontext
In der Theorie geht man von einer perfekten Welt aus</t>
  </si>
  <si>
    <t>Kein ausgebildeter Scrum Master
Rollenbesetzungen überschneiden sich</t>
  </si>
  <si>
    <t>zielorientiertes Arbeiten
Standard in der Industrie
verbessere Planung</t>
  </si>
  <si>
    <t>Schätzungen waren nie zutreffend</t>
  </si>
  <si>
    <t>Planung und Ausführung der Events
Handovers zwischen Teams</t>
  </si>
  <si>
    <t>Literature</t>
  </si>
  <si>
    <t>Planung der Transformation</t>
  </si>
  <si>
    <t>Kein Big-Bang sondern Planen</t>
  </si>
  <si>
    <t>fehlende Reviews
Sprints zu beenden</t>
  </si>
  <si>
    <t>The Scrum Guide, Literature, Video Tutorials</t>
  </si>
  <si>
    <t>Optimierung bestehender Prozesse
flexiblerer Umgang mit sich rasch verändernden Anforderungen und scope-creep</t>
  </si>
  <si>
    <t>fehlender gemeinsamer Wille in der Organisation
Disziplin/ Motivation den Sprint zu beenden (alle Ziele zu erreichen)</t>
  </si>
  <si>
    <t>Aktive Kommunikation</t>
  </si>
  <si>
    <t>Handovers zwischen nicht agilen Abteilungen</t>
  </si>
  <si>
    <t>Mitarbeiter durch Trainings weiterbilden for der Transformation
Herausforderungen transparent machen</t>
  </si>
  <si>
    <t>Langfristige Jahrensplanung nach Wasserfall
Puffer für spontane Aufgaben aus dem Tagesgeschäfft</t>
  </si>
  <si>
    <t xml:space="preserve">Ungenügende Einbindung der Business Owner, 
Kein Business Value an Objectives, 
Keine Lean Business Cases, 
Kein Continuous Deployment, 
Keine Einbeziehung Feedback da verzögerte System Demo </t>
  </si>
  <si>
    <t>beschleunigte Umsetzung
größerer Kunden Fokus</t>
  </si>
  <si>
    <t>Kultur Veränderung
Bestehende Hierachieen</t>
  </si>
  <si>
    <t>Training</t>
  </si>
  <si>
    <t>geringe Erfahrung der Mitarbeiter mit self-management
bestehende Hierachien</t>
  </si>
  <si>
    <t>Herausforderungen transparent machen
Zwischenlösungen entwickeln</t>
  </si>
  <si>
    <t>Release Management wegen Release on Demand schwächen
Tribe Manager für das Hierarchie Denken</t>
  </si>
  <si>
    <t>SAFe ab ca. 300 Entwickler</t>
  </si>
  <si>
    <t>Verwicherungskauffrau</t>
  </si>
  <si>
    <t>Agile Methods</t>
  </si>
  <si>
    <t>Gründe für ein anderes Framework</t>
  </si>
  <si>
    <t>Gründe für die Integration von Scrum</t>
  </si>
  <si>
    <t>Herausforderungen im Unternehmen</t>
  </si>
  <si>
    <t>Lösungsansätze des Unternehmens</t>
  </si>
  <si>
    <t>Folgen der Integration</t>
  </si>
  <si>
    <t>Jobwechsel (Neues Team arbeitet nicht agil), Ein anderes Framework passte besser zum Team und deren Prozessen</t>
  </si>
  <si>
    <t>Daily Scrum</t>
  </si>
  <si>
    <t>Retrospectives</t>
  </si>
  <si>
    <t>Sprint Review</t>
  </si>
  <si>
    <t>Backlog Refinement</t>
  </si>
  <si>
    <t>Sprint Planning</t>
  </si>
  <si>
    <t>Digital Kanban Board</t>
  </si>
  <si>
    <t>User Stories</t>
  </si>
  <si>
    <t>Story Points</t>
  </si>
  <si>
    <t>Planning Poker</t>
  </si>
  <si>
    <t>Frequent Releases</t>
  </si>
  <si>
    <t>Definition of Done</t>
  </si>
  <si>
    <t>Definition of Ready</t>
  </si>
  <si>
    <t>Work in Progress Limits</t>
  </si>
  <si>
    <t>Physikalisches Kanbanboard</t>
  </si>
  <si>
    <t>Kaizen</t>
  </si>
  <si>
    <t>elimate waste</t>
  </si>
  <si>
    <t>Emiprithm</t>
  </si>
  <si>
    <t>Kata</t>
  </si>
  <si>
    <t>Interupt Buffer</t>
  </si>
  <si>
    <t>Stable Teams</t>
  </si>
  <si>
    <t>Medium enterprises</t>
  </si>
  <si>
    <t>Hybrid-Waterfall-Scrum</t>
  </si>
  <si>
    <t>Job change (new team does not work agile)</t>
  </si>
  <si>
    <t>Management got in the way</t>
  </si>
  <si>
    <t>The attempt to practice agility failed</t>
  </si>
  <si>
    <t>Coordination with non-agile teams was difficult</t>
  </si>
  <si>
    <t>The project calls for a different approach.</t>
  </si>
  <si>
    <t>Another framework was a better fit for the team and their processes</t>
  </si>
  <si>
    <t>Predictability, transparency and visibility</t>
  </si>
  <si>
    <t>Productivity improvement</t>
  </si>
  <si>
    <t>Early risk reduction</t>
  </si>
  <si>
    <t>Faster feedback from real users</t>
  </si>
  <si>
    <t>Customer satisfaction is improved</t>
  </si>
  <si>
    <t>Smoother teamwork</t>
  </si>
  <si>
    <t>Develop better products for customers and users</t>
  </si>
  <si>
    <t>Improve responsiveness to changing needs and priorities</t>
  </si>
  <si>
    <t>Software quality improvement</t>
  </si>
  <si>
    <t>Improved morale in the team</t>
  </si>
  <si>
    <t>Effectiveness improvement</t>
  </si>
  <si>
    <t>Changes in requirements are easier</t>
  </si>
  <si>
    <t>Faster deployment to the customer or test environment</t>
  </si>
  <si>
    <t>Management decided to</t>
  </si>
  <si>
    <t>Faster return on investment</t>
  </si>
  <si>
    <t>Insgesamt</t>
  </si>
  <si>
    <t>Management does not want to give up control over the teams and intervenes in the work</t>
  </si>
  <si>
    <t>There is a lack of experienced employees</t>
  </si>
  <si>
    <t>Too many people involved. Many different opinions about what Scrum is and how it should be integrated</t>
  </si>
  <si>
    <t>Management limits the influence of the Scrum Master or an Agile Coach</t>
  </si>
  <si>
    <t>Lack of commitment to fully commit to agile software development.</t>
  </si>
  <si>
    <t>Backlogs are not prioritized consistently and effectively</t>
  </si>
  <si>
    <t>There is no longer a common will to learn about Scrum and agile software development</t>
  </si>
  <si>
    <t>Scrum was integrated only in development and the rest of the company follows the waterfall model</t>
  </si>
  <si>
    <t>Management is indifferent to what the agile mindset is and sees no reason to order changes in the company itself</t>
  </si>
  <si>
    <t>The development team does not draw on the expertise of their colleagues</t>
  </si>
  <si>
    <t>The team does not share the intrinsic motivation necessary for Scrum</t>
  </si>
  <si>
    <t>The team does not often work together but more in parallel with each other</t>
  </si>
  <si>
    <t>The company does not value measuring, identifying challenges and finding solutions to them</t>
  </si>
  <si>
    <t>Management micro-manages the development team</t>
  </si>
  <si>
    <t>Slow decision-making. Initially, not only is it unclear who has to make the decisions, but also the transfer of information is sluggish or passive.</t>
  </si>
  <si>
    <t>The team does not know each other well enough</t>
  </si>
  <si>
    <t>Collaboration and coordination. The team is distributed (remote) and exchange takes place too rarely.</t>
  </si>
  <si>
    <t>Key positions in the company are not occupied by people who have the necessary qualifications</t>
  </si>
  <si>
    <t>The number of meetings reduced productivity</t>
  </si>
  <si>
    <t>Project success is not measured appropriately for an agile project and is misinterpreted</t>
  </si>
  <si>
    <t>Customers and users are not involved in the development</t>
  </si>
  <si>
    <t>It was not checked whether agile software development makes sense for the company</t>
  </si>
  <si>
    <t>The integration of the agile culture ended with the announcement of Scrum in the company</t>
  </si>
  <si>
    <t>Scrum was established from one day to the next and did a lot of damage</t>
  </si>
  <si>
    <t>The Scrum Master does not have the qualification to help with the integration of Scrum in the company</t>
  </si>
  <si>
    <t>Management decided to become agile without team coordination</t>
  </si>
  <si>
    <t>No budget is released for training on the integration of agile software development</t>
  </si>
  <si>
    <t>The space and collaboration has not changed to enable Scrum-based work</t>
  </si>
  <si>
    <t>The team does not have the permission to make decisions by itself</t>
  </si>
  <si>
    <t>Lack of agile mindset and culture. The opinions about the meaningfulness of an agile mindset are not shared by everyone</t>
  </si>
  <si>
    <t>Old positions have not been replaced with the new roles and advanced training</t>
  </si>
  <si>
    <t>There was no upfront design/concept and or stayed with a low level design</t>
  </si>
  <si>
    <t>Developers who work later on the project are not part of the team that does the planning and conception</t>
  </si>
  <si>
    <t>Customers understand the meaning of conception and requirements identification</t>
  </si>
  <si>
    <t>Customer/user feedback is not regularly collected for increments of the product</t>
  </si>
  <si>
    <t>The team does not have the same goal as the company</t>
  </si>
  <si>
    <t>Information about the project status is not communicated regularly</t>
  </si>
  <si>
    <t>The customer thinks agile software development is riskier and does not understand the benefits</t>
  </si>
  <si>
    <t>Sorted by</t>
  </si>
  <si>
    <t>Management does not want to give up control and intervenes</t>
  </si>
  <si>
    <t>Too many people involved and many different opinions how it should be integrated</t>
  </si>
  <si>
    <t>Management is indifferent to what the agile mindset</t>
  </si>
  <si>
    <t>Slow decision-making. Unclear who has to make the decisions</t>
  </si>
  <si>
    <t>Company Size</t>
  </si>
  <si>
    <t>Company size</t>
  </si>
  <si>
    <t>Total</t>
  </si>
  <si>
    <t>Training in agile and Scrum for all participants</t>
  </si>
  <si>
    <t>It is no longer thought in departments but in project teams and roles</t>
  </si>
  <si>
    <t>Daily Scrums are used to coordinate for the day ahead and eliminate issues that get in the way of having the best day possible</t>
  </si>
  <si>
    <t>Perform Scrum according to textbook for specified time</t>
  </si>
  <si>
    <t>Team decides which framework/methodology is suitable</t>
  </si>
  <si>
    <t>Training in feedback and communication culture for all participants</t>
  </si>
  <si>
    <t>The management communicates strategic and operational goals transparently</t>
  </si>
  <si>
    <t>Inspect-Adapt cycle(retrospectives) for Scrum integration is continuously continued</t>
  </si>
  <si>
    <t>Concept workshop(s) with customers before the actual development sprints</t>
  </si>
  <si>
    <t>Team members working on related parts of a product collaborate in close exchange</t>
  </si>
  <si>
    <t>Customers were briefed on the benefits of Scrum and agile software development at the beginning of contract negotiations and may have been given examples</t>
  </si>
  <si>
    <t>Not departments sit together, but project teams</t>
  </si>
  <si>
    <t>No demos, customers use/test the current product/release</t>
  </si>
  <si>
    <t>Ask management for backing for integration and implementation and put it in writing</t>
  </si>
  <si>
    <t>Customer / Product Owener + Business Value (Estimation) decide prio</t>
  </si>
  <si>
    <t>Someone with experience and extensive knowledge leads the transformation and accompanies it</t>
  </si>
  <si>
    <t>Middle management learns new tasks and relinquishes control</t>
  </si>
  <si>
    <t>After a concept workshop, a design concept sprint is conducted which transforms the concept into first prototypes and contributes to the further development of the product.</t>
  </si>
  <si>
    <t>In the best case, a customer is present to test the product under observation, in order to be able to quickly make adjustments to the requirements; alternatively, testing can also be carried out remotely.</t>
  </si>
  <si>
    <t>Each sprint should have an MVP as a result, which can be tested by customers and users</t>
  </si>
  <si>
    <t>The current project status is presented by the team leader in the daily standup briefly at the beginning</t>
  </si>
  <si>
    <t>Teams are paired according to the Dreyfus-Squared model to achieve the best possible results</t>
  </si>
  <si>
    <t>Enhancement sprints for low-prio backlog items</t>
  </si>
  <si>
    <t>Solutions tried</t>
  </si>
  <si>
    <t>Improved predictability, transparency and visibility</t>
  </si>
  <si>
    <t>More automated testing</t>
  </si>
  <si>
    <t>Improvement of unity of companies and developers</t>
  </si>
  <si>
    <t>Heavy Hitters</t>
  </si>
  <si>
    <t>General Benefits reported</t>
  </si>
  <si>
    <t>Scrum Benefits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</si>
</sst>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d-m"/>
  </numFmts>
  <fonts count="11">
    <font>
      <sz val="10.0"/>
      <color rgb="FF000000"/>
      <name val="Arial"/>
      <scheme val="minor"/>
    </font>
    <font>
      <color theme="1"/>
      <name val="Arial"/>
      <scheme val="minor"/>
    </font>
    <font>
      <u/>
      <color rgb="FF0000FF"/>
    </font>
    <font>
      <b/>
      <color theme="1"/>
      <name val="Arial"/>
      <scheme val="minor"/>
    </font>
    <font>
      <color theme="1"/>
      <name val="Arial"/>
    </font>
    <font>
      <sz val="11.0"/>
      <color rgb="FF000000"/>
      <name val="Inconsolata"/>
    </font>
    <font>
      <color rgb="FF000000"/>
      <name val="Arial"/>
    </font>
    <font>
      <color rgb="FF000000"/>
      <name val="Arial"/>
      <scheme val="minor"/>
    </font>
    <font>
      <sz val="11.0"/>
      <color rgb="FF1155CC"/>
      <name val="Inconsolata"/>
    </font>
    <font>
      <b/>
      <color rgb="FF000000"/>
      <name val="Arial"/>
    </font>
    <font>
      <color rgb="FF000000"/>
      <name val="Roboto"/>
    </font>
  </fonts>
  <fills count="8">
    <fill>
      <patternFill patternType="none"/>
    </fill>
    <fill>
      <patternFill patternType="lightGray"/>
    </fill>
    <fill>
      <patternFill patternType="solid">
        <fgColor rgb="FFFFFFFF"/>
        <bgColor rgb="FFFFFFFF"/>
      </patternFill>
    </fill>
    <fill>
      <patternFill patternType="solid">
        <fgColor rgb="FFC9DAF8"/>
        <bgColor rgb="FFC9DAF8"/>
      </patternFill>
    </fill>
    <fill>
      <patternFill patternType="solid">
        <fgColor rgb="FFFFF2CC"/>
        <bgColor rgb="FFFFF2CC"/>
      </patternFill>
    </fill>
    <fill>
      <patternFill patternType="solid">
        <fgColor rgb="FFF3F3F3"/>
        <bgColor rgb="FFF3F3F3"/>
      </patternFill>
    </fill>
    <fill>
      <patternFill patternType="solid">
        <fgColor rgb="FFD9EAD3"/>
        <bgColor rgb="FFD9EAD3"/>
      </patternFill>
    </fill>
    <fill>
      <patternFill patternType="solid">
        <fgColor rgb="FFCFE2F3"/>
        <bgColor rgb="FFCFE2F3"/>
      </patternFill>
    </fill>
  </fills>
  <borders count="2">
    <border/>
    <border>
      <top style="double">
        <color rgb="FF000000"/>
      </top>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1" numFmtId="0" xfId="0" applyAlignment="1" applyFont="1">
      <alignment shrinkToFit="0" wrapText="0"/>
    </xf>
    <xf borderId="0" fillId="0" fontId="1" numFmtId="0" xfId="0" applyAlignment="1" applyFont="1">
      <alignment readingOrder="0" shrinkToFit="0" wrapText="0"/>
    </xf>
    <xf borderId="0" fillId="0" fontId="1" numFmtId="164" xfId="0" applyAlignment="1" applyFont="1" applyNumberFormat="1">
      <alignment readingOrder="0" shrinkToFit="0" wrapText="0"/>
    </xf>
    <xf quotePrefix="1" borderId="0" fillId="0" fontId="1" numFmtId="0" xfId="0" applyAlignment="1" applyFont="1">
      <alignment readingOrder="0" shrinkToFit="0" wrapText="0"/>
    </xf>
    <xf borderId="0" fillId="0" fontId="1" numFmtId="0" xfId="0" applyAlignment="1" applyFont="1">
      <alignment shrinkToFit="0" wrapText="0"/>
    </xf>
    <xf borderId="0" fillId="0" fontId="1" numFmtId="9" xfId="0" applyAlignment="1" applyFont="1" applyNumberFormat="1">
      <alignment readingOrder="0" shrinkToFit="0" wrapText="0"/>
    </xf>
    <xf borderId="0" fillId="0" fontId="2" numFmtId="0" xfId="0" applyAlignment="1" applyFont="1">
      <alignment readingOrder="0" shrinkToFit="0" wrapText="0"/>
    </xf>
    <xf borderId="0" fillId="0" fontId="1" numFmtId="0" xfId="0" applyAlignment="1" applyFont="1">
      <alignment shrinkToFit="0" wrapText="1"/>
    </xf>
    <xf borderId="0" fillId="0" fontId="3" numFmtId="0" xfId="0" applyAlignment="1" applyFont="1">
      <alignment readingOrder="0"/>
    </xf>
    <xf borderId="0" fillId="0" fontId="3" numFmtId="0" xfId="0" applyFont="1"/>
    <xf borderId="0" fillId="0" fontId="4" numFmtId="0" xfId="0" applyAlignment="1" applyFont="1">
      <alignment readingOrder="0" vertical="bottom"/>
    </xf>
    <xf borderId="0" fillId="2" fontId="5" numFmtId="0" xfId="0" applyFill="1" applyFont="1"/>
    <xf borderId="0" fillId="0" fontId="1" numFmtId="0" xfId="0" applyAlignment="1" applyFont="1">
      <alignment readingOrder="0"/>
    </xf>
    <xf borderId="0" fillId="2" fontId="5" numFmtId="10" xfId="0" applyFont="1" applyNumberFormat="1"/>
    <xf borderId="0" fillId="2" fontId="6" numFmtId="0" xfId="0" applyAlignment="1" applyFont="1">
      <alignment horizontal="left" readingOrder="0"/>
    </xf>
    <xf borderId="0" fillId="0" fontId="1" numFmtId="10" xfId="0" applyAlignment="1" applyFont="1" applyNumberFormat="1">
      <alignment readingOrder="0"/>
    </xf>
    <xf borderId="0" fillId="0" fontId="1" numFmtId="10" xfId="0" applyAlignment="1" applyFont="1" applyNumberFormat="1">
      <alignment readingOrder="0" shrinkToFit="0" wrapText="0"/>
    </xf>
    <xf borderId="0" fillId="0" fontId="1" numFmtId="10" xfId="0" applyFont="1" applyNumberFormat="1"/>
    <xf borderId="0" fillId="3" fontId="1" numFmtId="0" xfId="0" applyAlignment="1" applyFill="1" applyFont="1">
      <alignment readingOrder="0" shrinkToFit="0" wrapText="0"/>
    </xf>
    <xf borderId="0" fillId="0" fontId="1" numFmtId="0" xfId="0" applyAlignment="1" applyFont="1">
      <alignment readingOrder="0" shrinkToFit="0" wrapText="0"/>
    </xf>
    <xf borderId="0" fillId="4" fontId="1" numFmtId="0" xfId="0" applyAlignment="1" applyFill="1" applyFont="1">
      <alignment readingOrder="0" shrinkToFit="0" wrapText="0"/>
    </xf>
    <xf borderId="0" fillId="5" fontId="1" numFmtId="0" xfId="0" applyAlignment="1" applyFill="1" applyFont="1">
      <alignment readingOrder="0" shrinkToFit="0" wrapText="0"/>
    </xf>
    <xf borderId="0" fillId="5" fontId="1" numFmtId="10" xfId="0" applyAlignment="1" applyFont="1" applyNumberFormat="1">
      <alignment readingOrder="0"/>
    </xf>
    <xf borderId="0" fillId="6" fontId="1" numFmtId="0" xfId="0" applyAlignment="1" applyFill="1" applyFont="1">
      <alignment readingOrder="0" shrinkToFit="0" wrapText="0"/>
    </xf>
    <xf borderId="0" fillId="0" fontId="7" numFmtId="0" xfId="0" applyAlignment="1" applyFont="1">
      <alignment readingOrder="0" shrinkToFit="0" wrapText="0"/>
    </xf>
    <xf borderId="0" fillId="0" fontId="1" numFmtId="10" xfId="0" applyAlignment="1" applyFont="1" applyNumberFormat="1">
      <alignment shrinkToFit="0" wrapText="0"/>
    </xf>
    <xf borderId="0" fillId="0" fontId="1" numFmtId="0" xfId="0" applyAlignment="1" applyFont="1">
      <alignment shrinkToFit="0" wrapText="0"/>
    </xf>
    <xf borderId="1" fillId="0" fontId="3" numFmtId="0" xfId="0" applyAlignment="1" applyBorder="1" applyFont="1">
      <alignment horizontal="right" readingOrder="0"/>
    </xf>
    <xf borderId="1" fillId="0" fontId="3" numFmtId="0" xfId="0" applyAlignment="1" applyBorder="1" applyFont="1">
      <alignment horizontal="right"/>
    </xf>
    <xf borderId="1" fillId="0" fontId="3" numFmtId="10" xfId="0" applyAlignment="1" applyBorder="1" applyFont="1" applyNumberFormat="1">
      <alignment horizontal="right"/>
    </xf>
    <xf borderId="0" fillId="7" fontId="1" numFmtId="0" xfId="0" applyAlignment="1" applyFill="1" applyFont="1">
      <alignment readingOrder="0" shrinkToFit="0" wrapText="0"/>
    </xf>
    <xf borderId="0" fillId="0" fontId="1" numFmtId="0" xfId="0" applyFont="1"/>
    <xf borderId="0" fillId="0" fontId="1" numFmtId="4" xfId="0" applyFont="1" applyNumberFormat="1"/>
    <xf borderId="0" fillId="2" fontId="8" numFmtId="10" xfId="0" applyFont="1" applyNumberFormat="1"/>
    <xf borderId="0" fillId="0" fontId="1" numFmtId="165" xfId="0" applyAlignment="1" applyFont="1" applyNumberFormat="1">
      <alignment readingOrder="0"/>
    </xf>
    <xf borderId="0" fillId="0" fontId="1" numFmtId="4" xfId="0" applyAlignment="1" applyFont="1" applyNumberFormat="1">
      <alignment readingOrder="0" shrinkToFit="0" wrapText="0"/>
    </xf>
    <xf borderId="0" fillId="0" fontId="3" numFmtId="0" xfId="0" applyAlignment="1" applyFont="1">
      <alignment readingOrder="0" shrinkToFit="0" wrapText="0"/>
    </xf>
    <xf borderId="0" fillId="0" fontId="1" numFmtId="0" xfId="0" applyFont="1"/>
    <xf borderId="0" fillId="0" fontId="1" numFmtId="9" xfId="0" applyAlignment="1" applyFont="1" applyNumberFormat="1">
      <alignment readingOrder="0"/>
    </xf>
    <xf borderId="0" fillId="2" fontId="9" numFmtId="0" xfId="0" applyAlignment="1" applyFont="1">
      <alignment horizontal="left" readingOrder="0"/>
    </xf>
    <xf borderId="0" fillId="5" fontId="3" numFmtId="0" xfId="0" applyAlignment="1" applyFont="1">
      <alignment horizontal="left" readingOrder="0"/>
    </xf>
    <xf borderId="0" fillId="0" fontId="3" numFmtId="0" xfId="0" applyAlignment="1" applyFont="1">
      <alignment readingOrder="0"/>
    </xf>
    <xf borderId="0" fillId="0" fontId="3" numFmtId="0" xfId="0" applyAlignment="1" applyFont="1">
      <alignment readingOrder="0" shrinkToFit="0" wrapText="0"/>
    </xf>
    <xf borderId="0" fillId="5" fontId="1" numFmtId="0" xfId="0" applyAlignment="1" applyFont="1">
      <alignment horizontal="left" readingOrder="0" shrinkToFit="0" wrapText="0"/>
    </xf>
    <xf borderId="0" fillId="0" fontId="1" numFmtId="0" xfId="0" applyAlignment="1" applyFont="1">
      <alignment readingOrder="0"/>
    </xf>
    <xf borderId="0" fillId="5" fontId="1" numFmtId="9" xfId="0" applyAlignment="1" applyFont="1" applyNumberFormat="1">
      <alignment horizontal="left" readingOrder="0" shrinkToFit="0" wrapText="0"/>
    </xf>
    <xf borderId="0" fillId="5" fontId="1" numFmtId="0" xfId="0" applyAlignment="1" applyFont="1">
      <alignment horizontal="left" shrinkToFit="0" wrapText="0"/>
    </xf>
    <xf borderId="0" fillId="2" fontId="6" numFmtId="10" xfId="0" applyAlignment="1" applyFont="1" applyNumberFormat="1">
      <alignment horizontal="left" readingOrder="0"/>
    </xf>
    <xf borderId="0" fillId="0" fontId="3" numFmtId="0" xfId="0" applyAlignment="1" applyFont="1">
      <alignment readingOrder="0" shrinkToFit="0" wrapText="0"/>
    </xf>
    <xf borderId="0" fillId="0" fontId="3" numFmtId="0" xfId="0" applyAlignment="1" applyFont="1">
      <alignment readingOrder="0" shrinkToFit="0" wrapText="0"/>
    </xf>
    <xf borderId="0" fillId="0" fontId="3" numFmtId="0" xfId="0" applyAlignment="1" applyFont="1">
      <alignment shrinkToFit="0" wrapText="0"/>
    </xf>
    <xf borderId="0" fillId="4" fontId="1" numFmtId="0" xfId="0" applyAlignment="1" applyFont="1">
      <alignment readingOrder="0" shrinkToFit="0" wrapText="0"/>
    </xf>
    <xf borderId="0" fillId="4" fontId="1" numFmtId="0" xfId="0" applyAlignment="1" applyFont="1">
      <alignment readingOrder="0" shrinkToFit="0" wrapText="0"/>
    </xf>
    <xf borderId="0" fillId="4" fontId="1" numFmtId="10" xfId="0" applyAlignment="1" applyFont="1" applyNumberFormat="1">
      <alignment readingOrder="0" shrinkToFit="0" wrapText="0"/>
    </xf>
    <xf borderId="0" fillId="4" fontId="1" numFmtId="0" xfId="0" applyAlignment="1" applyFont="1">
      <alignment shrinkToFit="0" wrapText="0"/>
    </xf>
    <xf borderId="0" fillId="4" fontId="1" numFmtId="0" xfId="0" applyAlignment="1" applyFont="1">
      <alignment readingOrder="0" shrinkToFit="0" wrapText="1"/>
    </xf>
    <xf borderId="0" fillId="6" fontId="1" numFmtId="0" xfId="0" applyAlignment="1" applyFont="1">
      <alignment readingOrder="0" shrinkToFit="0" wrapText="0"/>
    </xf>
    <xf borderId="0" fillId="6" fontId="1" numFmtId="0" xfId="0" applyAlignment="1" applyFont="1">
      <alignment shrinkToFit="0" wrapText="0"/>
    </xf>
    <xf borderId="0" fillId="6" fontId="1" numFmtId="0" xfId="0" applyAlignment="1" applyFont="1">
      <alignment readingOrder="0" shrinkToFit="0" wrapText="0"/>
    </xf>
    <xf borderId="0" fillId="6" fontId="1" numFmtId="10" xfId="0" applyAlignment="1" applyFont="1" applyNumberFormat="1">
      <alignment readingOrder="0" shrinkToFit="0" wrapText="0"/>
    </xf>
    <xf borderId="0" fillId="6" fontId="1" numFmtId="0" xfId="0" applyAlignment="1" applyFont="1">
      <alignment shrinkToFit="0" wrapText="1"/>
    </xf>
    <xf borderId="0" fillId="0" fontId="1" numFmtId="0" xfId="0" applyAlignment="1" applyFont="1">
      <alignment readingOrder="0" shrinkToFit="0" wrapText="0"/>
    </xf>
    <xf borderId="0" fillId="0" fontId="1" numFmtId="10" xfId="0" applyAlignment="1" applyFont="1" applyNumberFormat="1">
      <alignment readingOrder="0" shrinkToFit="0" wrapText="0"/>
    </xf>
    <xf borderId="0" fillId="0" fontId="1" numFmtId="0" xfId="0" applyAlignment="1" applyFont="1">
      <alignment readingOrder="0" shrinkToFit="0" wrapText="1"/>
    </xf>
    <xf borderId="0" fillId="3" fontId="1" numFmtId="0" xfId="0" applyAlignment="1" applyFont="1">
      <alignment readingOrder="0" shrinkToFit="0" wrapText="0"/>
    </xf>
    <xf borderId="0" fillId="3" fontId="1" numFmtId="0" xfId="0" applyAlignment="1" applyFont="1">
      <alignment readingOrder="0" shrinkToFit="0" wrapText="0"/>
    </xf>
    <xf borderId="0" fillId="3" fontId="1" numFmtId="10" xfId="0" applyAlignment="1" applyFont="1" applyNumberFormat="1">
      <alignment readingOrder="0" shrinkToFit="0" wrapText="0"/>
    </xf>
    <xf borderId="0" fillId="3" fontId="1" numFmtId="0" xfId="0" applyAlignment="1" applyFont="1">
      <alignment shrinkToFit="0" wrapText="0"/>
    </xf>
    <xf borderId="0" fillId="3" fontId="1" numFmtId="0" xfId="0" applyAlignment="1" applyFont="1">
      <alignment shrinkToFit="0" wrapText="1"/>
    </xf>
    <xf borderId="0" fillId="3" fontId="1" numFmtId="0" xfId="0" applyAlignment="1" applyFont="1">
      <alignment readingOrder="0" shrinkToFit="0" wrapText="1"/>
    </xf>
    <xf borderId="0" fillId="6" fontId="1" numFmtId="10" xfId="0" applyAlignment="1" applyFont="1" applyNumberFormat="1">
      <alignment shrinkToFit="0" wrapText="0"/>
    </xf>
    <xf borderId="0" fillId="4" fontId="1" numFmtId="0" xfId="0" applyAlignment="1" applyFont="1">
      <alignment shrinkToFit="0" wrapText="1"/>
    </xf>
    <xf borderId="0" fillId="5" fontId="1" numFmtId="0" xfId="0" applyAlignment="1" applyFont="1">
      <alignment readingOrder="0" shrinkToFit="0" wrapText="0"/>
    </xf>
    <xf borderId="0" fillId="0" fontId="1" numFmtId="4" xfId="0" applyAlignment="1" applyFont="1" applyNumberFormat="1">
      <alignment horizontal="right" readingOrder="0" shrinkToFit="0" wrapText="0"/>
    </xf>
    <xf borderId="0" fillId="2" fontId="6" numFmtId="4" xfId="0" applyAlignment="1" applyFont="1" applyNumberFormat="1">
      <alignment horizontal="right" readingOrder="0"/>
    </xf>
    <xf borderId="0" fillId="0" fontId="1" numFmtId="0" xfId="0" applyAlignment="1" applyFont="1">
      <alignment horizontal="right"/>
    </xf>
    <xf borderId="0" fillId="0" fontId="1" numFmtId="4" xfId="0" applyAlignment="1" applyFont="1" applyNumberFormat="1">
      <alignment horizontal="right"/>
    </xf>
    <xf borderId="0" fillId="0" fontId="3" numFmtId="10" xfId="0" applyAlignment="1" applyFont="1" applyNumberFormat="1">
      <alignment readingOrder="0" shrinkToFit="0" wrapText="0"/>
    </xf>
    <xf borderId="0" fillId="0" fontId="1" numFmtId="4" xfId="0" applyAlignment="1" applyFont="1" applyNumberFormat="1">
      <alignment readingOrder="0" shrinkToFit="0" wrapText="0"/>
    </xf>
    <xf borderId="0" fillId="0" fontId="1" numFmtId="4" xfId="0" applyAlignment="1" applyFont="1" applyNumberFormat="1">
      <alignment shrinkToFit="0" wrapText="0"/>
    </xf>
    <xf borderId="0" fillId="0" fontId="1" numFmtId="4" xfId="0" applyAlignment="1" applyFont="1" applyNumberFormat="1">
      <alignment readingOrder="0"/>
    </xf>
    <xf borderId="0" fillId="2" fontId="10" numFmtId="0" xfId="0" applyAlignment="1" applyFont="1">
      <alignment readingOrder="0" shrinkToFit="0" wrapText="0"/>
    </xf>
    <xf borderId="0" fillId="0" fontId="1" numFmtId="10" xfId="0" applyAlignment="1" applyFont="1" applyNumberFormat="1">
      <alignment shrinkToFit="0" wrapText="0"/>
    </xf>
    <xf borderId="0" fillId="2" fontId="5" numFmtId="10" xfId="0" applyAlignment="1" applyFont="1" applyNumberForma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motivation to move away from the Framework</a:t>
            </a:r>
          </a:p>
        </c:rich>
      </c:tx>
      <c:overlay val="0"/>
    </c:title>
    <c:plotArea>
      <c:layout/>
      <c:barChart>
        <c:barDir val="col"/>
        <c:ser>
          <c:idx val="0"/>
          <c:order val="0"/>
          <c:spPr>
            <a:solidFill>
              <a:schemeClr val="accent1"/>
            </a:solidFill>
            <a:ln cmpd="sng">
              <a:solidFill>
                <a:srgbClr val="000000"/>
              </a:solidFill>
            </a:ln>
          </c:spPr>
          <c:cat>
            <c:strRef>
              <c:f>'Formatted Data'!$T$33:$T$36</c:f>
            </c:strRef>
          </c:cat>
          <c:val>
            <c:numRef>
              <c:f>'Formatted Data'!$U$33:$U$36</c:f>
              <c:numCache/>
            </c:numRef>
          </c:val>
        </c:ser>
        <c:axId val="364317534"/>
        <c:axId val="1297058713"/>
      </c:barChart>
      <c:catAx>
        <c:axId val="3643175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2400">
                <a:solidFill>
                  <a:srgbClr val="000000"/>
                </a:solidFill>
                <a:latin typeface="+mn-lt"/>
              </a:defRPr>
            </a:pPr>
          </a:p>
        </c:txPr>
        <c:crossAx val="1297058713"/>
      </c:catAx>
      <c:valAx>
        <c:axId val="12970587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64317534"/>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Roboto"/>
              </a:defRPr>
            </a:pPr>
            <a:r>
              <a:rPr b="0">
                <a:solidFill>
                  <a:srgbClr val="757575"/>
                </a:solidFill>
                <a:latin typeface="Roboto"/>
              </a:rPr>
              <a:t>Reasons to adopt Scrum</a:t>
            </a:r>
          </a:p>
        </c:rich>
      </c:tx>
      <c:overlay val="0"/>
    </c:title>
    <c:plotArea>
      <c:layout>
        <c:manualLayout>
          <c:xMode val="edge"/>
          <c:yMode val="edge"/>
          <c:x val="0.5015037593984965"/>
          <c:y val="0.1372416891284816"/>
          <c:w val="0.4526315789473683"/>
          <c:h val="0.8032922914540427"/>
        </c:manualLayout>
      </c:layout>
      <c:barChart>
        <c:barDir val="bar"/>
        <c:ser>
          <c:idx val="0"/>
          <c:order val="0"/>
          <c:tx>
            <c:strRef>
              <c:f>'Reasons to adopt Scrum'!$B$16</c:f>
            </c:strRef>
          </c:tx>
          <c:spPr>
            <a:solidFill>
              <a:schemeClr val="accent1"/>
            </a:solidFill>
            <a:ln cmpd="sng">
              <a:solidFill>
                <a:srgbClr val="000000"/>
              </a:solidFill>
            </a:ln>
          </c:spPr>
          <c:cat>
            <c:strRef>
              <c:f>'Reasons to adopt Scrum'!$C$15:$Q$15</c:f>
            </c:strRef>
          </c:cat>
          <c:val>
            <c:numRef>
              <c:f>'Reasons to adopt Scrum'!$C$16:$Q$16</c:f>
              <c:numCache/>
            </c:numRef>
          </c:val>
        </c:ser>
        <c:axId val="746236613"/>
        <c:axId val="1908817792"/>
      </c:barChart>
      <c:catAx>
        <c:axId val="746236613"/>
        <c:scaling>
          <c:orientation val="maxMin"/>
        </c:scaling>
        <c:delete val="0"/>
        <c:axPos val="l"/>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908817792"/>
      </c:catAx>
      <c:valAx>
        <c:axId val="190881779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0.00%" sourceLinked="0"/>
        <c:majorTickMark val="none"/>
        <c:minorTickMark val="none"/>
        <c:tickLblPos val="nextTo"/>
        <c:spPr>
          <a:ln/>
        </c:spPr>
        <c:txPr>
          <a:bodyPr/>
          <a:lstStyle/>
          <a:p>
            <a:pPr lvl="0">
              <a:defRPr b="0">
                <a:solidFill>
                  <a:srgbClr val="000000"/>
                </a:solidFill>
                <a:latin typeface="Roboto"/>
              </a:defRPr>
            </a:pPr>
          </a:p>
        </c:txPr>
        <c:crossAx val="746236613"/>
        <c:crosses val="max"/>
      </c:valAx>
    </c:plotArea>
    <c:legend>
      <c:legendPos val="r"/>
      <c:overlay val="0"/>
      <c:txPr>
        <a:bodyPr/>
        <a:lstStyle/>
        <a:p>
          <a:pPr lvl="0">
            <a:defRPr b="0">
              <a:solidFill>
                <a:srgbClr val="1A1A1A"/>
              </a:solidFill>
              <a:latin typeface="Roboto"/>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cat>
            <c:strRef>
              <c:f>'Problems with Adoption'!$B$34:$B$37</c:f>
            </c:strRef>
          </c:cat>
          <c:val>
            <c:numRef>
              <c:f>'Problems with Adoption'!$C$34:$C$37</c:f>
              <c:numCache/>
            </c:numRef>
          </c:val>
        </c:ser>
        <c:axId val="1087496897"/>
        <c:axId val="882085705"/>
      </c:barChart>
      <c:catAx>
        <c:axId val="1087496897"/>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882085705"/>
      </c:catAx>
      <c:valAx>
        <c:axId val="8820857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087496897"/>
      </c:valAx>
    </c:plotArea>
    <c:legend>
      <c:legendPos val="r"/>
      <c:overlay val="0"/>
      <c:txPr>
        <a:bodyPr/>
        <a:lstStyle/>
        <a:p>
          <a:pPr lvl="0">
            <a:defRPr b="0">
              <a:solidFill>
                <a:srgbClr val="1A1A1A"/>
              </a:solidFill>
              <a:latin typeface="Roboto"/>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6431801055011304"/>
          <c:y val="0.022853185595567867"/>
          <c:w val="0.32590322783220305"/>
          <c:h val="0.9168975069252078"/>
        </c:manualLayout>
      </c:layout>
      <c:barChart>
        <c:barDir val="bar"/>
        <c:ser>
          <c:idx val="0"/>
          <c:order val="0"/>
          <c:tx>
            <c:strRef>
              <c:f>'Problems with Adoption'!$B$17</c:f>
            </c:strRef>
          </c:tx>
          <c:spPr>
            <a:solidFill>
              <a:schemeClr val="accent1"/>
            </a:solidFill>
            <a:ln cmpd="sng">
              <a:solidFill>
                <a:srgbClr val="000000"/>
              </a:solidFill>
            </a:ln>
          </c:spPr>
          <c:cat>
            <c:strRef>
              <c:f>'Problems with Adoption'!$C$16:$W$16</c:f>
            </c:strRef>
          </c:cat>
          <c:val>
            <c:numRef>
              <c:f>'Problems with Adoption'!$C$17:$W$17</c:f>
              <c:numCache/>
            </c:numRef>
          </c:val>
        </c:ser>
        <c:axId val="2034139900"/>
        <c:axId val="1944340059"/>
      </c:barChart>
      <c:catAx>
        <c:axId val="203413990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1800">
                <a:solidFill>
                  <a:srgbClr val="000000"/>
                </a:solidFill>
                <a:latin typeface="+mn-lt"/>
              </a:defRPr>
            </a:pPr>
          </a:p>
        </c:txPr>
        <c:crossAx val="1944340059"/>
      </c:catAx>
      <c:valAx>
        <c:axId val="194434005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0.00%" sourceLinked="0"/>
        <c:majorTickMark val="none"/>
        <c:minorTickMark val="none"/>
        <c:tickLblPos val="nextTo"/>
        <c:spPr>
          <a:ln/>
        </c:spPr>
        <c:txPr>
          <a:bodyPr/>
          <a:lstStyle/>
          <a:p>
            <a:pPr lvl="0">
              <a:defRPr b="0" sz="2000">
                <a:solidFill>
                  <a:srgbClr val="000000"/>
                </a:solidFill>
                <a:latin typeface="+mn-lt"/>
              </a:defRPr>
            </a:pPr>
          </a:p>
        </c:txPr>
        <c:crossAx val="2034139900"/>
        <c:crosses val="max"/>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cat>
            <c:strRef>
              <c:f>'Problems with Adoption'!$G$34:$G$37</c:f>
            </c:strRef>
          </c:cat>
          <c:val>
            <c:numRef>
              <c:f>'Problems with Adoption'!$H$34:$H$37</c:f>
              <c:numCache/>
            </c:numRef>
          </c:val>
        </c:ser>
        <c:axId val="935333309"/>
        <c:axId val="611616868"/>
      </c:barChart>
      <c:catAx>
        <c:axId val="935333309"/>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611616868"/>
      </c:catAx>
      <c:valAx>
        <c:axId val="6116168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935333309"/>
      </c:valAx>
    </c:plotArea>
    <c:legend>
      <c:legendPos val="r"/>
      <c:overlay val="0"/>
      <c:txPr>
        <a:bodyPr/>
        <a:lstStyle/>
        <a:p>
          <a:pPr lvl="0">
            <a:defRPr b="0">
              <a:solidFill>
                <a:srgbClr val="1A1A1A"/>
              </a:solidFill>
              <a:latin typeface="Roboto"/>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Roboto"/>
              </a:defRPr>
            </a:pPr>
            <a:r>
              <a:rPr b="0">
                <a:solidFill>
                  <a:srgbClr val="757575"/>
                </a:solidFill>
                <a:latin typeface="Roboto"/>
              </a:rPr>
              <a:t>Solutions tried with Scrum</a:t>
            </a:r>
          </a:p>
        </c:rich>
      </c:tx>
      <c:overlay val="0"/>
    </c:title>
    <c:plotArea>
      <c:layout>
        <c:manualLayout>
          <c:xMode val="edge"/>
          <c:yMode val="edge"/>
          <c:x val="0.48816155988857934"/>
          <c:y val="0.08480325644504749"/>
          <c:w val="0.4860027855153203"/>
          <c:h val="0.8166792233393191"/>
        </c:manualLayout>
      </c:layout>
      <c:barChart>
        <c:barDir val="bar"/>
        <c:ser>
          <c:idx val="0"/>
          <c:order val="0"/>
          <c:tx>
            <c:strRef>
              <c:f>'Solutions for Adoption'!$B$17</c:f>
            </c:strRef>
          </c:tx>
          <c:spPr>
            <a:solidFill>
              <a:schemeClr val="accent1"/>
            </a:solidFill>
            <a:ln cmpd="sng">
              <a:solidFill>
                <a:srgbClr val="000000"/>
              </a:solidFill>
            </a:ln>
          </c:spPr>
          <c:cat>
            <c:strRef>
              <c:f>'Solutions for Adoption'!$C$16:$V$16</c:f>
            </c:strRef>
          </c:cat>
          <c:val>
            <c:numRef>
              <c:f>'Solutions for Adoption'!$C$17:$V$17</c:f>
              <c:numCache/>
            </c:numRef>
          </c:val>
        </c:ser>
        <c:axId val="1758416779"/>
        <c:axId val="256573112"/>
      </c:barChart>
      <c:catAx>
        <c:axId val="1758416779"/>
        <c:scaling>
          <c:orientation val="maxMin"/>
        </c:scaling>
        <c:delete val="0"/>
        <c:axPos val="l"/>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256573112"/>
      </c:catAx>
      <c:valAx>
        <c:axId val="25657311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Tried this Solution</a:t>
                </a:r>
              </a:p>
            </c:rich>
          </c:tx>
          <c:overlay val="0"/>
        </c:title>
        <c:numFmt formatCode="0.00%" sourceLinked="0"/>
        <c:majorTickMark val="none"/>
        <c:minorTickMark val="none"/>
        <c:tickLblPos val="nextTo"/>
        <c:spPr>
          <a:ln/>
        </c:spPr>
        <c:txPr>
          <a:bodyPr/>
          <a:lstStyle/>
          <a:p>
            <a:pPr lvl="0">
              <a:defRPr b="0">
                <a:solidFill>
                  <a:srgbClr val="000000"/>
                </a:solidFill>
                <a:latin typeface="Roboto"/>
              </a:defRPr>
            </a:pPr>
          </a:p>
        </c:txPr>
        <c:crossAx val="1758416779"/>
        <c:crosses val="max"/>
      </c:valAx>
    </c:plotArea>
    <c:legend>
      <c:legendPos val="r"/>
      <c:overlay val="0"/>
      <c:txPr>
        <a:bodyPr/>
        <a:lstStyle/>
        <a:p>
          <a:pPr lvl="0">
            <a:defRPr b="0">
              <a:solidFill>
                <a:srgbClr val="1A1A1A"/>
              </a:solidFill>
              <a:latin typeface="Roboto"/>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Roboto"/>
              </a:defRPr>
            </a:pPr>
            <a:r>
              <a:rPr b="0">
                <a:solidFill>
                  <a:srgbClr val="757575"/>
                </a:solidFill>
                <a:latin typeface="Roboto"/>
              </a:rPr>
              <a:t>Solutions tried per framework</a:t>
            </a:r>
          </a:p>
        </c:rich>
      </c:tx>
      <c:overlay val="0"/>
    </c:title>
    <c:plotArea>
      <c:layout/>
      <c:barChart>
        <c:barDir val="col"/>
        <c:ser>
          <c:idx val="0"/>
          <c:order val="0"/>
          <c:tx>
            <c:strRef>
              <c:f>'Solutions for Adoption'!$J$29</c:f>
            </c:strRef>
          </c:tx>
          <c:spPr>
            <a:solidFill>
              <a:schemeClr val="accent1"/>
            </a:solidFill>
            <a:ln cmpd="sng">
              <a:solidFill>
                <a:srgbClr val="000000"/>
              </a:solidFill>
            </a:ln>
          </c:spPr>
          <c:cat>
            <c:strRef>
              <c:f>'Solutions for Adoption'!$I$30:$I$33</c:f>
            </c:strRef>
          </c:cat>
          <c:val>
            <c:numRef>
              <c:f>'Solutions for Adoption'!$J$30:$J$33</c:f>
              <c:numCache/>
            </c:numRef>
          </c:val>
        </c:ser>
        <c:axId val="469625704"/>
        <c:axId val="1107977761"/>
      </c:barChart>
      <c:catAx>
        <c:axId val="469625704"/>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Framework</a:t>
                </a:r>
              </a:p>
            </c:rich>
          </c:tx>
          <c:overlay val="0"/>
        </c:title>
        <c:numFmt formatCode="General" sourceLinked="1"/>
        <c:majorTickMark val="none"/>
        <c:minorTickMark val="none"/>
        <c:spPr/>
        <c:txPr>
          <a:bodyPr/>
          <a:lstStyle/>
          <a:p>
            <a:pPr lvl="0">
              <a:defRPr b="0">
                <a:solidFill>
                  <a:srgbClr val="000000"/>
                </a:solidFill>
                <a:latin typeface="Roboto"/>
              </a:defRPr>
            </a:pPr>
          </a:p>
        </c:txPr>
        <c:crossAx val="1107977761"/>
      </c:catAx>
      <c:valAx>
        <c:axId val="11079777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Solutions tried</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469625704"/>
      </c:valAx>
    </c:plotArea>
    <c:legend>
      <c:legendPos val="r"/>
      <c:overlay val="0"/>
      <c:txPr>
        <a:bodyPr/>
        <a:lstStyle/>
        <a:p>
          <a:pPr lvl="0">
            <a:defRPr b="0">
              <a:solidFill>
                <a:srgbClr val="1A1A1A"/>
              </a:solidFill>
              <a:latin typeface="Roboto"/>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Roboto"/>
              </a:defRPr>
            </a:pPr>
            <a:r>
              <a:rPr b="0">
                <a:solidFill>
                  <a:srgbClr val="757575"/>
                </a:solidFill>
                <a:latin typeface="Roboto"/>
              </a:rPr>
              <a:t>Solutions tried per organization size</a:t>
            </a:r>
          </a:p>
        </c:rich>
      </c:tx>
      <c:overlay val="0"/>
    </c:title>
    <c:plotArea>
      <c:layout/>
      <c:barChart>
        <c:barDir val="col"/>
        <c:ser>
          <c:idx val="0"/>
          <c:order val="0"/>
          <c:tx>
            <c:strRef>
              <c:f>'Solutions for Adoption'!$J$36</c:f>
            </c:strRef>
          </c:tx>
          <c:spPr>
            <a:solidFill>
              <a:schemeClr val="accent1"/>
            </a:solidFill>
            <a:ln cmpd="sng">
              <a:solidFill>
                <a:srgbClr val="000000"/>
              </a:solidFill>
            </a:ln>
          </c:spPr>
          <c:cat>
            <c:strRef>
              <c:f>'Solutions for Adoption'!$I$37:$I$40</c:f>
            </c:strRef>
          </c:cat>
          <c:val>
            <c:numRef>
              <c:f>'Solutions for Adoption'!$J$37:$J$40</c:f>
              <c:numCache/>
            </c:numRef>
          </c:val>
        </c:ser>
        <c:axId val="507881208"/>
        <c:axId val="938839203"/>
      </c:barChart>
      <c:catAx>
        <c:axId val="507881208"/>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Company Size</a:t>
                </a:r>
              </a:p>
            </c:rich>
          </c:tx>
          <c:overlay val="0"/>
        </c:title>
        <c:numFmt formatCode="General" sourceLinked="1"/>
        <c:majorTickMark val="none"/>
        <c:minorTickMark val="none"/>
        <c:spPr/>
        <c:txPr>
          <a:bodyPr/>
          <a:lstStyle/>
          <a:p>
            <a:pPr lvl="0">
              <a:defRPr b="0">
                <a:solidFill>
                  <a:srgbClr val="000000"/>
                </a:solidFill>
                <a:latin typeface="Roboto"/>
              </a:defRPr>
            </a:pPr>
          </a:p>
        </c:txPr>
        <c:crossAx val="938839203"/>
      </c:catAx>
      <c:valAx>
        <c:axId val="9388392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Solutions tried</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507881208"/>
      </c:valAx>
    </c:plotArea>
    <c:legend>
      <c:legendPos val="r"/>
      <c:overlay val="0"/>
      <c:txPr>
        <a:bodyPr/>
        <a:lstStyle/>
        <a:p>
          <a:pPr lvl="0">
            <a:defRPr b="0">
              <a:solidFill>
                <a:srgbClr val="1A1A1A"/>
              </a:solidFill>
              <a:latin typeface="Roboto"/>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Roboto"/>
              </a:defRPr>
            </a:pPr>
            <a:r>
              <a:rPr b="0">
                <a:solidFill>
                  <a:srgbClr val="757575"/>
                </a:solidFill>
                <a:latin typeface="Roboto"/>
              </a:rPr>
              <a:t>Solutions tried per framework</a:t>
            </a:r>
          </a:p>
        </c:rich>
      </c:tx>
      <c:overlay val="0"/>
    </c:title>
    <c:plotArea>
      <c:layout/>
      <c:barChart>
        <c:barDir val="col"/>
        <c:grouping val="stacked"/>
        <c:ser>
          <c:idx val="0"/>
          <c:order val="0"/>
          <c:tx>
            <c:strRef>
              <c:f>'Solutions for Adoption'!$C$16</c:f>
            </c:strRef>
          </c:tx>
          <c:spPr>
            <a:solidFill>
              <a:schemeClr val="accent1"/>
            </a:solidFill>
            <a:ln cmpd="sng">
              <a:solidFill>
                <a:srgbClr val="000000"/>
              </a:solidFill>
            </a:ln>
          </c:spPr>
          <c:cat>
            <c:strRef>
              <c:f>'Solutions for Adoption'!$B$17:$B$20</c:f>
            </c:strRef>
          </c:cat>
          <c:val>
            <c:numRef>
              <c:f>'Solutions for Adoption'!$C$17:$C$20</c:f>
              <c:numCache/>
            </c:numRef>
          </c:val>
        </c:ser>
        <c:ser>
          <c:idx val="1"/>
          <c:order val="1"/>
          <c:tx>
            <c:strRef>
              <c:f>'Solutions for Adoption'!$D$16</c:f>
            </c:strRef>
          </c:tx>
          <c:spPr>
            <a:solidFill>
              <a:schemeClr val="accent2"/>
            </a:solidFill>
            <a:ln cmpd="sng">
              <a:solidFill>
                <a:srgbClr val="000000"/>
              </a:solidFill>
            </a:ln>
          </c:spPr>
          <c:cat>
            <c:strRef>
              <c:f>'Solutions for Adoption'!$B$17:$B$20</c:f>
            </c:strRef>
          </c:cat>
          <c:val>
            <c:numRef>
              <c:f>'Solutions for Adoption'!$D$17:$D$20</c:f>
              <c:numCache/>
            </c:numRef>
          </c:val>
        </c:ser>
        <c:ser>
          <c:idx val="2"/>
          <c:order val="2"/>
          <c:tx>
            <c:strRef>
              <c:f>'Solutions for Adoption'!$E$16</c:f>
            </c:strRef>
          </c:tx>
          <c:spPr>
            <a:solidFill>
              <a:schemeClr val="accent3"/>
            </a:solidFill>
            <a:ln cmpd="sng">
              <a:solidFill>
                <a:srgbClr val="000000"/>
              </a:solidFill>
            </a:ln>
          </c:spPr>
          <c:cat>
            <c:strRef>
              <c:f>'Solutions for Adoption'!$B$17:$B$20</c:f>
            </c:strRef>
          </c:cat>
          <c:val>
            <c:numRef>
              <c:f>'Solutions for Adoption'!$E$17:$E$20</c:f>
              <c:numCache/>
            </c:numRef>
          </c:val>
        </c:ser>
        <c:ser>
          <c:idx val="3"/>
          <c:order val="3"/>
          <c:tx>
            <c:strRef>
              <c:f>'Solutions for Adoption'!$F$16</c:f>
            </c:strRef>
          </c:tx>
          <c:spPr>
            <a:solidFill>
              <a:schemeClr val="accent4"/>
            </a:solidFill>
            <a:ln cmpd="sng">
              <a:solidFill>
                <a:srgbClr val="000000"/>
              </a:solidFill>
            </a:ln>
          </c:spPr>
          <c:cat>
            <c:strRef>
              <c:f>'Solutions for Adoption'!$B$17:$B$20</c:f>
            </c:strRef>
          </c:cat>
          <c:val>
            <c:numRef>
              <c:f>'Solutions for Adoption'!$F$17:$F$20</c:f>
              <c:numCache/>
            </c:numRef>
          </c:val>
        </c:ser>
        <c:ser>
          <c:idx val="4"/>
          <c:order val="4"/>
          <c:tx>
            <c:strRef>
              <c:f>'Solutions for Adoption'!$G$16</c:f>
            </c:strRef>
          </c:tx>
          <c:spPr>
            <a:solidFill>
              <a:schemeClr val="accent5"/>
            </a:solidFill>
            <a:ln cmpd="sng">
              <a:solidFill>
                <a:srgbClr val="000000"/>
              </a:solidFill>
            </a:ln>
          </c:spPr>
          <c:cat>
            <c:strRef>
              <c:f>'Solutions for Adoption'!$B$17:$B$20</c:f>
            </c:strRef>
          </c:cat>
          <c:val>
            <c:numRef>
              <c:f>'Solutions for Adoption'!$G$17:$G$20</c:f>
              <c:numCache/>
            </c:numRef>
          </c:val>
        </c:ser>
        <c:ser>
          <c:idx val="5"/>
          <c:order val="5"/>
          <c:tx>
            <c:strRef>
              <c:f>'Solutions for Adoption'!$H$16</c:f>
            </c:strRef>
          </c:tx>
          <c:spPr>
            <a:solidFill>
              <a:schemeClr val="accent6"/>
            </a:solidFill>
            <a:ln cmpd="sng">
              <a:solidFill>
                <a:srgbClr val="000000"/>
              </a:solidFill>
            </a:ln>
          </c:spPr>
          <c:cat>
            <c:strRef>
              <c:f>'Solutions for Adoption'!$B$17:$B$20</c:f>
            </c:strRef>
          </c:cat>
          <c:val>
            <c:numRef>
              <c:f>'Solutions for Adoption'!$H$17:$H$20</c:f>
              <c:numCache/>
            </c:numRef>
          </c:val>
        </c:ser>
        <c:ser>
          <c:idx val="6"/>
          <c:order val="6"/>
          <c:tx>
            <c:strRef>
              <c:f>'Solutions for Adoption'!$I$16</c:f>
            </c:strRef>
          </c:tx>
          <c:spPr>
            <a:solidFill>
              <a:schemeClr val="accent1">
                <a:lumOff val="30000"/>
              </a:schemeClr>
            </a:solidFill>
            <a:ln cmpd="sng">
              <a:solidFill>
                <a:srgbClr val="000000"/>
              </a:solidFill>
            </a:ln>
          </c:spPr>
          <c:cat>
            <c:strRef>
              <c:f>'Solutions for Adoption'!$B$17:$B$20</c:f>
            </c:strRef>
          </c:cat>
          <c:val>
            <c:numRef>
              <c:f>'Solutions for Adoption'!$I$17:$I$20</c:f>
              <c:numCache/>
            </c:numRef>
          </c:val>
        </c:ser>
        <c:ser>
          <c:idx val="7"/>
          <c:order val="7"/>
          <c:tx>
            <c:strRef>
              <c:f>'Solutions for Adoption'!$J$16</c:f>
            </c:strRef>
          </c:tx>
          <c:spPr>
            <a:solidFill>
              <a:schemeClr val="accent2">
                <a:lumOff val="30000"/>
              </a:schemeClr>
            </a:solidFill>
            <a:ln cmpd="sng">
              <a:solidFill>
                <a:srgbClr val="000000"/>
              </a:solidFill>
            </a:ln>
          </c:spPr>
          <c:cat>
            <c:strRef>
              <c:f>'Solutions for Adoption'!$B$17:$B$20</c:f>
            </c:strRef>
          </c:cat>
          <c:val>
            <c:numRef>
              <c:f>'Solutions for Adoption'!$J$17:$J$20</c:f>
              <c:numCache/>
            </c:numRef>
          </c:val>
        </c:ser>
        <c:ser>
          <c:idx val="8"/>
          <c:order val="8"/>
          <c:tx>
            <c:strRef>
              <c:f>'Solutions for Adoption'!$K$16</c:f>
            </c:strRef>
          </c:tx>
          <c:spPr>
            <a:solidFill>
              <a:schemeClr val="accent3">
                <a:lumOff val="30000"/>
              </a:schemeClr>
            </a:solidFill>
            <a:ln cmpd="sng">
              <a:solidFill>
                <a:srgbClr val="000000"/>
              </a:solidFill>
            </a:ln>
          </c:spPr>
          <c:cat>
            <c:strRef>
              <c:f>'Solutions for Adoption'!$B$17:$B$20</c:f>
            </c:strRef>
          </c:cat>
          <c:val>
            <c:numRef>
              <c:f>'Solutions for Adoption'!$K$17:$K$20</c:f>
              <c:numCache/>
            </c:numRef>
          </c:val>
        </c:ser>
        <c:ser>
          <c:idx val="9"/>
          <c:order val="9"/>
          <c:tx>
            <c:strRef>
              <c:f>'Solutions for Adoption'!$L$16</c:f>
            </c:strRef>
          </c:tx>
          <c:spPr>
            <a:solidFill>
              <a:schemeClr val="accent4">
                <a:lumOff val="30000"/>
              </a:schemeClr>
            </a:solidFill>
            <a:ln cmpd="sng">
              <a:solidFill>
                <a:srgbClr val="000000"/>
              </a:solidFill>
            </a:ln>
          </c:spPr>
          <c:cat>
            <c:strRef>
              <c:f>'Solutions for Adoption'!$B$17:$B$20</c:f>
            </c:strRef>
          </c:cat>
          <c:val>
            <c:numRef>
              <c:f>'Solutions for Adoption'!$L$17:$L$20</c:f>
              <c:numCache/>
            </c:numRef>
          </c:val>
        </c:ser>
        <c:ser>
          <c:idx val="10"/>
          <c:order val="10"/>
          <c:tx>
            <c:strRef>
              <c:f>'Solutions for Adoption'!$M$16</c:f>
            </c:strRef>
          </c:tx>
          <c:spPr>
            <a:solidFill>
              <a:schemeClr val="accent5">
                <a:lumOff val="30000"/>
              </a:schemeClr>
            </a:solidFill>
            <a:ln cmpd="sng">
              <a:solidFill>
                <a:srgbClr val="000000"/>
              </a:solidFill>
            </a:ln>
          </c:spPr>
          <c:cat>
            <c:strRef>
              <c:f>'Solutions for Adoption'!$B$17:$B$20</c:f>
            </c:strRef>
          </c:cat>
          <c:val>
            <c:numRef>
              <c:f>'Solutions for Adoption'!$M$17:$M$20</c:f>
              <c:numCache/>
            </c:numRef>
          </c:val>
        </c:ser>
        <c:ser>
          <c:idx val="11"/>
          <c:order val="11"/>
          <c:tx>
            <c:strRef>
              <c:f>'Solutions for Adoption'!$N$16</c:f>
            </c:strRef>
          </c:tx>
          <c:spPr>
            <a:solidFill>
              <a:schemeClr val="accent6">
                <a:lumOff val="30000"/>
              </a:schemeClr>
            </a:solidFill>
            <a:ln cmpd="sng">
              <a:solidFill>
                <a:srgbClr val="000000"/>
              </a:solidFill>
            </a:ln>
          </c:spPr>
          <c:cat>
            <c:strRef>
              <c:f>'Solutions for Adoption'!$B$17:$B$20</c:f>
            </c:strRef>
          </c:cat>
          <c:val>
            <c:numRef>
              <c:f>'Solutions for Adoption'!$N$17:$N$20</c:f>
              <c:numCache/>
            </c:numRef>
          </c:val>
        </c:ser>
        <c:ser>
          <c:idx val="12"/>
          <c:order val="12"/>
          <c:tx>
            <c:strRef>
              <c:f>'Solutions for Adoption'!$O$16</c:f>
            </c:strRef>
          </c:tx>
          <c:spPr>
            <a:solidFill>
              <a:schemeClr val="accent1">
                <a:lumOff val="60000"/>
              </a:schemeClr>
            </a:solidFill>
            <a:ln cmpd="sng">
              <a:solidFill>
                <a:srgbClr val="000000"/>
              </a:solidFill>
            </a:ln>
          </c:spPr>
          <c:cat>
            <c:strRef>
              <c:f>'Solutions for Adoption'!$B$17:$B$20</c:f>
            </c:strRef>
          </c:cat>
          <c:val>
            <c:numRef>
              <c:f>'Solutions for Adoption'!$O$17:$O$20</c:f>
              <c:numCache/>
            </c:numRef>
          </c:val>
        </c:ser>
        <c:ser>
          <c:idx val="13"/>
          <c:order val="13"/>
          <c:tx>
            <c:strRef>
              <c:f>'Solutions for Adoption'!$P$16</c:f>
            </c:strRef>
          </c:tx>
          <c:spPr>
            <a:solidFill>
              <a:schemeClr val="accent2">
                <a:lumOff val="60000"/>
              </a:schemeClr>
            </a:solidFill>
            <a:ln cmpd="sng">
              <a:solidFill>
                <a:srgbClr val="000000"/>
              </a:solidFill>
            </a:ln>
          </c:spPr>
          <c:cat>
            <c:strRef>
              <c:f>'Solutions for Adoption'!$B$17:$B$20</c:f>
            </c:strRef>
          </c:cat>
          <c:val>
            <c:numRef>
              <c:f>'Solutions for Adoption'!$P$17:$P$20</c:f>
              <c:numCache/>
            </c:numRef>
          </c:val>
        </c:ser>
        <c:ser>
          <c:idx val="14"/>
          <c:order val="14"/>
          <c:tx>
            <c:strRef>
              <c:f>'Solutions for Adoption'!$Q$16</c:f>
            </c:strRef>
          </c:tx>
          <c:spPr>
            <a:solidFill>
              <a:schemeClr val="accent3">
                <a:lumOff val="60000"/>
              </a:schemeClr>
            </a:solidFill>
            <a:ln cmpd="sng">
              <a:solidFill>
                <a:srgbClr val="000000"/>
              </a:solidFill>
            </a:ln>
          </c:spPr>
          <c:cat>
            <c:strRef>
              <c:f>'Solutions for Adoption'!$B$17:$B$20</c:f>
            </c:strRef>
          </c:cat>
          <c:val>
            <c:numRef>
              <c:f>'Solutions for Adoption'!$Q$17:$Q$20</c:f>
              <c:numCache/>
            </c:numRef>
          </c:val>
        </c:ser>
        <c:ser>
          <c:idx val="15"/>
          <c:order val="15"/>
          <c:tx>
            <c:strRef>
              <c:f>'Solutions for Adoption'!$R$16</c:f>
            </c:strRef>
          </c:tx>
          <c:spPr>
            <a:solidFill>
              <a:schemeClr val="accent4">
                <a:lumOff val="60000"/>
              </a:schemeClr>
            </a:solidFill>
            <a:ln cmpd="sng">
              <a:solidFill>
                <a:srgbClr val="000000"/>
              </a:solidFill>
            </a:ln>
          </c:spPr>
          <c:cat>
            <c:strRef>
              <c:f>'Solutions for Adoption'!$B$17:$B$20</c:f>
            </c:strRef>
          </c:cat>
          <c:val>
            <c:numRef>
              <c:f>'Solutions for Adoption'!$R$17:$R$20</c:f>
              <c:numCache/>
            </c:numRef>
          </c:val>
        </c:ser>
        <c:ser>
          <c:idx val="16"/>
          <c:order val="16"/>
          <c:tx>
            <c:strRef>
              <c:f>'Solutions for Adoption'!$S$16</c:f>
            </c:strRef>
          </c:tx>
          <c:spPr>
            <a:solidFill>
              <a:schemeClr val="accent5">
                <a:lumOff val="60000"/>
              </a:schemeClr>
            </a:solidFill>
            <a:ln cmpd="sng">
              <a:solidFill>
                <a:srgbClr val="000000"/>
              </a:solidFill>
            </a:ln>
          </c:spPr>
          <c:cat>
            <c:strRef>
              <c:f>'Solutions for Adoption'!$B$17:$B$20</c:f>
            </c:strRef>
          </c:cat>
          <c:val>
            <c:numRef>
              <c:f>'Solutions for Adoption'!$S$17:$S$20</c:f>
              <c:numCache/>
            </c:numRef>
          </c:val>
        </c:ser>
        <c:ser>
          <c:idx val="17"/>
          <c:order val="17"/>
          <c:tx>
            <c:strRef>
              <c:f>'Solutions for Adoption'!$T$16</c:f>
            </c:strRef>
          </c:tx>
          <c:spPr>
            <a:solidFill>
              <a:schemeClr val="accent6">
                <a:lumOff val="60000"/>
              </a:schemeClr>
            </a:solidFill>
            <a:ln cmpd="sng">
              <a:solidFill>
                <a:srgbClr val="000000"/>
              </a:solidFill>
            </a:ln>
          </c:spPr>
          <c:cat>
            <c:strRef>
              <c:f>'Solutions for Adoption'!$B$17:$B$20</c:f>
            </c:strRef>
          </c:cat>
          <c:val>
            <c:numRef>
              <c:f>'Solutions for Adoption'!$T$17:$T$20</c:f>
              <c:numCache/>
            </c:numRef>
          </c:val>
        </c:ser>
        <c:ser>
          <c:idx val="18"/>
          <c:order val="18"/>
          <c:tx>
            <c:strRef>
              <c:f>'Solutions for Adoption'!$U$16</c:f>
            </c:strRef>
          </c:tx>
          <c:spPr>
            <a:solidFill>
              <a:schemeClr val="accent1">
                <a:lumOff val="90000"/>
              </a:schemeClr>
            </a:solidFill>
            <a:ln cmpd="sng">
              <a:solidFill>
                <a:srgbClr val="000000"/>
              </a:solidFill>
            </a:ln>
          </c:spPr>
          <c:cat>
            <c:strRef>
              <c:f>'Solutions for Adoption'!$B$17:$B$20</c:f>
            </c:strRef>
          </c:cat>
          <c:val>
            <c:numRef>
              <c:f>'Solutions for Adoption'!$U$17:$U$20</c:f>
              <c:numCache/>
            </c:numRef>
          </c:val>
        </c:ser>
        <c:ser>
          <c:idx val="19"/>
          <c:order val="19"/>
          <c:tx>
            <c:strRef>
              <c:f>'Solutions for Adoption'!$V$16</c:f>
            </c:strRef>
          </c:tx>
          <c:spPr>
            <a:solidFill>
              <a:schemeClr val="accent2">
                <a:lumOff val="90000"/>
              </a:schemeClr>
            </a:solidFill>
            <a:ln cmpd="sng">
              <a:solidFill>
                <a:srgbClr val="000000"/>
              </a:solidFill>
            </a:ln>
          </c:spPr>
          <c:cat>
            <c:strRef>
              <c:f>'Solutions for Adoption'!$B$17:$B$20</c:f>
            </c:strRef>
          </c:cat>
          <c:val>
            <c:numRef>
              <c:f>'Solutions for Adoption'!$V$17:$V$20</c:f>
              <c:numCache/>
            </c:numRef>
          </c:val>
        </c:ser>
        <c:ser>
          <c:idx val="20"/>
          <c:order val="20"/>
          <c:tx>
            <c:strRef>
              <c:f>'Solutions for Adoption'!$W$16</c:f>
            </c:strRef>
          </c:tx>
          <c:spPr>
            <a:solidFill>
              <a:schemeClr val="accent3">
                <a:lumOff val="90000"/>
              </a:schemeClr>
            </a:solidFill>
            <a:ln cmpd="sng">
              <a:solidFill>
                <a:srgbClr val="000000"/>
              </a:solidFill>
            </a:ln>
          </c:spPr>
          <c:cat>
            <c:strRef>
              <c:f>'Solutions for Adoption'!$B$17:$B$20</c:f>
            </c:strRef>
          </c:cat>
          <c:val>
            <c:numRef>
              <c:f>'Solutions for Adoption'!$W$17:$W$20</c:f>
              <c:numCache/>
            </c:numRef>
          </c:val>
        </c:ser>
        <c:ser>
          <c:idx val="21"/>
          <c:order val="21"/>
          <c:tx>
            <c:strRef>
              <c:f>'Solutions for Adoption'!$X$16</c:f>
            </c:strRef>
          </c:tx>
          <c:spPr>
            <a:solidFill>
              <a:schemeClr val="accent4">
                <a:lumOff val="90000"/>
              </a:schemeClr>
            </a:solidFill>
            <a:ln cmpd="sng">
              <a:solidFill>
                <a:srgbClr val="000000"/>
              </a:solidFill>
            </a:ln>
          </c:spPr>
          <c:cat>
            <c:strRef>
              <c:f>'Solutions for Adoption'!$B$17:$B$20</c:f>
            </c:strRef>
          </c:cat>
          <c:val>
            <c:numRef>
              <c:f>'Solutions for Adoption'!$X$17:$X$20</c:f>
              <c:numCache/>
            </c:numRef>
          </c:val>
        </c:ser>
        <c:ser>
          <c:idx val="22"/>
          <c:order val="22"/>
          <c:tx>
            <c:strRef>
              <c:f>'Solutions for Adoption'!$Y$16</c:f>
            </c:strRef>
          </c:tx>
          <c:spPr>
            <a:solidFill>
              <a:schemeClr val="accent5">
                <a:lumOff val="90000"/>
              </a:schemeClr>
            </a:solidFill>
            <a:ln cmpd="sng">
              <a:solidFill>
                <a:srgbClr val="000000"/>
              </a:solidFill>
            </a:ln>
          </c:spPr>
          <c:cat>
            <c:strRef>
              <c:f>'Solutions for Adoption'!$B$17:$B$20</c:f>
            </c:strRef>
          </c:cat>
          <c:val>
            <c:numRef>
              <c:f>'Solutions for Adoption'!$Y$17:$Y$20</c:f>
              <c:numCache/>
            </c:numRef>
          </c:val>
        </c:ser>
        <c:overlap val="100"/>
        <c:axId val="2082623188"/>
        <c:axId val="88756465"/>
      </c:barChart>
      <c:catAx>
        <c:axId val="2082623188"/>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Framework</a:t>
                </a:r>
              </a:p>
            </c:rich>
          </c:tx>
          <c:overlay val="0"/>
        </c:title>
        <c:numFmt formatCode="General" sourceLinked="1"/>
        <c:majorTickMark val="none"/>
        <c:minorTickMark val="none"/>
        <c:spPr/>
        <c:txPr>
          <a:bodyPr/>
          <a:lstStyle/>
          <a:p>
            <a:pPr lvl="0">
              <a:defRPr b="0">
                <a:solidFill>
                  <a:srgbClr val="000000"/>
                </a:solidFill>
                <a:latin typeface="Roboto"/>
              </a:defRPr>
            </a:pPr>
          </a:p>
        </c:txPr>
        <c:crossAx val="88756465"/>
      </c:catAx>
      <c:valAx>
        <c:axId val="887564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2082623188"/>
      </c:valAx>
    </c:plotArea>
    <c:legend>
      <c:legendPos val="r"/>
      <c:overlay val="0"/>
      <c:txPr>
        <a:bodyPr/>
        <a:lstStyle/>
        <a:p>
          <a:pPr lvl="0">
            <a:defRPr b="0">
              <a:solidFill>
                <a:srgbClr val="1A1A1A"/>
              </a:solidFill>
              <a:latin typeface="Roboto"/>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Roboto"/>
              </a:defRPr>
            </a:pPr>
            <a:r>
              <a:rPr b="0">
                <a:solidFill>
                  <a:srgbClr val="757575"/>
                </a:solidFill>
                <a:latin typeface="Roboto"/>
              </a:rPr>
              <a:t>Benefits of Scrum sorted by how many times it was reported</a:t>
            </a:r>
          </a:p>
        </c:rich>
      </c:tx>
      <c:overlay val="0"/>
    </c:title>
    <c:plotArea>
      <c:layout>
        <c:manualLayout>
          <c:xMode val="edge"/>
          <c:yMode val="edge"/>
          <c:x val="0.34829329962073324"/>
          <c:y val="0.11842105263157894"/>
          <c:w val="0.6156763590391909"/>
          <c:h val="0.7473684210526316"/>
        </c:manualLayout>
      </c:layout>
      <c:barChart>
        <c:barDir val="bar"/>
        <c:ser>
          <c:idx val="0"/>
          <c:order val="0"/>
          <c:tx>
            <c:strRef>
              <c:f>Outcomes!$B$30</c:f>
            </c:strRef>
          </c:tx>
          <c:spPr>
            <a:solidFill>
              <a:schemeClr val="accent1"/>
            </a:solidFill>
            <a:ln cmpd="sng">
              <a:solidFill>
                <a:srgbClr val="000000"/>
              </a:solidFill>
            </a:ln>
          </c:spPr>
          <c:dPt>
            <c:idx val="8"/>
          </c:dPt>
          <c:cat>
            <c:strRef>
              <c:f>Outcomes!$C$29:$K$29</c:f>
            </c:strRef>
          </c:cat>
          <c:val>
            <c:numRef>
              <c:f>Outcomes!$C$30:$K$30</c:f>
              <c:numCache/>
            </c:numRef>
          </c:val>
        </c:ser>
        <c:axId val="962849469"/>
        <c:axId val="1969194688"/>
      </c:barChart>
      <c:catAx>
        <c:axId val="962849469"/>
        <c:scaling>
          <c:orientation val="maxMin"/>
        </c:scaling>
        <c:delete val="0"/>
        <c:axPos val="l"/>
        <c:title>
          <c:tx>
            <c:rich>
              <a:bodyPr/>
              <a:lstStyle/>
              <a:p>
                <a:pPr lvl="0">
                  <a:defRPr b="0">
                    <a:solidFill>
                      <a:srgbClr val="000000"/>
                    </a:solidFill>
                    <a:latin typeface="Roboto"/>
                  </a:defRPr>
                </a:pPr>
                <a:r>
                  <a:rPr b="0">
                    <a:solidFill>
                      <a:srgbClr val="000000"/>
                    </a:solidFill>
                    <a:latin typeface="Roboto"/>
                  </a:rPr>
                  <a:t>Benefits</a:t>
                </a:r>
              </a:p>
            </c:rich>
          </c:tx>
          <c:overlay val="0"/>
        </c:title>
        <c:numFmt formatCode="General" sourceLinked="1"/>
        <c:majorTickMark val="none"/>
        <c:minorTickMark val="none"/>
        <c:spPr/>
        <c:txPr>
          <a:bodyPr/>
          <a:lstStyle/>
          <a:p>
            <a:pPr lvl="0">
              <a:defRPr b="0">
                <a:solidFill>
                  <a:srgbClr val="000000"/>
                </a:solidFill>
                <a:latin typeface="Roboto"/>
              </a:defRPr>
            </a:pPr>
          </a:p>
        </c:txPr>
        <c:crossAx val="1969194688"/>
      </c:catAx>
      <c:valAx>
        <c:axId val="196919468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Reported by Scrum Users</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962849469"/>
        <c:crosses val="max"/>
      </c:valAx>
    </c:plotArea>
    <c:legend>
      <c:legendPos val="r"/>
      <c:overlay val="0"/>
      <c:txPr>
        <a:bodyPr/>
        <a:lstStyle/>
        <a:p>
          <a:pPr lvl="0">
            <a:defRPr b="0">
              <a:solidFill>
                <a:srgbClr val="1A1A1A"/>
              </a:solidFill>
              <a:latin typeface="Roboto"/>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Roboto"/>
              </a:defRPr>
            </a:pPr>
            <a:r>
              <a:rPr b="0">
                <a:solidFill>
                  <a:srgbClr val="757575"/>
                </a:solidFill>
                <a:latin typeface="Roboto"/>
              </a:rPr>
              <a:t>Overall reported benefits</a:t>
            </a:r>
          </a:p>
        </c:rich>
      </c:tx>
      <c:overlay val="0"/>
    </c:title>
    <c:plotArea>
      <c:layout/>
      <c:barChart>
        <c:barDir val="col"/>
        <c:grouping val="stacked"/>
        <c:ser>
          <c:idx val="0"/>
          <c:order val="0"/>
          <c:tx>
            <c:strRef>
              <c:f>Outcomes!$C$66</c:f>
            </c:strRef>
          </c:tx>
          <c:spPr>
            <a:solidFill>
              <a:schemeClr val="accent1"/>
            </a:solidFill>
            <a:ln cmpd="sng">
              <a:solidFill>
                <a:srgbClr val="000000"/>
              </a:solidFill>
            </a:ln>
          </c:spPr>
          <c:cat>
            <c:strRef>
              <c:f>Outcomes!$B$67:$B$69</c:f>
            </c:strRef>
          </c:cat>
          <c:val>
            <c:numRef>
              <c:f>Outcomes!$C$67:$C$69</c:f>
              <c:numCache/>
            </c:numRef>
          </c:val>
        </c:ser>
        <c:overlap val="100"/>
        <c:axId val="283574357"/>
        <c:axId val="1001270830"/>
      </c:barChart>
      <c:catAx>
        <c:axId val="283574357"/>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001270830"/>
      </c:catAx>
      <c:valAx>
        <c:axId val="10012708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283574357"/>
      </c:valAx>
    </c:plotArea>
    <c:legend>
      <c:legendPos val="r"/>
      <c:overlay val="0"/>
      <c:txPr>
        <a:bodyPr/>
        <a:lstStyle/>
        <a:p>
          <a:pPr lvl="0">
            <a:defRPr b="0">
              <a:solidFill>
                <a:srgbClr val="1A1A1A"/>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Roboto"/>
              </a:defRPr>
            </a:pPr>
            <a:r>
              <a:rPr b="0">
                <a:solidFill>
                  <a:srgbClr val="757575"/>
                </a:solidFill>
                <a:latin typeface="Roboto"/>
              </a:rPr>
              <a:t>Usage of agile Methods in Scrum</a:t>
            </a:r>
          </a:p>
        </c:rich>
      </c:tx>
      <c:overlay val="0"/>
    </c:title>
    <c:plotArea>
      <c:layout/>
      <c:barChart>
        <c:barDir val="col"/>
        <c:ser>
          <c:idx val="0"/>
          <c:order val="0"/>
          <c:tx>
            <c:strRef>
              <c:f>'Agile Methods'!$B$17</c:f>
            </c:strRef>
          </c:tx>
          <c:spPr>
            <a:solidFill>
              <a:schemeClr val="accent1"/>
            </a:solidFill>
            <a:ln cmpd="sng">
              <a:solidFill>
                <a:srgbClr val="000000"/>
              </a:solidFill>
            </a:ln>
          </c:spPr>
          <c:cat>
            <c:strRef>
              <c:f>'Agile Methods'!$C$16:$N$16</c:f>
            </c:strRef>
          </c:cat>
          <c:val>
            <c:numRef>
              <c:f>'Agile Methods'!$C$17:$N$17</c:f>
              <c:numCache/>
            </c:numRef>
          </c:val>
        </c:ser>
        <c:axId val="2042224569"/>
        <c:axId val="683023115"/>
      </c:barChart>
      <c:catAx>
        <c:axId val="2042224569"/>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683023115"/>
      </c:catAx>
      <c:valAx>
        <c:axId val="6830231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0.00%" sourceLinked="0"/>
        <c:majorTickMark val="none"/>
        <c:minorTickMark val="none"/>
        <c:tickLblPos val="nextTo"/>
        <c:spPr>
          <a:ln/>
        </c:spPr>
        <c:txPr>
          <a:bodyPr/>
          <a:lstStyle/>
          <a:p>
            <a:pPr lvl="0">
              <a:defRPr b="0">
                <a:solidFill>
                  <a:srgbClr val="000000"/>
                </a:solidFill>
                <a:latin typeface="Roboto"/>
              </a:defRPr>
            </a:pPr>
          </a:p>
        </c:txPr>
        <c:crossAx val="2042224569"/>
      </c:valAx>
    </c:plotArea>
    <c:legend>
      <c:legendPos val="r"/>
      <c:overlay val="0"/>
      <c:txPr>
        <a:bodyPr/>
        <a:lstStyle/>
        <a:p>
          <a:pPr lvl="0">
            <a:defRPr b="0">
              <a:solidFill>
                <a:srgbClr val="1A1A1A"/>
              </a:solidFill>
              <a:latin typeface="Roboto"/>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Roboto"/>
              </a:defRPr>
            </a:pPr>
            <a:r>
              <a:rPr b="0">
                <a:solidFill>
                  <a:srgbClr val="757575"/>
                </a:solidFill>
                <a:latin typeface="Roboto"/>
              </a:rPr>
              <a:t>Comparing organization size with reported benefits</a:t>
            </a:r>
          </a:p>
        </c:rich>
      </c:tx>
      <c:overlay val="0"/>
    </c:title>
    <c:plotArea>
      <c:layout>
        <c:manualLayout>
          <c:xMode val="edge"/>
          <c:yMode val="edge"/>
          <c:x val="0.12277978587115664"/>
          <c:y val="0.15341419586702607"/>
          <c:w val="0.5663563781112739"/>
          <c:h val="0.5271787960467206"/>
        </c:manualLayout>
      </c:layout>
      <c:barChart>
        <c:barDir val="col"/>
        <c:grouping val="stacked"/>
        <c:ser>
          <c:idx val="0"/>
          <c:order val="0"/>
          <c:tx>
            <c:strRef>
              <c:f>Outcomes!$G$66</c:f>
            </c:strRef>
          </c:tx>
          <c:spPr>
            <a:solidFill>
              <a:schemeClr val="accent1"/>
            </a:solidFill>
            <a:ln cmpd="sng">
              <a:solidFill>
                <a:srgbClr val="000000"/>
              </a:solidFill>
            </a:ln>
          </c:spPr>
          <c:cat>
            <c:strRef>
              <c:f>Outcomes!$F$67:$F$70</c:f>
            </c:strRef>
          </c:cat>
          <c:val>
            <c:numRef>
              <c:f>Outcomes!$G$67:$G$70</c:f>
              <c:numCache/>
            </c:numRef>
          </c:val>
        </c:ser>
        <c:overlap val="100"/>
        <c:axId val="1976963705"/>
        <c:axId val="166468988"/>
      </c:barChart>
      <c:catAx>
        <c:axId val="1976963705"/>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66468988"/>
      </c:catAx>
      <c:valAx>
        <c:axId val="1664689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Reports</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976963705"/>
      </c:valAx>
    </c:plotArea>
    <c:legend>
      <c:legendPos val="r"/>
      <c:overlay val="0"/>
      <c:txPr>
        <a:bodyPr/>
        <a:lstStyle/>
        <a:p>
          <a:pPr lvl="0">
            <a:defRPr b="0">
              <a:solidFill>
                <a:srgbClr val="1A1A1A"/>
              </a:solidFill>
              <a:latin typeface="Roboto"/>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Roboto"/>
              </a:defRPr>
            </a:pPr>
            <a:r>
              <a:rPr b="0">
                <a:solidFill>
                  <a:srgbClr val="757575"/>
                </a:solidFill>
                <a:latin typeface="Roboto"/>
              </a:rPr>
              <a:t>Comparing organization size with reported benefits of Scrum</a:t>
            </a:r>
          </a:p>
        </c:rich>
      </c:tx>
      <c:overlay val="0"/>
    </c:title>
    <c:plotArea>
      <c:layout>
        <c:manualLayout>
          <c:xMode val="edge"/>
          <c:yMode val="edge"/>
          <c:x val="0.12277978587115664"/>
          <c:y val="0.15341419586702607"/>
          <c:w val="0.5663563781112739"/>
          <c:h val="0.5271787960467206"/>
        </c:manualLayout>
      </c:layout>
      <c:barChart>
        <c:barDir val="col"/>
        <c:grouping val="stacked"/>
        <c:ser>
          <c:idx val="0"/>
          <c:order val="0"/>
          <c:tx>
            <c:strRef>
              <c:f>Outcomes!$K$66</c:f>
            </c:strRef>
          </c:tx>
          <c:spPr>
            <a:solidFill>
              <a:schemeClr val="accent1"/>
            </a:solidFill>
            <a:ln cmpd="sng">
              <a:solidFill>
                <a:srgbClr val="000000"/>
              </a:solidFill>
            </a:ln>
          </c:spPr>
          <c:cat>
            <c:strRef>
              <c:f>Outcomes!$J$67:$J$70</c:f>
            </c:strRef>
          </c:cat>
          <c:val>
            <c:numRef>
              <c:f>Outcomes!$K$67:$K$70</c:f>
              <c:numCache/>
            </c:numRef>
          </c:val>
        </c:ser>
        <c:overlap val="100"/>
        <c:axId val="1643292807"/>
        <c:axId val="107310178"/>
      </c:barChart>
      <c:catAx>
        <c:axId val="1643292807"/>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07310178"/>
      </c:catAx>
      <c:valAx>
        <c:axId val="1073101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Reports</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643292807"/>
      </c:valAx>
    </c:plotArea>
    <c:legend>
      <c:legendPos val="r"/>
      <c:overlay val="0"/>
      <c:txPr>
        <a:bodyPr/>
        <a:lstStyle/>
        <a:p>
          <a:pPr lvl="0">
            <a:defRPr b="0">
              <a:solidFill>
                <a:srgbClr val="1A1A1A"/>
              </a:solidFill>
              <a:latin typeface="Roboto"/>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Roboto"/>
              </a:defRPr>
            </a:pPr>
            <a:r>
              <a:rPr b="0">
                <a:solidFill>
                  <a:srgbClr val="757575"/>
                </a:solidFill>
                <a:latin typeface="Roboto"/>
              </a:rPr>
              <a:t>Usage of agile Methods in all Frameworks</a:t>
            </a:r>
          </a:p>
        </c:rich>
      </c:tx>
      <c:overlay val="0"/>
    </c:title>
    <c:plotArea>
      <c:layout/>
      <c:barChart>
        <c:barDir val="col"/>
        <c:grouping val="stacked"/>
        <c:ser>
          <c:idx val="0"/>
          <c:order val="0"/>
          <c:tx>
            <c:strRef>
              <c:f>'Agile Methods'!$C$16</c:f>
            </c:strRef>
          </c:tx>
          <c:spPr>
            <a:solidFill>
              <a:schemeClr val="accent1"/>
            </a:solidFill>
            <a:ln cmpd="sng">
              <a:solidFill>
                <a:srgbClr val="000000"/>
              </a:solidFill>
            </a:ln>
          </c:spPr>
          <c:cat>
            <c:strRef>
              <c:f>'Agile Methods'!$B$17:$B$20</c:f>
            </c:strRef>
          </c:cat>
          <c:val>
            <c:numRef>
              <c:f>'Agile Methods'!$C$17:$C$20</c:f>
              <c:numCache/>
            </c:numRef>
          </c:val>
        </c:ser>
        <c:ser>
          <c:idx val="1"/>
          <c:order val="1"/>
          <c:tx>
            <c:strRef>
              <c:f>'Agile Methods'!$D$16</c:f>
            </c:strRef>
          </c:tx>
          <c:spPr>
            <a:solidFill>
              <a:schemeClr val="accent2"/>
            </a:solidFill>
            <a:ln cmpd="sng">
              <a:solidFill>
                <a:srgbClr val="000000"/>
              </a:solidFill>
            </a:ln>
          </c:spPr>
          <c:cat>
            <c:strRef>
              <c:f>'Agile Methods'!$B$17:$B$20</c:f>
            </c:strRef>
          </c:cat>
          <c:val>
            <c:numRef>
              <c:f>'Agile Methods'!$D$17:$D$20</c:f>
              <c:numCache/>
            </c:numRef>
          </c:val>
        </c:ser>
        <c:ser>
          <c:idx val="2"/>
          <c:order val="2"/>
          <c:tx>
            <c:strRef>
              <c:f>'Agile Methods'!$E$16</c:f>
            </c:strRef>
          </c:tx>
          <c:spPr>
            <a:solidFill>
              <a:schemeClr val="accent3"/>
            </a:solidFill>
            <a:ln cmpd="sng">
              <a:solidFill>
                <a:srgbClr val="000000"/>
              </a:solidFill>
            </a:ln>
          </c:spPr>
          <c:cat>
            <c:strRef>
              <c:f>'Agile Methods'!$B$17:$B$20</c:f>
            </c:strRef>
          </c:cat>
          <c:val>
            <c:numRef>
              <c:f>'Agile Methods'!$E$17:$E$20</c:f>
              <c:numCache/>
            </c:numRef>
          </c:val>
        </c:ser>
        <c:ser>
          <c:idx val="3"/>
          <c:order val="3"/>
          <c:tx>
            <c:strRef>
              <c:f>'Agile Methods'!$F$16</c:f>
            </c:strRef>
          </c:tx>
          <c:spPr>
            <a:solidFill>
              <a:schemeClr val="accent4"/>
            </a:solidFill>
            <a:ln cmpd="sng">
              <a:solidFill>
                <a:srgbClr val="000000"/>
              </a:solidFill>
            </a:ln>
          </c:spPr>
          <c:cat>
            <c:strRef>
              <c:f>'Agile Methods'!$B$17:$B$20</c:f>
            </c:strRef>
          </c:cat>
          <c:val>
            <c:numRef>
              <c:f>'Agile Methods'!$F$17:$F$20</c:f>
              <c:numCache/>
            </c:numRef>
          </c:val>
        </c:ser>
        <c:ser>
          <c:idx val="4"/>
          <c:order val="4"/>
          <c:tx>
            <c:strRef>
              <c:f>'Agile Methods'!$G$16</c:f>
            </c:strRef>
          </c:tx>
          <c:spPr>
            <a:solidFill>
              <a:schemeClr val="accent5"/>
            </a:solidFill>
            <a:ln cmpd="sng">
              <a:solidFill>
                <a:srgbClr val="000000"/>
              </a:solidFill>
            </a:ln>
          </c:spPr>
          <c:cat>
            <c:strRef>
              <c:f>'Agile Methods'!$B$17:$B$20</c:f>
            </c:strRef>
          </c:cat>
          <c:val>
            <c:numRef>
              <c:f>'Agile Methods'!$G$17:$G$20</c:f>
              <c:numCache/>
            </c:numRef>
          </c:val>
        </c:ser>
        <c:ser>
          <c:idx val="5"/>
          <c:order val="5"/>
          <c:tx>
            <c:strRef>
              <c:f>'Agile Methods'!$H$16</c:f>
            </c:strRef>
          </c:tx>
          <c:spPr>
            <a:solidFill>
              <a:schemeClr val="accent6"/>
            </a:solidFill>
            <a:ln cmpd="sng">
              <a:solidFill>
                <a:srgbClr val="000000"/>
              </a:solidFill>
            </a:ln>
          </c:spPr>
          <c:cat>
            <c:strRef>
              <c:f>'Agile Methods'!$B$17:$B$20</c:f>
            </c:strRef>
          </c:cat>
          <c:val>
            <c:numRef>
              <c:f>'Agile Methods'!$H$17:$H$20</c:f>
              <c:numCache/>
            </c:numRef>
          </c:val>
        </c:ser>
        <c:ser>
          <c:idx val="6"/>
          <c:order val="6"/>
          <c:tx>
            <c:strRef>
              <c:f>'Agile Methods'!$I$16</c:f>
            </c:strRef>
          </c:tx>
          <c:spPr>
            <a:solidFill>
              <a:schemeClr val="accent1">
                <a:lumOff val="30000"/>
              </a:schemeClr>
            </a:solidFill>
            <a:ln cmpd="sng">
              <a:solidFill>
                <a:srgbClr val="000000"/>
              </a:solidFill>
            </a:ln>
          </c:spPr>
          <c:cat>
            <c:strRef>
              <c:f>'Agile Methods'!$B$17:$B$20</c:f>
            </c:strRef>
          </c:cat>
          <c:val>
            <c:numRef>
              <c:f>'Agile Methods'!$I$17:$I$20</c:f>
              <c:numCache/>
            </c:numRef>
          </c:val>
        </c:ser>
        <c:ser>
          <c:idx val="7"/>
          <c:order val="7"/>
          <c:tx>
            <c:strRef>
              <c:f>'Agile Methods'!$J$16</c:f>
            </c:strRef>
          </c:tx>
          <c:spPr>
            <a:solidFill>
              <a:schemeClr val="accent2">
                <a:lumOff val="30000"/>
              </a:schemeClr>
            </a:solidFill>
            <a:ln cmpd="sng">
              <a:solidFill>
                <a:srgbClr val="000000"/>
              </a:solidFill>
            </a:ln>
          </c:spPr>
          <c:cat>
            <c:strRef>
              <c:f>'Agile Methods'!$B$17:$B$20</c:f>
            </c:strRef>
          </c:cat>
          <c:val>
            <c:numRef>
              <c:f>'Agile Methods'!$J$17:$J$20</c:f>
              <c:numCache/>
            </c:numRef>
          </c:val>
        </c:ser>
        <c:ser>
          <c:idx val="8"/>
          <c:order val="8"/>
          <c:tx>
            <c:strRef>
              <c:f>'Agile Methods'!$K$16</c:f>
            </c:strRef>
          </c:tx>
          <c:spPr>
            <a:solidFill>
              <a:schemeClr val="accent3">
                <a:lumOff val="30000"/>
              </a:schemeClr>
            </a:solidFill>
            <a:ln cmpd="sng">
              <a:solidFill>
                <a:srgbClr val="000000"/>
              </a:solidFill>
            </a:ln>
          </c:spPr>
          <c:cat>
            <c:strRef>
              <c:f>'Agile Methods'!$B$17:$B$20</c:f>
            </c:strRef>
          </c:cat>
          <c:val>
            <c:numRef>
              <c:f>'Agile Methods'!$K$17:$K$20</c:f>
              <c:numCache/>
            </c:numRef>
          </c:val>
        </c:ser>
        <c:ser>
          <c:idx val="9"/>
          <c:order val="9"/>
          <c:tx>
            <c:strRef>
              <c:f>'Agile Methods'!$L$16</c:f>
            </c:strRef>
          </c:tx>
          <c:spPr>
            <a:solidFill>
              <a:schemeClr val="accent4">
                <a:lumOff val="30000"/>
              </a:schemeClr>
            </a:solidFill>
            <a:ln cmpd="sng">
              <a:solidFill>
                <a:srgbClr val="000000"/>
              </a:solidFill>
            </a:ln>
          </c:spPr>
          <c:cat>
            <c:strRef>
              <c:f>'Agile Methods'!$B$17:$B$20</c:f>
            </c:strRef>
          </c:cat>
          <c:val>
            <c:numRef>
              <c:f>'Agile Methods'!$L$17:$L$20</c:f>
              <c:numCache/>
            </c:numRef>
          </c:val>
        </c:ser>
        <c:ser>
          <c:idx val="10"/>
          <c:order val="10"/>
          <c:tx>
            <c:strRef>
              <c:f>'Agile Methods'!$M$16</c:f>
            </c:strRef>
          </c:tx>
          <c:spPr>
            <a:solidFill>
              <a:schemeClr val="accent5">
                <a:lumOff val="30000"/>
              </a:schemeClr>
            </a:solidFill>
            <a:ln cmpd="sng">
              <a:solidFill>
                <a:srgbClr val="000000"/>
              </a:solidFill>
            </a:ln>
          </c:spPr>
          <c:cat>
            <c:strRef>
              <c:f>'Agile Methods'!$B$17:$B$20</c:f>
            </c:strRef>
          </c:cat>
          <c:val>
            <c:numRef>
              <c:f>'Agile Methods'!$M$17:$M$20</c:f>
              <c:numCache/>
            </c:numRef>
          </c:val>
        </c:ser>
        <c:ser>
          <c:idx val="11"/>
          <c:order val="11"/>
          <c:tx>
            <c:strRef>
              <c:f>'Agile Methods'!$N$16</c:f>
            </c:strRef>
          </c:tx>
          <c:spPr>
            <a:solidFill>
              <a:schemeClr val="accent6">
                <a:lumOff val="30000"/>
              </a:schemeClr>
            </a:solidFill>
            <a:ln cmpd="sng">
              <a:solidFill>
                <a:srgbClr val="000000"/>
              </a:solidFill>
            </a:ln>
          </c:spPr>
          <c:cat>
            <c:strRef>
              <c:f>'Agile Methods'!$B$17:$B$20</c:f>
            </c:strRef>
          </c:cat>
          <c:val>
            <c:numRef>
              <c:f>'Agile Methods'!$N$17:$N$20</c:f>
              <c:numCache/>
            </c:numRef>
          </c:val>
        </c:ser>
        <c:overlap val="100"/>
        <c:axId val="618399583"/>
        <c:axId val="1451051738"/>
      </c:barChart>
      <c:catAx>
        <c:axId val="618399583"/>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451051738"/>
      </c:catAx>
      <c:valAx>
        <c:axId val="14510517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618399583"/>
      </c:valAx>
    </c:plotArea>
    <c:legend>
      <c:legendPos val="r"/>
      <c:overlay val="0"/>
      <c:txPr>
        <a:bodyPr/>
        <a:lstStyle/>
        <a:p>
          <a:pPr lvl="0">
            <a:defRPr b="0">
              <a:solidFill>
                <a:srgbClr val="1A1A1A"/>
              </a:solidFill>
              <a:latin typeface="Roboto"/>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Roboto"/>
              </a:defRPr>
            </a:pPr>
            <a:r>
              <a:rPr b="0">
                <a:solidFill>
                  <a:srgbClr val="757575"/>
                </a:solidFill>
                <a:latin typeface="Roboto"/>
              </a:rPr>
              <a:t>Usage of agile Methods in all organization sizes</a:t>
            </a:r>
          </a:p>
        </c:rich>
      </c:tx>
      <c:overlay val="0"/>
    </c:title>
    <c:plotArea>
      <c:layout/>
      <c:barChart>
        <c:barDir val="col"/>
        <c:grouping val="stacked"/>
        <c:ser>
          <c:idx val="0"/>
          <c:order val="0"/>
          <c:tx>
            <c:strRef>
              <c:f>'Agile Methods'!$C$22</c:f>
            </c:strRef>
          </c:tx>
          <c:spPr>
            <a:solidFill>
              <a:schemeClr val="accent1"/>
            </a:solidFill>
            <a:ln cmpd="sng">
              <a:solidFill>
                <a:srgbClr val="000000"/>
              </a:solidFill>
            </a:ln>
          </c:spPr>
          <c:cat>
            <c:strRef>
              <c:f>'Agile Methods'!$B$23:$B$26</c:f>
            </c:strRef>
          </c:cat>
          <c:val>
            <c:numRef>
              <c:f>'Agile Methods'!$C$23:$C$26</c:f>
              <c:numCache/>
            </c:numRef>
          </c:val>
        </c:ser>
        <c:ser>
          <c:idx val="1"/>
          <c:order val="1"/>
          <c:tx>
            <c:strRef>
              <c:f>'Agile Methods'!$D$22</c:f>
            </c:strRef>
          </c:tx>
          <c:spPr>
            <a:solidFill>
              <a:schemeClr val="accent2"/>
            </a:solidFill>
            <a:ln cmpd="sng">
              <a:solidFill>
                <a:srgbClr val="000000"/>
              </a:solidFill>
            </a:ln>
          </c:spPr>
          <c:cat>
            <c:strRef>
              <c:f>'Agile Methods'!$B$23:$B$26</c:f>
            </c:strRef>
          </c:cat>
          <c:val>
            <c:numRef>
              <c:f>'Agile Methods'!$D$23:$D$26</c:f>
              <c:numCache/>
            </c:numRef>
          </c:val>
        </c:ser>
        <c:ser>
          <c:idx val="2"/>
          <c:order val="2"/>
          <c:tx>
            <c:strRef>
              <c:f>'Agile Methods'!$E$22</c:f>
            </c:strRef>
          </c:tx>
          <c:spPr>
            <a:solidFill>
              <a:schemeClr val="accent3"/>
            </a:solidFill>
            <a:ln cmpd="sng">
              <a:solidFill>
                <a:srgbClr val="000000"/>
              </a:solidFill>
            </a:ln>
          </c:spPr>
          <c:cat>
            <c:strRef>
              <c:f>'Agile Methods'!$B$23:$B$26</c:f>
            </c:strRef>
          </c:cat>
          <c:val>
            <c:numRef>
              <c:f>'Agile Methods'!$E$23:$E$26</c:f>
              <c:numCache/>
            </c:numRef>
          </c:val>
        </c:ser>
        <c:ser>
          <c:idx val="3"/>
          <c:order val="3"/>
          <c:tx>
            <c:strRef>
              <c:f>'Agile Methods'!$F$22</c:f>
            </c:strRef>
          </c:tx>
          <c:spPr>
            <a:solidFill>
              <a:schemeClr val="accent4"/>
            </a:solidFill>
            <a:ln cmpd="sng">
              <a:solidFill>
                <a:srgbClr val="000000"/>
              </a:solidFill>
            </a:ln>
          </c:spPr>
          <c:cat>
            <c:strRef>
              <c:f>'Agile Methods'!$B$23:$B$26</c:f>
            </c:strRef>
          </c:cat>
          <c:val>
            <c:numRef>
              <c:f>'Agile Methods'!$F$23:$F$26</c:f>
              <c:numCache/>
            </c:numRef>
          </c:val>
        </c:ser>
        <c:ser>
          <c:idx val="4"/>
          <c:order val="4"/>
          <c:tx>
            <c:strRef>
              <c:f>'Agile Methods'!$G$22</c:f>
            </c:strRef>
          </c:tx>
          <c:spPr>
            <a:solidFill>
              <a:schemeClr val="accent5"/>
            </a:solidFill>
            <a:ln cmpd="sng">
              <a:solidFill>
                <a:srgbClr val="000000"/>
              </a:solidFill>
            </a:ln>
          </c:spPr>
          <c:cat>
            <c:strRef>
              <c:f>'Agile Methods'!$B$23:$B$26</c:f>
            </c:strRef>
          </c:cat>
          <c:val>
            <c:numRef>
              <c:f>'Agile Methods'!$G$23:$G$26</c:f>
              <c:numCache/>
            </c:numRef>
          </c:val>
        </c:ser>
        <c:ser>
          <c:idx val="5"/>
          <c:order val="5"/>
          <c:tx>
            <c:strRef>
              <c:f>'Agile Methods'!$H$22</c:f>
            </c:strRef>
          </c:tx>
          <c:spPr>
            <a:solidFill>
              <a:schemeClr val="accent6"/>
            </a:solidFill>
            <a:ln cmpd="sng">
              <a:solidFill>
                <a:srgbClr val="000000"/>
              </a:solidFill>
            </a:ln>
          </c:spPr>
          <c:cat>
            <c:strRef>
              <c:f>'Agile Methods'!$B$23:$B$26</c:f>
            </c:strRef>
          </c:cat>
          <c:val>
            <c:numRef>
              <c:f>'Agile Methods'!$H$23:$H$26</c:f>
              <c:numCache/>
            </c:numRef>
          </c:val>
        </c:ser>
        <c:ser>
          <c:idx val="6"/>
          <c:order val="6"/>
          <c:tx>
            <c:strRef>
              <c:f>'Agile Methods'!$I$22</c:f>
            </c:strRef>
          </c:tx>
          <c:spPr>
            <a:solidFill>
              <a:schemeClr val="accent1">
                <a:lumOff val="30000"/>
              </a:schemeClr>
            </a:solidFill>
            <a:ln cmpd="sng">
              <a:solidFill>
                <a:srgbClr val="000000"/>
              </a:solidFill>
            </a:ln>
          </c:spPr>
          <c:cat>
            <c:strRef>
              <c:f>'Agile Methods'!$B$23:$B$26</c:f>
            </c:strRef>
          </c:cat>
          <c:val>
            <c:numRef>
              <c:f>'Agile Methods'!$I$23:$I$26</c:f>
              <c:numCache/>
            </c:numRef>
          </c:val>
        </c:ser>
        <c:ser>
          <c:idx val="7"/>
          <c:order val="7"/>
          <c:tx>
            <c:strRef>
              <c:f>'Agile Methods'!$J$22</c:f>
            </c:strRef>
          </c:tx>
          <c:spPr>
            <a:solidFill>
              <a:schemeClr val="accent2">
                <a:lumOff val="30000"/>
              </a:schemeClr>
            </a:solidFill>
            <a:ln cmpd="sng">
              <a:solidFill>
                <a:srgbClr val="000000"/>
              </a:solidFill>
            </a:ln>
          </c:spPr>
          <c:cat>
            <c:strRef>
              <c:f>'Agile Methods'!$B$23:$B$26</c:f>
            </c:strRef>
          </c:cat>
          <c:val>
            <c:numRef>
              <c:f>'Agile Methods'!$J$23:$J$26</c:f>
              <c:numCache/>
            </c:numRef>
          </c:val>
        </c:ser>
        <c:ser>
          <c:idx val="8"/>
          <c:order val="8"/>
          <c:tx>
            <c:strRef>
              <c:f>'Agile Methods'!$K$22</c:f>
            </c:strRef>
          </c:tx>
          <c:spPr>
            <a:solidFill>
              <a:schemeClr val="accent3">
                <a:lumOff val="30000"/>
              </a:schemeClr>
            </a:solidFill>
            <a:ln cmpd="sng">
              <a:solidFill>
                <a:srgbClr val="000000"/>
              </a:solidFill>
            </a:ln>
          </c:spPr>
          <c:cat>
            <c:strRef>
              <c:f>'Agile Methods'!$B$23:$B$26</c:f>
            </c:strRef>
          </c:cat>
          <c:val>
            <c:numRef>
              <c:f>'Agile Methods'!$K$23:$K$26</c:f>
              <c:numCache/>
            </c:numRef>
          </c:val>
        </c:ser>
        <c:ser>
          <c:idx val="9"/>
          <c:order val="9"/>
          <c:tx>
            <c:strRef>
              <c:f>'Agile Methods'!$L$22</c:f>
            </c:strRef>
          </c:tx>
          <c:spPr>
            <a:solidFill>
              <a:schemeClr val="accent4">
                <a:lumOff val="30000"/>
              </a:schemeClr>
            </a:solidFill>
            <a:ln cmpd="sng">
              <a:solidFill>
                <a:srgbClr val="000000"/>
              </a:solidFill>
            </a:ln>
          </c:spPr>
          <c:cat>
            <c:strRef>
              <c:f>'Agile Methods'!$B$23:$B$26</c:f>
            </c:strRef>
          </c:cat>
          <c:val>
            <c:numRef>
              <c:f>'Agile Methods'!$L$23:$L$26</c:f>
              <c:numCache/>
            </c:numRef>
          </c:val>
        </c:ser>
        <c:ser>
          <c:idx val="10"/>
          <c:order val="10"/>
          <c:tx>
            <c:strRef>
              <c:f>'Agile Methods'!$M$22</c:f>
            </c:strRef>
          </c:tx>
          <c:spPr>
            <a:solidFill>
              <a:schemeClr val="accent5">
                <a:lumOff val="30000"/>
              </a:schemeClr>
            </a:solidFill>
            <a:ln cmpd="sng">
              <a:solidFill>
                <a:srgbClr val="000000"/>
              </a:solidFill>
            </a:ln>
          </c:spPr>
          <c:cat>
            <c:strRef>
              <c:f>'Agile Methods'!$B$23:$B$26</c:f>
            </c:strRef>
          </c:cat>
          <c:val>
            <c:numRef>
              <c:f>'Agile Methods'!$M$23:$M$26</c:f>
              <c:numCache/>
            </c:numRef>
          </c:val>
        </c:ser>
        <c:ser>
          <c:idx val="11"/>
          <c:order val="11"/>
          <c:tx>
            <c:strRef>
              <c:f>'Agile Methods'!$N$22</c:f>
            </c:strRef>
          </c:tx>
          <c:spPr>
            <a:solidFill>
              <a:schemeClr val="accent6">
                <a:lumOff val="30000"/>
              </a:schemeClr>
            </a:solidFill>
            <a:ln cmpd="sng">
              <a:solidFill>
                <a:srgbClr val="000000"/>
              </a:solidFill>
            </a:ln>
          </c:spPr>
          <c:cat>
            <c:strRef>
              <c:f>'Agile Methods'!$B$23:$B$26</c:f>
            </c:strRef>
          </c:cat>
          <c:val>
            <c:numRef>
              <c:f>'Agile Methods'!$N$23:$N$26</c:f>
              <c:numCache/>
            </c:numRef>
          </c:val>
        </c:ser>
        <c:overlap val="100"/>
        <c:axId val="885575936"/>
        <c:axId val="1785788682"/>
      </c:barChart>
      <c:catAx>
        <c:axId val="885575936"/>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785788682"/>
      </c:catAx>
      <c:valAx>
        <c:axId val="17857886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885575936"/>
      </c:valAx>
    </c:plotArea>
    <c:legend>
      <c:legendPos val="r"/>
      <c:overlay val="0"/>
      <c:txPr>
        <a:bodyPr/>
        <a:lstStyle/>
        <a:p>
          <a:pPr lvl="0">
            <a:defRPr b="0">
              <a:solidFill>
                <a:srgbClr val="1A1A1A"/>
              </a:solidFill>
              <a:latin typeface="Roboto"/>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Roboto"/>
              </a:defRPr>
            </a:pPr>
            <a:r>
              <a:rPr b="0">
                <a:solidFill>
                  <a:srgbClr val="757575"/>
                </a:solidFill>
                <a:latin typeface="Roboto"/>
              </a:rPr>
              <a:t>Reasons to change the Framework</a:t>
            </a:r>
          </a:p>
        </c:rich>
      </c:tx>
      <c:overlay val="0"/>
    </c:title>
    <c:plotArea>
      <c:layout>
        <c:manualLayout>
          <c:xMode val="edge"/>
          <c:yMode val="edge"/>
          <c:x val="0.4508333333333333"/>
          <c:y val="0.20619946091644206"/>
          <c:w val="0.5182500000000001"/>
          <c:h val="0.6952830188679243"/>
        </c:manualLayout>
      </c:layout>
      <c:barChart>
        <c:barDir val="bar"/>
        <c:ser>
          <c:idx val="0"/>
          <c:order val="0"/>
          <c:tx>
            <c:strRef>
              <c:f>'Reasons for a different Framewo'!$B$23</c:f>
            </c:strRef>
          </c:tx>
          <c:spPr>
            <a:solidFill>
              <a:schemeClr val="accent1"/>
            </a:solidFill>
            <a:ln cmpd="sng">
              <a:solidFill>
                <a:srgbClr val="000000"/>
              </a:solidFill>
            </a:ln>
          </c:spPr>
          <c:cat>
            <c:strRef>
              <c:f>'Reasons for a different Framewo'!$C$22:$G$22</c:f>
            </c:strRef>
          </c:cat>
          <c:val>
            <c:numRef>
              <c:f>'Reasons for a different Framewo'!$C$23:$G$23</c:f>
              <c:numCache/>
            </c:numRef>
          </c:val>
        </c:ser>
        <c:ser>
          <c:idx val="1"/>
          <c:order val="1"/>
          <c:tx>
            <c:strRef>
              <c:f>'Reasons for a different Framewo'!$B$24</c:f>
            </c:strRef>
          </c:tx>
          <c:spPr>
            <a:solidFill>
              <a:schemeClr val="accent2"/>
            </a:solidFill>
            <a:ln cmpd="sng">
              <a:solidFill>
                <a:srgbClr val="000000"/>
              </a:solidFill>
            </a:ln>
          </c:spPr>
          <c:cat>
            <c:strRef>
              <c:f>'Reasons for a different Framewo'!$C$22:$G$22</c:f>
            </c:strRef>
          </c:cat>
          <c:val>
            <c:numRef>
              <c:f>'Reasons for a different Framewo'!$C$24:$G$24</c:f>
              <c:numCache/>
            </c:numRef>
          </c:val>
        </c:ser>
        <c:ser>
          <c:idx val="2"/>
          <c:order val="2"/>
          <c:tx>
            <c:strRef>
              <c:f>'Reasons for a different Framewo'!$B$25</c:f>
            </c:strRef>
          </c:tx>
          <c:spPr>
            <a:solidFill>
              <a:schemeClr val="accent3"/>
            </a:solidFill>
            <a:ln cmpd="sng">
              <a:solidFill>
                <a:srgbClr val="000000"/>
              </a:solidFill>
            </a:ln>
          </c:spPr>
          <c:cat>
            <c:strRef>
              <c:f>'Reasons for a different Framewo'!$C$22:$G$22</c:f>
            </c:strRef>
          </c:cat>
          <c:val>
            <c:numRef>
              <c:f>'Reasons for a different Framewo'!$C$25:$G$25</c:f>
              <c:numCache/>
            </c:numRef>
          </c:val>
        </c:ser>
        <c:ser>
          <c:idx val="3"/>
          <c:order val="3"/>
          <c:tx>
            <c:strRef>
              <c:f>'Reasons for a different Framewo'!$B$26</c:f>
            </c:strRef>
          </c:tx>
          <c:spPr>
            <a:solidFill>
              <a:schemeClr val="accent4"/>
            </a:solidFill>
            <a:ln cmpd="sng">
              <a:solidFill>
                <a:srgbClr val="000000"/>
              </a:solidFill>
            </a:ln>
          </c:spPr>
          <c:cat>
            <c:strRef>
              <c:f>'Reasons for a different Framewo'!$C$22:$G$22</c:f>
            </c:strRef>
          </c:cat>
          <c:val>
            <c:numRef>
              <c:f>'Reasons for a different Framewo'!$C$26:$G$26</c:f>
              <c:numCache/>
            </c:numRef>
          </c:val>
        </c:ser>
        <c:axId val="1322569806"/>
        <c:axId val="961779360"/>
      </c:barChart>
      <c:catAx>
        <c:axId val="1322569806"/>
        <c:scaling>
          <c:orientation val="maxMin"/>
        </c:scaling>
        <c:delete val="0"/>
        <c:axPos val="l"/>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961779360"/>
      </c:catAx>
      <c:valAx>
        <c:axId val="96177936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0.00%" sourceLinked="0"/>
        <c:majorTickMark val="none"/>
        <c:minorTickMark val="none"/>
        <c:tickLblPos val="nextTo"/>
        <c:spPr>
          <a:ln/>
        </c:spPr>
        <c:txPr>
          <a:bodyPr/>
          <a:lstStyle/>
          <a:p>
            <a:pPr lvl="0">
              <a:defRPr b="0">
                <a:solidFill>
                  <a:srgbClr val="000000"/>
                </a:solidFill>
                <a:latin typeface="Roboto"/>
              </a:defRPr>
            </a:pPr>
          </a:p>
        </c:txPr>
        <c:crossAx val="1322569806"/>
        <c:crosses val="max"/>
      </c:valAx>
    </c:plotArea>
    <c:legend>
      <c:legendPos val="r"/>
      <c:layout>
        <c:manualLayout>
          <c:xMode val="edge"/>
          <c:yMode val="edge"/>
          <c:x val="0.0944661458333334"/>
          <c:y val="0.15610961365678347"/>
        </c:manualLayout>
      </c:layout>
      <c:overlay val="0"/>
      <c:txPr>
        <a:bodyPr/>
        <a:lstStyle/>
        <a:p>
          <a:pPr lvl="0">
            <a:defRPr b="0">
              <a:solidFill>
                <a:srgbClr val="1A1A1A"/>
              </a:solidFill>
              <a:latin typeface="Roboto"/>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Roboto"/>
              </a:defRPr>
            </a:pPr>
            <a:r>
              <a:rPr b="0">
                <a:solidFill>
                  <a:srgbClr val="757575"/>
                </a:solidFill>
                <a:latin typeface="Roboto"/>
              </a:rPr>
              <a:t>Reasons to change the Framework</a:t>
            </a:r>
          </a:p>
        </c:rich>
      </c:tx>
      <c:overlay val="0"/>
    </c:title>
    <c:plotArea>
      <c:layout>
        <c:manualLayout>
          <c:xMode val="edge"/>
          <c:yMode val="edge"/>
          <c:x val="0.07984244791666664"/>
          <c:y val="0.16307277628032346"/>
          <c:w val="0.4709908854166667"/>
          <c:h val="0.5040431266846359"/>
        </c:manualLayout>
      </c:layout>
      <c:barChart>
        <c:barDir val="col"/>
        <c:grouping val="stacked"/>
        <c:ser>
          <c:idx val="0"/>
          <c:order val="0"/>
          <c:tx>
            <c:strRef>
              <c:f>'Reasons for a different Framewo'!$C$16</c:f>
            </c:strRef>
          </c:tx>
          <c:spPr>
            <a:solidFill>
              <a:schemeClr val="accent1"/>
            </a:solidFill>
            <a:ln cmpd="sng">
              <a:solidFill>
                <a:srgbClr val="000000"/>
              </a:solidFill>
            </a:ln>
          </c:spPr>
          <c:cat>
            <c:strRef>
              <c:f>'Reasons for a different Framewo'!$B$17:$B$20</c:f>
            </c:strRef>
          </c:cat>
          <c:val>
            <c:numRef>
              <c:f>'Reasons for a different Framewo'!$C$17:$C$20</c:f>
              <c:numCache/>
            </c:numRef>
          </c:val>
        </c:ser>
        <c:ser>
          <c:idx val="1"/>
          <c:order val="1"/>
          <c:tx>
            <c:strRef>
              <c:f>'Reasons for a different Framewo'!$D$16</c:f>
            </c:strRef>
          </c:tx>
          <c:spPr>
            <a:solidFill>
              <a:schemeClr val="accent2"/>
            </a:solidFill>
            <a:ln cmpd="sng">
              <a:solidFill>
                <a:srgbClr val="000000"/>
              </a:solidFill>
            </a:ln>
          </c:spPr>
          <c:cat>
            <c:strRef>
              <c:f>'Reasons for a different Framewo'!$B$17:$B$20</c:f>
            </c:strRef>
          </c:cat>
          <c:val>
            <c:numRef>
              <c:f>'Reasons for a different Framewo'!$D$17:$D$20</c:f>
              <c:numCache/>
            </c:numRef>
          </c:val>
        </c:ser>
        <c:ser>
          <c:idx val="2"/>
          <c:order val="2"/>
          <c:tx>
            <c:strRef>
              <c:f>'Reasons for a different Framewo'!$E$16</c:f>
            </c:strRef>
          </c:tx>
          <c:spPr>
            <a:solidFill>
              <a:schemeClr val="accent3"/>
            </a:solidFill>
            <a:ln cmpd="sng">
              <a:solidFill>
                <a:srgbClr val="000000"/>
              </a:solidFill>
            </a:ln>
          </c:spPr>
          <c:cat>
            <c:strRef>
              <c:f>'Reasons for a different Framewo'!$B$17:$B$20</c:f>
            </c:strRef>
          </c:cat>
          <c:val>
            <c:numRef>
              <c:f>'Reasons for a different Framewo'!$E$17:$E$20</c:f>
              <c:numCache/>
            </c:numRef>
          </c:val>
        </c:ser>
        <c:ser>
          <c:idx val="3"/>
          <c:order val="3"/>
          <c:tx>
            <c:strRef>
              <c:f>'Reasons for a different Framewo'!$F$16</c:f>
            </c:strRef>
          </c:tx>
          <c:spPr>
            <a:solidFill>
              <a:schemeClr val="accent4"/>
            </a:solidFill>
            <a:ln cmpd="sng">
              <a:solidFill>
                <a:srgbClr val="000000"/>
              </a:solidFill>
            </a:ln>
          </c:spPr>
          <c:cat>
            <c:strRef>
              <c:f>'Reasons for a different Framewo'!$B$17:$B$20</c:f>
            </c:strRef>
          </c:cat>
          <c:val>
            <c:numRef>
              <c:f>'Reasons for a different Framewo'!$F$17:$F$20</c:f>
              <c:numCache/>
            </c:numRef>
          </c:val>
        </c:ser>
        <c:ser>
          <c:idx val="4"/>
          <c:order val="4"/>
          <c:tx>
            <c:strRef>
              <c:f>'Reasons for a different Framewo'!$G$16</c:f>
            </c:strRef>
          </c:tx>
          <c:spPr>
            <a:solidFill>
              <a:schemeClr val="accent5"/>
            </a:solidFill>
            <a:ln cmpd="sng">
              <a:solidFill>
                <a:srgbClr val="000000"/>
              </a:solidFill>
            </a:ln>
          </c:spPr>
          <c:cat>
            <c:strRef>
              <c:f>'Reasons for a different Framewo'!$B$17:$B$20</c:f>
            </c:strRef>
          </c:cat>
          <c:val>
            <c:numRef>
              <c:f>'Reasons for a different Framewo'!$G$17:$G$20</c:f>
              <c:numCache/>
            </c:numRef>
          </c:val>
        </c:ser>
        <c:ser>
          <c:idx val="5"/>
          <c:order val="5"/>
          <c:tx>
            <c:strRef>
              <c:f>'Reasons for a different Framewo'!$H$16</c:f>
            </c:strRef>
          </c:tx>
          <c:spPr>
            <a:solidFill>
              <a:schemeClr val="accent6"/>
            </a:solidFill>
            <a:ln cmpd="sng">
              <a:solidFill>
                <a:srgbClr val="000000"/>
              </a:solidFill>
            </a:ln>
          </c:spPr>
          <c:cat>
            <c:strRef>
              <c:f>'Reasons for a different Framewo'!$B$17:$B$20</c:f>
            </c:strRef>
          </c:cat>
          <c:val>
            <c:numRef>
              <c:f>'Reasons for a different Framewo'!$H$17:$H$20</c:f>
              <c:numCache/>
            </c:numRef>
          </c:val>
        </c:ser>
        <c:overlap val="100"/>
        <c:axId val="1726384299"/>
        <c:axId val="661695955"/>
      </c:barChart>
      <c:catAx>
        <c:axId val="1726384299"/>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661695955"/>
      </c:catAx>
      <c:valAx>
        <c:axId val="6616959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726384299"/>
      </c:valAx>
    </c:plotArea>
    <c:legend>
      <c:legendPos val="r"/>
      <c:overlay val="0"/>
      <c:txPr>
        <a:bodyPr/>
        <a:lstStyle/>
        <a:p>
          <a:pPr lvl="0">
            <a:defRPr b="0">
              <a:solidFill>
                <a:srgbClr val="1A1A1A"/>
              </a:solidFill>
              <a:latin typeface="Roboto"/>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28552456839309428"/>
          <c:y val="0.17148760330578514"/>
          <c:w val="0.9405046480743693"/>
          <c:h val="0.778512396694215"/>
        </c:manualLayout>
      </c:layout>
      <c:pieChart>
        <c:varyColors val="1"/>
        <c:ser>
          <c:idx val="0"/>
          <c:order val="0"/>
          <c:tx>
            <c:strRef>
              <c:f>'Reasons for a different Framewo'!$B$17</c:f>
            </c:strRef>
          </c:tx>
          <c:dPt>
            <c:idx val="0"/>
            <c:spPr>
              <a:solidFill>
                <a:srgbClr val="BD93F9"/>
              </a:solidFill>
            </c:spPr>
          </c:dPt>
          <c:dLbls>
            <c:showLegendKey val="0"/>
            <c:showVal val="0"/>
            <c:showCatName val="0"/>
            <c:showSerName val="0"/>
            <c:showPercent val="0"/>
            <c:showBubbleSize val="0"/>
            <c:showLeaderLines val="1"/>
          </c:dLbls>
          <c:cat>
            <c:strRef>
              <c:f>'Reasons for a different Framewo'!$C$16:$H$16</c:f>
            </c:strRef>
          </c:cat>
          <c:val>
            <c:numRef>
              <c:f>'Reasons for a different Framewo'!$C$17:$H$17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sz="2000">
              <a:solidFill>
                <a:srgbClr val="1A1A1A"/>
              </a:solidFill>
              <a:latin typeface="Roboto"/>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Roboto"/>
              </a:defRPr>
            </a:pPr>
            <a:r>
              <a:rPr b="0">
                <a:solidFill>
                  <a:srgbClr val="757575"/>
                </a:solidFill>
                <a:latin typeface="Roboto"/>
              </a:rPr>
              <a:t>Reasons to adopt Scrum per Framework</a:t>
            </a:r>
          </a:p>
        </c:rich>
      </c:tx>
      <c:overlay val="0"/>
    </c:title>
    <c:plotArea>
      <c:layout>
        <c:manualLayout>
          <c:xMode val="edge"/>
          <c:yMode val="edge"/>
          <c:x val="0.4610655737704916"/>
          <c:y val="0.19315673289183222"/>
          <c:w val="0.5080177595628419"/>
          <c:h val="0.7814569536423841"/>
        </c:manualLayout>
      </c:layout>
      <c:barChart>
        <c:barDir val="bar"/>
        <c:grouping val="stacked"/>
        <c:ser>
          <c:idx val="0"/>
          <c:order val="0"/>
          <c:tx>
            <c:strRef>
              <c:f>'Reasons to adopt Scrum'!$B$16</c:f>
            </c:strRef>
          </c:tx>
          <c:spPr>
            <a:solidFill>
              <a:schemeClr val="accent1"/>
            </a:solidFill>
            <a:ln cmpd="sng">
              <a:solidFill>
                <a:srgbClr val="000000"/>
              </a:solidFill>
            </a:ln>
          </c:spPr>
          <c:cat>
            <c:strRef>
              <c:f>'Reasons to adopt Scrum'!$C$15:$Q$15</c:f>
            </c:strRef>
          </c:cat>
          <c:val>
            <c:numRef>
              <c:f>'Reasons to adopt Scrum'!$C$16:$Q$16</c:f>
              <c:numCache/>
            </c:numRef>
          </c:val>
        </c:ser>
        <c:ser>
          <c:idx val="1"/>
          <c:order val="1"/>
          <c:tx>
            <c:strRef>
              <c:f>'Reasons to adopt Scrum'!$B$17</c:f>
            </c:strRef>
          </c:tx>
          <c:spPr>
            <a:solidFill>
              <a:schemeClr val="accent2"/>
            </a:solidFill>
            <a:ln cmpd="sng">
              <a:solidFill>
                <a:srgbClr val="000000"/>
              </a:solidFill>
            </a:ln>
          </c:spPr>
          <c:cat>
            <c:strRef>
              <c:f>'Reasons to adopt Scrum'!$C$15:$Q$15</c:f>
            </c:strRef>
          </c:cat>
          <c:val>
            <c:numRef>
              <c:f>'Reasons to adopt Scrum'!$C$17:$Q$17</c:f>
              <c:numCache/>
            </c:numRef>
          </c:val>
        </c:ser>
        <c:ser>
          <c:idx val="2"/>
          <c:order val="2"/>
          <c:tx>
            <c:strRef>
              <c:f>'Reasons to adopt Scrum'!$B$18</c:f>
            </c:strRef>
          </c:tx>
          <c:spPr>
            <a:solidFill>
              <a:schemeClr val="accent3"/>
            </a:solidFill>
            <a:ln cmpd="sng">
              <a:solidFill>
                <a:srgbClr val="000000"/>
              </a:solidFill>
            </a:ln>
          </c:spPr>
          <c:cat>
            <c:strRef>
              <c:f>'Reasons to adopt Scrum'!$C$15:$Q$15</c:f>
            </c:strRef>
          </c:cat>
          <c:val>
            <c:numRef>
              <c:f>'Reasons to adopt Scrum'!$C$18:$Q$18</c:f>
              <c:numCache/>
            </c:numRef>
          </c:val>
        </c:ser>
        <c:ser>
          <c:idx val="3"/>
          <c:order val="3"/>
          <c:tx>
            <c:strRef>
              <c:f>'Reasons to adopt Scrum'!$B$19</c:f>
            </c:strRef>
          </c:tx>
          <c:spPr>
            <a:solidFill>
              <a:schemeClr val="accent4"/>
            </a:solidFill>
            <a:ln cmpd="sng">
              <a:solidFill>
                <a:srgbClr val="000000"/>
              </a:solidFill>
            </a:ln>
          </c:spPr>
          <c:cat>
            <c:strRef>
              <c:f>'Reasons to adopt Scrum'!$C$15:$Q$15</c:f>
            </c:strRef>
          </c:cat>
          <c:val>
            <c:numRef>
              <c:f>'Reasons to adopt Scrum'!$C$19:$Q$19</c:f>
              <c:numCache/>
            </c:numRef>
          </c:val>
        </c:ser>
        <c:overlap val="100"/>
        <c:axId val="1348309149"/>
        <c:axId val="415175528"/>
      </c:barChart>
      <c:catAx>
        <c:axId val="1348309149"/>
        <c:scaling>
          <c:orientation val="maxMin"/>
        </c:scaling>
        <c:delete val="0"/>
        <c:axPos val="l"/>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415175528"/>
      </c:catAx>
      <c:valAx>
        <c:axId val="41517552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348309149"/>
        <c:crosses val="max"/>
      </c:valAx>
    </c:plotArea>
    <c:legend>
      <c:legendPos val="r"/>
      <c:overlay val="0"/>
      <c:txPr>
        <a:bodyPr/>
        <a:lstStyle/>
        <a:p>
          <a:pPr lvl="0">
            <a:defRPr b="0">
              <a:solidFill>
                <a:srgbClr val="1A1A1A"/>
              </a:solidFill>
              <a:latin typeface="Roboto"/>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Roboto"/>
              </a:defRPr>
            </a:pPr>
            <a:r>
              <a:rPr b="0">
                <a:solidFill>
                  <a:srgbClr val="757575"/>
                </a:solidFill>
                <a:latin typeface="Roboto"/>
              </a:rPr>
              <a:t>Reasons to adopt Scrum per organization size</a:t>
            </a:r>
          </a:p>
        </c:rich>
      </c:tx>
      <c:overlay val="0"/>
    </c:title>
    <c:plotArea>
      <c:layout>
        <c:manualLayout>
          <c:xMode val="edge"/>
          <c:yMode val="edge"/>
          <c:x val="0.44193989071038253"/>
          <c:y val="0.17991169977924945"/>
          <c:w val="0.527143442622951"/>
          <c:h val="0.7971772490078126"/>
        </c:manualLayout>
      </c:layout>
      <c:barChart>
        <c:barDir val="bar"/>
        <c:grouping val="stacked"/>
        <c:ser>
          <c:idx val="0"/>
          <c:order val="0"/>
          <c:tx>
            <c:strRef>
              <c:f>'Reasons to adopt Scrum'!$B$23</c:f>
            </c:strRef>
          </c:tx>
          <c:spPr>
            <a:solidFill>
              <a:schemeClr val="accent1"/>
            </a:solidFill>
            <a:ln cmpd="sng">
              <a:solidFill>
                <a:srgbClr val="000000"/>
              </a:solidFill>
            </a:ln>
          </c:spPr>
          <c:cat>
            <c:strRef>
              <c:f>'Reasons to adopt Scrum'!$C$22:$Q$22</c:f>
            </c:strRef>
          </c:cat>
          <c:val>
            <c:numRef>
              <c:f>'Reasons to adopt Scrum'!$C$23:$Q$23</c:f>
              <c:numCache/>
            </c:numRef>
          </c:val>
        </c:ser>
        <c:ser>
          <c:idx val="1"/>
          <c:order val="1"/>
          <c:tx>
            <c:strRef>
              <c:f>'Reasons to adopt Scrum'!$B$24</c:f>
            </c:strRef>
          </c:tx>
          <c:spPr>
            <a:solidFill>
              <a:schemeClr val="accent2"/>
            </a:solidFill>
            <a:ln cmpd="sng">
              <a:solidFill>
                <a:srgbClr val="000000"/>
              </a:solidFill>
            </a:ln>
          </c:spPr>
          <c:cat>
            <c:strRef>
              <c:f>'Reasons to adopt Scrum'!$C$22:$Q$22</c:f>
            </c:strRef>
          </c:cat>
          <c:val>
            <c:numRef>
              <c:f>'Reasons to adopt Scrum'!$C$24:$Q$24</c:f>
              <c:numCache/>
            </c:numRef>
          </c:val>
        </c:ser>
        <c:ser>
          <c:idx val="2"/>
          <c:order val="2"/>
          <c:tx>
            <c:strRef>
              <c:f>'Reasons to adopt Scrum'!$B$25</c:f>
            </c:strRef>
          </c:tx>
          <c:spPr>
            <a:solidFill>
              <a:schemeClr val="accent3"/>
            </a:solidFill>
            <a:ln cmpd="sng">
              <a:solidFill>
                <a:srgbClr val="000000"/>
              </a:solidFill>
            </a:ln>
          </c:spPr>
          <c:cat>
            <c:strRef>
              <c:f>'Reasons to adopt Scrum'!$C$22:$Q$22</c:f>
            </c:strRef>
          </c:cat>
          <c:val>
            <c:numRef>
              <c:f>'Reasons to adopt Scrum'!$C$25:$Q$25</c:f>
              <c:numCache/>
            </c:numRef>
          </c:val>
        </c:ser>
        <c:ser>
          <c:idx val="3"/>
          <c:order val="3"/>
          <c:tx>
            <c:strRef>
              <c:f>'Reasons to adopt Scrum'!$B$26</c:f>
            </c:strRef>
          </c:tx>
          <c:spPr>
            <a:solidFill>
              <a:schemeClr val="accent4"/>
            </a:solidFill>
            <a:ln cmpd="sng">
              <a:solidFill>
                <a:srgbClr val="000000"/>
              </a:solidFill>
            </a:ln>
          </c:spPr>
          <c:cat>
            <c:strRef>
              <c:f>'Reasons to adopt Scrum'!$C$22:$Q$22</c:f>
            </c:strRef>
          </c:cat>
          <c:val>
            <c:numRef>
              <c:f>'Reasons to adopt Scrum'!$C$26:$Q$26</c:f>
              <c:numCache/>
            </c:numRef>
          </c:val>
        </c:ser>
        <c:overlap val="100"/>
        <c:axId val="1701724713"/>
        <c:axId val="1697814362"/>
      </c:barChart>
      <c:catAx>
        <c:axId val="1701724713"/>
        <c:scaling>
          <c:orientation val="maxMin"/>
        </c:scaling>
        <c:delete val="0"/>
        <c:axPos val="l"/>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697814362"/>
      </c:catAx>
      <c:valAx>
        <c:axId val="169781436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701724713"/>
        <c:crosses val="max"/>
      </c:valAx>
    </c:plotArea>
    <c:legend>
      <c:legendPos val="r"/>
      <c:layout>
        <c:manualLayout>
          <c:xMode val="edge"/>
          <c:yMode val="edge"/>
          <c:x val="0.14984861680327882"/>
          <c:y val="0.12306843267108168"/>
        </c:manualLayout>
      </c:layout>
      <c:overlay val="0"/>
      <c:txPr>
        <a:bodyPr/>
        <a:lstStyle/>
        <a:p>
          <a:pPr lvl="0">
            <a:defRPr b="0">
              <a:solidFill>
                <a:srgbClr val="1A1A1A"/>
              </a:solidFill>
              <a:latin typeface="Roboto"/>
            </a:defRPr>
          </a:pPr>
        </a:p>
      </c:txPr>
    </c:legend>
    <c:plotVisOnly val="1"/>
  </c:chart>
</c:chartSpace>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 Id="rId2" Type="http://schemas.openxmlformats.org/officeDocument/2006/relationships/chart" Target="../charts/chart15.xml"/><Relationship Id="rId3" Type="http://schemas.openxmlformats.org/officeDocument/2006/relationships/chart" Target="../charts/chart16.xml"/><Relationship Id="rId4"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8.xml"/><Relationship Id="rId2" Type="http://schemas.openxmlformats.org/officeDocument/2006/relationships/chart" Target="../charts/chart19.xml"/><Relationship Id="rId3" Type="http://schemas.openxmlformats.org/officeDocument/2006/relationships/chart" Target="../charts/chart20.xml"/><Relationship Id="rId4"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Relationship Id="rId3"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1.xml"/><Relationship Id="rId2" Type="http://schemas.openxmlformats.org/officeDocument/2006/relationships/chart" Target="../charts/chart12.xml"/><Relationship Id="rId3"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352425</xdr:colOff>
      <xdr:row>0</xdr:row>
      <xdr:rowOff>171450</xdr:rowOff>
    </xdr:from>
    <xdr:ext cx="7848600" cy="7019925"/>
    <xdr:graphicFrame>
      <xdr:nvGraphicFramePr>
        <xdr:cNvPr id="14" name="Chart 14" title="Diagramm"/>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561975</xdr:colOff>
      <xdr:row>1</xdr:row>
      <xdr:rowOff>28575</xdr:rowOff>
    </xdr:from>
    <xdr:ext cx="5715000" cy="3533775"/>
    <xdr:graphicFrame>
      <xdr:nvGraphicFramePr>
        <xdr:cNvPr id="15" name="Chart 15" title="Diagramm"/>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13</xdr:col>
      <xdr:colOff>609600</xdr:colOff>
      <xdr:row>1</xdr:row>
      <xdr:rowOff>28575</xdr:rowOff>
    </xdr:from>
    <xdr:ext cx="5715000" cy="3533775"/>
    <xdr:graphicFrame>
      <xdr:nvGraphicFramePr>
        <xdr:cNvPr id="16" name="Chart 16" title="Diagramm"/>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7</xdr:col>
      <xdr:colOff>390525</xdr:colOff>
      <xdr:row>19</xdr:row>
      <xdr:rowOff>95250</xdr:rowOff>
    </xdr:from>
    <xdr:ext cx="5715000" cy="3533775"/>
    <xdr:graphicFrame>
      <xdr:nvGraphicFramePr>
        <xdr:cNvPr id="17" name="Chart 17" title="Diagramm"/>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142875</xdr:rowOff>
    </xdr:from>
    <xdr:ext cx="7534275" cy="5429250"/>
    <xdr:graphicFrame>
      <xdr:nvGraphicFramePr>
        <xdr:cNvPr id="18" name="Chart 18" title="Diagramm"/>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809625</xdr:colOff>
      <xdr:row>1</xdr:row>
      <xdr:rowOff>66675</xdr:rowOff>
    </xdr:from>
    <xdr:ext cx="6505575" cy="3533775"/>
    <xdr:graphicFrame>
      <xdr:nvGraphicFramePr>
        <xdr:cNvPr id="19" name="Chart 19" title="Diagramm"/>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13</xdr:col>
      <xdr:colOff>685800</xdr:colOff>
      <xdr:row>0</xdr:row>
      <xdr:rowOff>142875</xdr:rowOff>
    </xdr:from>
    <xdr:ext cx="6505575" cy="3533775"/>
    <xdr:graphicFrame>
      <xdr:nvGraphicFramePr>
        <xdr:cNvPr id="20" name="Chart 20" title="Diagramm"/>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13</xdr:col>
      <xdr:colOff>685800</xdr:colOff>
      <xdr:row>19</xdr:row>
      <xdr:rowOff>0</xdr:rowOff>
    </xdr:from>
    <xdr:ext cx="6505575" cy="3533775"/>
    <xdr:graphicFrame>
      <xdr:nvGraphicFramePr>
        <xdr:cNvPr id="21" name="Chart 21" title="Diagramm"/>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704850</xdr:colOff>
      <xdr:row>28</xdr:row>
      <xdr:rowOff>190500</xdr:rowOff>
    </xdr:from>
    <xdr:ext cx="9067800" cy="5610225"/>
    <xdr:graphicFrame>
      <xdr:nvGraphicFramePr>
        <xdr:cNvPr id="1"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28575</xdr:colOff>
      <xdr:row>0</xdr:row>
      <xdr:rowOff>161925</xdr:rowOff>
    </xdr:from>
    <xdr:ext cx="5715000" cy="3533775"/>
    <xdr:graphicFrame>
      <xdr:nvGraphicFramePr>
        <xdr:cNvPr id="2" name="Chart 2" title="Diagramm"/>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571500</xdr:colOff>
      <xdr:row>0</xdr:row>
      <xdr:rowOff>161925</xdr:rowOff>
    </xdr:from>
    <xdr:ext cx="5715000" cy="3533775"/>
    <xdr:graphicFrame>
      <xdr:nvGraphicFramePr>
        <xdr:cNvPr id="3" name="Chart 3" title="Diagramm"/>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8</xdr:col>
      <xdr:colOff>1581150</xdr:colOff>
      <xdr:row>0</xdr:row>
      <xdr:rowOff>161925</xdr:rowOff>
    </xdr:from>
    <xdr:ext cx="5715000" cy="3533775"/>
    <xdr:graphicFrame>
      <xdr:nvGraphicFramePr>
        <xdr:cNvPr id="4" name="Chart 4" title="Diagramm"/>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1504950</xdr:colOff>
      <xdr:row>0</xdr:row>
      <xdr:rowOff>152400</xdr:rowOff>
    </xdr:from>
    <xdr:ext cx="5715000" cy="3533775"/>
    <xdr:graphicFrame>
      <xdr:nvGraphicFramePr>
        <xdr:cNvPr id="5" name="Chart 5" title="Diagramm"/>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1609725</xdr:colOff>
      <xdr:row>4</xdr:row>
      <xdr:rowOff>190500</xdr:rowOff>
    </xdr:from>
    <xdr:ext cx="5715000" cy="3533775"/>
    <xdr:graphicFrame>
      <xdr:nvGraphicFramePr>
        <xdr:cNvPr id="6" name="Chart 6" title="Diagramm"/>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114300</xdr:colOff>
      <xdr:row>17</xdr:row>
      <xdr:rowOff>114300</xdr:rowOff>
    </xdr:from>
    <xdr:ext cx="12725400" cy="4095750"/>
    <xdr:graphicFrame>
      <xdr:nvGraphicFramePr>
        <xdr:cNvPr id="7" name="Chart 7" title="Diagramm"/>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409575</xdr:colOff>
      <xdr:row>0</xdr:row>
      <xdr:rowOff>171450</xdr:rowOff>
    </xdr:from>
    <xdr:ext cx="6972300" cy="4314825"/>
    <xdr:graphicFrame>
      <xdr:nvGraphicFramePr>
        <xdr:cNvPr id="8" name="Chart 8" title="Diagramm"/>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57150</xdr:colOff>
      <xdr:row>0</xdr:row>
      <xdr:rowOff>171450</xdr:rowOff>
    </xdr:from>
    <xdr:ext cx="6972300" cy="4314825"/>
    <xdr:graphicFrame>
      <xdr:nvGraphicFramePr>
        <xdr:cNvPr id="9" name="Chart 9" title="Diagramm"/>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1533525</xdr:colOff>
      <xdr:row>0</xdr:row>
      <xdr:rowOff>171450</xdr:rowOff>
    </xdr:from>
    <xdr:ext cx="6334125" cy="3924300"/>
    <xdr:graphicFrame>
      <xdr:nvGraphicFramePr>
        <xdr:cNvPr id="10" name="Chart 10" title="Diagramm"/>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762000</xdr:colOff>
      <xdr:row>10</xdr:row>
      <xdr:rowOff>123825</xdr:rowOff>
    </xdr:from>
    <xdr:ext cx="5715000" cy="3533775"/>
    <xdr:graphicFrame>
      <xdr:nvGraphicFramePr>
        <xdr:cNvPr id="11" name="Chart 11" title="Diagramm"/>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923925</xdr:colOff>
      <xdr:row>30</xdr:row>
      <xdr:rowOff>190500</xdr:rowOff>
    </xdr:from>
    <xdr:ext cx="12639675" cy="6877050"/>
    <xdr:graphicFrame>
      <xdr:nvGraphicFramePr>
        <xdr:cNvPr id="12" name="Chart 12" title="Diagramm"/>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16</xdr:col>
      <xdr:colOff>704850</xdr:colOff>
      <xdr:row>10</xdr:row>
      <xdr:rowOff>123825</xdr:rowOff>
    </xdr:from>
    <xdr:ext cx="5715000" cy="3533775"/>
    <xdr:graphicFrame>
      <xdr:nvGraphicFramePr>
        <xdr:cNvPr id="13" name="Chart 13" title="Diagramm"/>
        <xdr:cNvGraphicFramePr/>
      </xdr:nvGraphicFramePr>
      <xdr:xfrm>
        <a:off x="0" y="0"/>
        <a:ext cx="0" cy="0"/>
      </xdr:xfrm>
      <a:graphic>
        <a:graphicData uri="http://schemas.openxmlformats.org/drawingml/2006/chart">
          <c:chart r:id="rId3"/>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rum.org" TargetMode="External"/><Relationship Id="rId2" Type="http://schemas.openxmlformats.org/officeDocument/2006/relationships/hyperlink" Target="http://scrum.org"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1.0"/>
    <col customWidth="1" min="2" max="32" width="18.88"/>
    <col customWidth="1" min="33" max="33" width="46.5"/>
    <col customWidth="1" min="34" max="54" width="18.88"/>
  </cols>
  <sheetData>
    <row r="1" ht="30.75" customHeight="1">
      <c r="A1" s="1" t="s">
        <v>0</v>
      </c>
      <c r="B1" s="2" t="s">
        <v>1</v>
      </c>
      <c r="C1" s="1" t="s">
        <v>2</v>
      </c>
      <c r="D1" s="1" t="s">
        <v>3</v>
      </c>
      <c r="E1" s="1"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c r="AT1" s="2" t="s">
        <v>44</v>
      </c>
      <c r="AU1" s="2"/>
      <c r="AV1" s="2" t="s">
        <v>45</v>
      </c>
    </row>
    <row r="2">
      <c r="A2" s="3" t="s">
        <v>46</v>
      </c>
      <c r="B2" s="4">
        <v>44932.480960925925</v>
      </c>
      <c r="C2" s="3" t="s">
        <v>47</v>
      </c>
      <c r="D2" s="3" t="s">
        <v>48</v>
      </c>
      <c r="E2" s="3">
        <v>22.0</v>
      </c>
      <c r="F2" s="3" t="s">
        <v>49</v>
      </c>
      <c r="G2" s="3">
        <v>1.0</v>
      </c>
      <c r="H2" s="5" t="s">
        <v>50</v>
      </c>
      <c r="I2" s="3" t="s">
        <v>51</v>
      </c>
      <c r="J2" s="3" t="s">
        <v>52</v>
      </c>
      <c r="K2" s="3">
        <v>7.0</v>
      </c>
      <c r="L2" s="3" t="s">
        <v>53</v>
      </c>
      <c r="M2" s="3">
        <v>3.0</v>
      </c>
      <c r="N2" s="3" t="s">
        <v>54</v>
      </c>
      <c r="O2" s="3" t="s">
        <v>55</v>
      </c>
      <c r="P2" s="3">
        <v>1.0</v>
      </c>
      <c r="Q2" s="3" t="s">
        <v>56</v>
      </c>
      <c r="R2" s="3">
        <v>12.0</v>
      </c>
      <c r="S2" s="3" t="s">
        <v>57</v>
      </c>
      <c r="T2" s="3">
        <v>2015.0</v>
      </c>
      <c r="U2" s="3" t="s">
        <v>58</v>
      </c>
      <c r="V2" s="3">
        <v>1.0</v>
      </c>
      <c r="W2" s="3" t="s">
        <v>59</v>
      </c>
      <c r="X2" s="3" t="s">
        <v>60</v>
      </c>
      <c r="Y2" s="3">
        <v>2.0</v>
      </c>
      <c r="Z2" s="3" t="s">
        <v>61</v>
      </c>
      <c r="AA2" s="3">
        <v>5.0</v>
      </c>
      <c r="AB2" s="3" t="s">
        <v>62</v>
      </c>
      <c r="AC2" s="3" t="s">
        <v>63</v>
      </c>
      <c r="AD2" s="3" t="s">
        <v>64</v>
      </c>
      <c r="AE2" s="3" t="s">
        <v>65</v>
      </c>
      <c r="AF2" s="3" t="s">
        <v>66</v>
      </c>
      <c r="AG2" s="3" t="s">
        <v>67</v>
      </c>
      <c r="AH2" s="3" t="s">
        <v>68</v>
      </c>
      <c r="AI2" s="3">
        <v>5.0</v>
      </c>
      <c r="AJ2" s="3">
        <v>3.0</v>
      </c>
      <c r="AK2" s="3" t="s">
        <v>69</v>
      </c>
      <c r="AL2" s="3" t="s">
        <v>70</v>
      </c>
      <c r="AM2" s="3" t="s">
        <v>71</v>
      </c>
      <c r="AN2" s="3" t="s">
        <v>72</v>
      </c>
      <c r="AO2" s="3" t="s">
        <v>73</v>
      </c>
      <c r="AP2" s="3" t="s">
        <v>74</v>
      </c>
      <c r="AQ2" s="3" t="s">
        <v>75</v>
      </c>
      <c r="AR2" s="3" t="s">
        <v>76</v>
      </c>
      <c r="AS2" s="3"/>
      <c r="AT2" s="3" t="s">
        <v>57</v>
      </c>
      <c r="AU2" s="3"/>
      <c r="AV2" s="3" t="s">
        <v>57</v>
      </c>
    </row>
    <row r="3">
      <c r="A3" s="3" t="s">
        <v>46</v>
      </c>
      <c r="B3" s="4">
        <v>44932.50687810185</v>
      </c>
      <c r="C3" s="3" t="s">
        <v>77</v>
      </c>
      <c r="D3" s="6"/>
      <c r="E3" s="3" t="s">
        <v>78</v>
      </c>
      <c r="F3" s="3" t="s">
        <v>79</v>
      </c>
      <c r="G3" s="3">
        <v>2.0</v>
      </c>
      <c r="H3" s="3">
        <v>5.0</v>
      </c>
      <c r="I3" s="3" t="s">
        <v>80</v>
      </c>
      <c r="J3" s="3" t="s">
        <v>81</v>
      </c>
      <c r="K3" s="3">
        <v>4.0</v>
      </c>
      <c r="L3" s="3" t="s">
        <v>82</v>
      </c>
      <c r="M3" s="3">
        <v>3.0</v>
      </c>
      <c r="N3" s="3" t="s">
        <v>83</v>
      </c>
      <c r="O3" s="3" t="s">
        <v>84</v>
      </c>
      <c r="P3" s="3">
        <v>3.0</v>
      </c>
      <c r="Q3" s="3" t="s">
        <v>85</v>
      </c>
      <c r="R3" s="3">
        <v>15.0</v>
      </c>
      <c r="S3" s="3" t="s">
        <v>76</v>
      </c>
      <c r="T3" s="6"/>
      <c r="U3" s="7">
        <v>0.5</v>
      </c>
      <c r="V3" s="3">
        <v>1.0</v>
      </c>
      <c r="W3" s="3" t="s">
        <v>86</v>
      </c>
      <c r="X3" s="3" t="s">
        <v>87</v>
      </c>
      <c r="Y3" s="3">
        <v>2.0</v>
      </c>
      <c r="Z3" s="3" t="s">
        <v>88</v>
      </c>
      <c r="AA3" s="3">
        <v>7.0</v>
      </c>
      <c r="AB3" s="3" t="s">
        <v>89</v>
      </c>
      <c r="AC3" s="3" t="s">
        <v>90</v>
      </c>
      <c r="AD3" s="3" t="s">
        <v>91</v>
      </c>
      <c r="AE3" s="3" t="s">
        <v>92</v>
      </c>
      <c r="AF3" s="3" t="s">
        <v>66</v>
      </c>
      <c r="AG3" s="3" t="s">
        <v>93</v>
      </c>
      <c r="AH3" s="3" t="s">
        <v>94</v>
      </c>
      <c r="AI3" s="3">
        <v>2.0</v>
      </c>
      <c r="AJ3" s="3">
        <v>3.0</v>
      </c>
      <c r="AK3" s="6"/>
      <c r="AL3" s="3" t="s">
        <v>95</v>
      </c>
      <c r="AM3" s="3" t="s">
        <v>96</v>
      </c>
      <c r="AN3" s="3" t="s">
        <v>97</v>
      </c>
      <c r="AO3" s="3" t="s">
        <v>98</v>
      </c>
      <c r="AP3" s="3" t="s">
        <v>99</v>
      </c>
      <c r="AQ3" s="3" t="s">
        <v>100</v>
      </c>
      <c r="AR3" s="3" t="s">
        <v>76</v>
      </c>
      <c r="AS3" s="6"/>
      <c r="AT3" s="3" t="s">
        <v>76</v>
      </c>
      <c r="AU3" s="6"/>
      <c r="AV3" s="3" t="s">
        <v>76</v>
      </c>
    </row>
    <row r="4">
      <c r="A4" s="3" t="s">
        <v>46</v>
      </c>
      <c r="B4" s="4">
        <v>44936.600412071755</v>
      </c>
      <c r="C4" s="3" t="s">
        <v>101</v>
      </c>
      <c r="D4" s="3" t="s">
        <v>102</v>
      </c>
      <c r="E4" s="3">
        <v>15.0</v>
      </c>
      <c r="F4" s="3" t="s">
        <v>103</v>
      </c>
      <c r="G4" s="3">
        <v>0.0</v>
      </c>
      <c r="H4" s="3">
        <v>0.0</v>
      </c>
      <c r="I4" s="3" t="s">
        <v>104</v>
      </c>
      <c r="J4" s="3" t="s">
        <v>104</v>
      </c>
      <c r="K4" s="3">
        <v>3.0</v>
      </c>
      <c r="L4" s="3" t="s">
        <v>105</v>
      </c>
      <c r="M4" s="3">
        <v>1.0</v>
      </c>
      <c r="N4" s="3" t="s">
        <v>106</v>
      </c>
      <c r="O4" s="3" t="s">
        <v>107</v>
      </c>
      <c r="P4" s="3" t="s">
        <v>108</v>
      </c>
      <c r="Q4" s="3" t="s">
        <v>109</v>
      </c>
      <c r="R4" s="3">
        <v>8.0</v>
      </c>
      <c r="S4" s="3" t="s">
        <v>57</v>
      </c>
      <c r="T4" s="3">
        <v>2015.0</v>
      </c>
      <c r="U4" s="3" t="s">
        <v>110</v>
      </c>
      <c r="V4" s="3" t="s">
        <v>111</v>
      </c>
      <c r="W4" s="3" t="s">
        <v>112</v>
      </c>
      <c r="X4" s="3" t="s">
        <v>111</v>
      </c>
      <c r="Y4" s="3">
        <v>1.0</v>
      </c>
      <c r="Z4" s="3" t="s">
        <v>113</v>
      </c>
      <c r="AA4" s="3">
        <v>5.0</v>
      </c>
      <c r="AB4" s="3" t="s">
        <v>114</v>
      </c>
      <c r="AC4" s="3" t="s">
        <v>115</v>
      </c>
      <c r="AD4" s="3" t="s">
        <v>116</v>
      </c>
      <c r="AE4" s="3" t="s">
        <v>117</v>
      </c>
      <c r="AF4" s="3" t="s">
        <v>66</v>
      </c>
      <c r="AG4" s="3" t="s">
        <v>118</v>
      </c>
      <c r="AH4" s="3" t="s">
        <v>119</v>
      </c>
      <c r="AI4" s="3">
        <v>1.0</v>
      </c>
      <c r="AJ4" s="3">
        <v>3.0</v>
      </c>
      <c r="AK4" s="3" t="s">
        <v>120</v>
      </c>
      <c r="AL4" s="3" t="s">
        <v>95</v>
      </c>
      <c r="AM4" s="3" t="s">
        <v>121</v>
      </c>
      <c r="AN4" s="3" t="s">
        <v>122</v>
      </c>
      <c r="AO4" s="3" t="s">
        <v>123</v>
      </c>
      <c r="AP4" s="3" t="s">
        <v>99</v>
      </c>
      <c r="AQ4" s="3" t="s">
        <v>124</v>
      </c>
      <c r="AR4" s="3" t="s">
        <v>76</v>
      </c>
      <c r="AS4" s="6"/>
      <c r="AT4" s="3" t="s">
        <v>76</v>
      </c>
      <c r="AU4" s="6"/>
      <c r="AV4" s="3" t="s">
        <v>76</v>
      </c>
    </row>
    <row r="5">
      <c r="A5" s="3" t="s">
        <v>125</v>
      </c>
      <c r="B5" s="4">
        <v>44933.546857511574</v>
      </c>
      <c r="C5" s="3" t="s">
        <v>126</v>
      </c>
      <c r="D5" s="6"/>
      <c r="E5" s="3">
        <v>5.0</v>
      </c>
      <c r="F5" s="3" t="s">
        <v>127</v>
      </c>
      <c r="G5" s="3">
        <v>7.0</v>
      </c>
      <c r="H5" s="3">
        <v>7.0</v>
      </c>
      <c r="I5" s="3" t="s">
        <v>128</v>
      </c>
      <c r="J5" s="3" t="s">
        <v>81</v>
      </c>
      <c r="K5" s="3">
        <v>3.0</v>
      </c>
      <c r="L5" s="3" t="s">
        <v>129</v>
      </c>
      <c r="M5" s="3">
        <v>4.0</v>
      </c>
      <c r="N5" s="6"/>
      <c r="O5" s="3" t="s">
        <v>130</v>
      </c>
      <c r="P5" s="3">
        <v>0.0</v>
      </c>
      <c r="Q5" s="3" t="s">
        <v>85</v>
      </c>
      <c r="R5" s="3">
        <v>4.0</v>
      </c>
      <c r="S5" s="3" t="s">
        <v>76</v>
      </c>
      <c r="T5" s="6"/>
      <c r="U5" s="3" t="s">
        <v>131</v>
      </c>
      <c r="V5" s="3">
        <v>1.0</v>
      </c>
      <c r="W5" s="6"/>
      <c r="X5" s="6"/>
      <c r="Y5" s="3">
        <v>5.0</v>
      </c>
      <c r="Z5" s="3" t="s">
        <v>132</v>
      </c>
      <c r="AA5" s="3">
        <v>6.0</v>
      </c>
      <c r="AB5" s="3" t="s">
        <v>133</v>
      </c>
      <c r="AC5" s="3" t="s">
        <v>134</v>
      </c>
      <c r="AD5" s="3" t="s">
        <v>135</v>
      </c>
      <c r="AE5" s="3" t="s">
        <v>136</v>
      </c>
      <c r="AF5" s="3" t="s">
        <v>137</v>
      </c>
      <c r="AG5" s="6"/>
      <c r="AH5" s="3" t="s">
        <v>138</v>
      </c>
      <c r="AI5" s="3">
        <v>4.0</v>
      </c>
      <c r="AJ5" s="3">
        <v>1.0</v>
      </c>
      <c r="AK5" s="6"/>
      <c r="AL5" s="6"/>
      <c r="AM5" s="3" t="s">
        <v>139</v>
      </c>
      <c r="AN5" s="3" t="s">
        <v>140</v>
      </c>
      <c r="AO5" s="3" t="s">
        <v>141</v>
      </c>
      <c r="AP5" s="3" t="s">
        <v>142</v>
      </c>
      <c r="AQ5" s="3" t="s">
        <v>143</v>
      </c>
      <c r="AR5" s="3" t="s">
        <v>76</v>
      </c>
      <c r="AS5" s="3"/>
      <c r="AT5" s="3" t="s">
        <v>57</v>
      </c>
      <c r="AU5" s="3"/>
      <c r="AV5" s="3" t="s">
        <v>57</v>
      </c>
    </row>
    <row r="6">
      <c r="A6" s="3" t="s">
        <v>125</v>
      </c>
      <c r="B6" s="4">
        <v>44951.62239737269</v>
      </c>
      <c r="C6" s="3" t="s">
        <v>144</v>
      </c>
      <c r="D6" s="3" t="s">
        <v>145</v>
      </c>
      <c r="E6" s="3">
        <v>12.0</v>
      </c>
      <c r="F6" s="3" t="s">
        <v>146</v>
      </c>
      <c r="G6" s="3">
        <v>32.0</v>
      </c>
      <c r="H6" s="3" t="s">
        <v>147</v>
      </c>
      <c r="I6" s="3" t="s">
        <v>148</v>
      </c>
      <c r="J6" s="3" t="s">
        <v>81</v>
      </c>
      <c r="K6" s="3">
        <v>9.0</v>
      </c>
      <c r="L6" s="3" t="s">
        <v>149</v>
      </c>
      <c r="M6" s="3">
        <v>1.0</v>
      </c>
      <c r="N6" s="3" t="s">
        <v>54</v>
      </c>
      <c r="O6" s="3" t="s">
        <v>84</v>
      </c>
      <c r="P6" s="3">
        <v>2.0</v>
      </c>
      <c r="Q6" s="3" t="s">
        <v>56</v>
      </c>
      <c r="R6" s="3">
        <v>7.0</v>
      </c>
      <c r="S6" s="3" t="s">
        <v>57</v>
      </c>
      <c r="T6" s="3">
        <v>2014.0</v>
      </c>
      <c r="U6" s="3" t="s">
        <v>150</v>
      </c>
      <c r="V6" s="3">
        <v>5.0</v>
      </c>
      <c r="W6" s="3" t="s">
        <v>151</v>
      </c>
      <c r="X6" s="8" t="s">
        <v>152</v>
      </c>
      <c r="Y6" s="3">
        <v>2.0</v>
      </c>
      <c r="Z6" s="3" t="s">
        <v>153</v>
      </c>
      <c r="AA6" s="3">
        <v>7.0</v>
      </c>
      <c r="AB6" s="3" t="s">
        <v>154</v>
      </c>
      <c r="AC6" s="3" t="s">
        <v>155</v>
      </c>
      <c r="AD6" s="3" t="s">
        <v>156</v>
      </c>
      <c r="AE6" s="3" t="s">
        <v>157</v>
      </c>
      <c r="AF6" s="3" t="s">
        <v>137</v>
      </c>
      <c r="AG6" s="3" t="s">
        <v>158</v>
      </c>
      <c r="AH6" s="3" t="s">
        <v>159</v>
      </c>
      <c r="AI6" s="3">
        <v>4.0</v>
      </c>
      <c r="AJ6" s="3">
        <v>2.0</v>
      </c>
      <c r="AK6" s="3" t="s">
        <v>160</v>
      </c>
      <c r="AL6" s="3" t="s">
        <v>161</v>
      </c>
      <c r="AM6" s="3" t="s">
        <v>162</v>
      </c>
      <c r="AN6" s="3" t="s">
        <v>163</v>
      </c>
      <c r="AO6" s="3" t="s">
        <v>164</v>
      </c>
      <c r="AP6" s="3" t="s">
        <v>165</v>
      </c>
      <c r="AQ6" s="3" t="s">
        <v>166</v>
      </c>
      <c r="AR6" s="3" t="s">
        <v>76</v>
      </c>
      <c r="AS6" s="3"/>
      <c r="AT6" s="3" t="s">
        <v>57</v>
      </c>
      <c r="AU6" s="3"/>
      <c r="AV6" s="3" t="s">
        <v>57</v>
      </c>
    </row>
    <row r="7">
      <c r="A7" s="3" t="s">
        <v>125</v>
      </c>
      <c r="B7" s="4">
        <v>44946.69857028935</v>
      </c>
      <c r="C7" s="3" t="s">
        <v>167</v>
      </c>
      <c r="D7" s="3" t="s">
        <v>168</v>
      </c>
      <c r="E7" s="3">
        <v>13.0</v>
      </c>
      <c r="F7" s="3" t="s">
        <v>169</v>
      </c>
      <c r="G7" s="3">
        <v>5.0</v>
      </c>
      <c r="H7" s="3">
        <v>4.0</v>
      </c>
      <c r="I7" s="3" t="s">
        <v>80</v>
      </c>
      <c r="J7" s="3" t="s">
        <v>81</v>
      </c>
      <c r="K7" s="3">
        <v>7.0</v>
      </c>
      <c r="L7" s="3" t="s">
        <v>170</v>
      </c>
      <c r="M7" s="3">
        <v>4.0</v>
      </c>
      <c r="N7" s="3" t="s">
        <v>171</v>
      </c>
      <c r="O7" s="3" t="s">
        <v>172</v>
      </c>
      <c r="P7" s="3">
        <v>1.0</v>
      </c>
      <c r="Q7" s="3" t="s">
        <v>56</v>
      </c>
      <c r="R7" s="3">
        <v>20.0</v>
      </c>
      <c r="S7" s="3" t="s">
        <v>57</v>
      </c>
      <c r="T7" s="3">
        <v>2.011202E7</v>
      </c>
      <c r="U7" s="3" t="s">
        <v>173</v>
      </c>
      <c r="V7" s="3" t="s">
        <v>173</v>
      </c>
      <c r="W7" s="3" t="s">
        <v>174</v>
      </c>
      <c r="X7" s="3" t="s">
        <v>175</v>
      </c>
      <c r="Y7" s="3">
        <v>4.0</v>
      </c>
      <c r="Z7" s="3" t="s">
        <v>176</v>
      </c>
      <c r="AA7" s="3">
        <v>8.0</v>
      </c>
      <c r="AB7" s="3" t="s">
        <v>177</v>
      </c>
      <c r="AC7" s="3" t="s">
        <v>178</v>
      </c>
      <c r="AD7" s="3" t="s">
        <v>177</v>
      </c>
      <c r="AE7" s="3" t="s">
        <v>179</v>
      </c>
      <c r="AF7" s="3" t="s">
        <v>137</v>
      </c>
      <c r="AG7" s="3" t="s">
        <v>180</v>
      </c>
      <c r="AH7" s="3" t="s">
        <v>181</v>
      </c>
      <c r="AI7" s="3">
        <v>5.0</v>
      </c>
      <c r="AJ7" s="3">
        <v>1.0</v>
      </c>
      <c r="AK7" s="3" t="s">
        <v>182</v>
      </c>
      <c r="AL7" s="3" t="s">
        <v>183</v>
      </c>
      <c r="AM7" s="3" t="s">
        <v>184</v>
      </c>
      <c r="AN7" s="3" t="s">
        <v>185</v>
      </c>
      <c r="AO7" s="3" t="s">
        <v>186</v>
      </c>
      <c r="AP7" s="3" t="s">
        <v>187</v>
      </c>
      <c r="AQ7" s="3" t="s">
        <v>188</v>
      </c>
      <c r="AR7" s="3" t="s">
        <v>57</v>
      </c>
      <c r="AS7" s="3"/>
      <c r="AT7" s="3" t="s">
        <v>57</v>
      </c>
      <c r="AU7" s="3"/>
      <c r="AV7" s="3" t="s">
        <v>57</v>
      </c>
    </row>
    <row r="8">
      <c r="A8" s="3" t="s">
        <v>189</v>
      </c>
      <c r="B8" s="4">
        <v>44935.774361539356</v>
      </c>
      <c r="C8" s="3" t="s">
        <v>190</v>
      </c>
      <c r="D8" s="3" t="s">
        <v>191</v>
      </c>
      <c r="E8" s="3">
        <v>1.0</v>
      </c>
      <c r="F8" s="3" t="s">
        <v>192</v>
      </c>
      <c r="G8" s="3">
        <v>20.0</v>
      </c>
      <c r="H8" s="3">
        <v>4.0</v>
      </c>
      <c r="I8" s="3" t="s">
        <v>80</v>
      </c>
      <c r="J8" s="3" t="s">
        <v>81</v>
      </c>
      <c r="K8" s="3">
        <v>5.0</v>
      </c>
      <c r="L8" s="3" t="s">
        <v>193</v>
      </c>
      <c r="M8" s="3">
        <v>1.0</v>
      </c>
      <c r="N8" s="6"/>
      <c r="O8" s="3" t="s">
        <v>194</v>
      </c>
      <c r="P8" s="3">
        <v>2.0</v>
      </c>
      <c r="Q8" s="3" t="s">
        <v>85</v>
      </c>
      <c r="R8" s="3">
        <v>2.0</v>
      </c>
      <c r="S8" s="3" t="s">
        <v>76</v>
      </c>
      <c r="T8" s="6"/>
      <c r="U8" s="3" t="s">
        <v>195</v>
      </c>
      <c r="V8" s="3">
        <v>3.0</v>
      </c>
      <c r="W8" s="3" t="s">
        <v>196</v>
      </c>
      <c r="X8" s="6"/>
      <c r="Y8" s="6"/>
      <c r="Z8" s="3" t="s">
        <v>197</v>
      </c>
      <c r="AA8" s="3">
        <v>6.0</v>
      </c>
      <c r="AB8" s="3" t="s">
        <v>198</v>
      </c>
      <c r="AC8" s="3" t="s">
        <v>199</v>
      </c>
      <c r="AD8" s="3" t="s">
        <v>200</v>
      </c>
      <c r="AE8" s="3" t="s">
        <v>201</v>
      </c>
      <c r="AF8" s="3" t="s">
        <v>137</v>
      </c>
      <c r="AG8" s="3" t="s">
        <v>202</v>
      </c>
      <c r="AH8" s="3" t="s">
        <v>203</v>
      </c>
      <c r="AI8" s="3">
        <v>2.0</v>
      </c>
      <c r="AJ8" s="3">
        <v>3.0</v>
      </c>
      <c r="AK8" s="6"/>
      <c r="AL8" s="3" t="s">
        <v>204</v>
      </c>
      <c r="AM8" s="3" t="s">
        <v>205</v>
      </c>
      <c r="AN8" s="3" t="s">
        <v>206</v>
      </c>
      <c r="AO8" s="3" t="s">
        <v>207</v>
      </c>
      <c r="AP8" s="3" t="s">
        <v>208</v>
      </c>
      <c r="AQ8" s="3" t="s">
        <v>209</v>
      </c>
      <c r="AR8" s="3" t="s">
        <v>76</v>
      </c>
      <c r="AS8" s="3"/>
      <c r="AT8" s="3" t="s">
        <v>76</v>
      </c>
      <c r="AU8" s="6"/>
      <c r="AV8" s="3" t="s">
        <v>57</v>
      </c>
    </row>
    <row r="9">
      <c r="A9" s="3" t="s">
        <v>210</v>
      </c>
      <c r="B9" s="4">
        <v>44932.43256126158</v>
      </c>
      <c r="C9" s="3" t="s">
        <v>211</v>
      </c>
      <c r="D9" s="6"/>
      <c r="E9" s="3">
        <v>2.0</v>
      </c>
      <c r="F9" s="3" t="s">
        <v>212</v>
      </c>
      <c r="G9" s="3">
        <v>6.0</v>
      </c>
      <c r="H9" s="5" t="s">
        <v>50</v>
      </c>
      <c r="I9" s="3" t="s">
        <v>80</v>
      </c>
      <c r="J9" s="3" t="s">
        <v>81</v>
      </c>
      <c r="K9" s="3">
        <v>7.0</v>
      </c>
      <c r="L9" s="3" t="s">
        <v>213</v>
      </c>
      <c r="M9" s="3">
        <v>2.0</v>
      </c>
      <c r="N9" s="6"/>
      <c r="O9" s="3" t="s">
        <v>214</v>
      </c>
      <c r="P9" s="3">
        <v>2.0</v>
      </c>
      <c r="Q9" s="3" t="s">
        <v>215</v>
      </c>
      <c r="R9" s="3" t="s">
        <v>215</v>
      </c>
      <c r="S9" s="3" t="s">
        <v>57</v>
      </c>
      <c r="T9" s="3" t="s">
        <v>216</v>
      </c>
      <c r="U9" s="3" t="s">
        <v>217</v>
      </c>
      <c r="V9" s="3">
        <v>3.0</v>
      </c>
      <c r="W9" s="3" t="s">
        <v>218</v>
      </c>
      <c r="X9" s="6"/>
      <c r="Y9" s="3">
        <v>4.0</v>
      </c>
      <c r="Z9" s="3" t="s">
        <v>219</v>
      </c>
      <c r="AA9" s="3">
        <v>7.0</v>
      </c>
      <c r="AB9" s="3" t="s">
        <v>220</v>
      </c>
      <c r="AC9" s="3" t="s">
        <v>221</v>
      </c>
      <c r="AD9" s="6"/>
      <c r="AE9" s="6"/>
      <c r="AF9" s="3" t="s">
        <v>137</v>
      </c>
      <c r="AG9" s="3" t="s">
        <v>222</v>
      </c>
      <c r="AH9" s="3" t="s">
        <v>223</v>
      </c>
      <c r="AI9" s="3">
        <v>5.0</v>
      </c>
      <c r="AJ9" s="3">
        <v>1.0</v>
      </c>
      <c r="AK9" s="6"/>
      <c r="AL9" s="3" t="s">
        <v>224</v>
      </c>
      <c r="AM9" s="3" t="s">
        <v>225</v>
      </c>
      <c r="AN9" s="3" t="s">
        <v>226</v>
      </c>
      <c r="AO9" s="3" t="s">
        <v>227</v>
      </c>
      <c r="AP9" s="3" t="s">
        <v>228</v>
      </c>
      <c r="AQ9" s="6"/>
      <c r="AR9" s="3" t="s">
        <v>57</v>
      </c>
      <c r="AS9" s="3"/>
      <c r="AT9" s="3" t="s">
        <v>76</v>
      </c>
      <c r="AU9" s="6"/>
      <c r="AV9" s="3" t="s">
        <v>76</v>
      </c>
    </row>
    <row r="10">
      <c r="A10" s="3" t="s">
        <v>210</v>
      </c>
      <c r="B10" s="4">
        <v>44935.499154861114</v>
      </c>
      <c r="C10" s="3" t="s">
        <v>229</v>
      </c>
      <c r="D10" s="6"/>
      <c r="E10" s="3">
        <v>1.0</v>
      </c>
      <c r="F10" s="3" t="s">
        <v>230</v>
      </c>
      <c r="G10" s="3" t="s">
        <v>231</v>
      </c>
      <c r="H10" s="3">
        <v>1.0</v>
      </c>
      <c r="I10" s="3" t="s">
        <v>128</v>
      </c>
      <c r="J10" s="3" t="s">
        <v>232</v>
      </c>
      <c r="K10" s="3">
        <v>3.0</v>
      </c>
      <c r="L10" s="3" t="s">
        <v>233</v>
      </c>
      <c r="M10" s="3">
        <v>5.0</v>
      </c>
      <c r="N10" s="3" t="s">
        <v>232</v>
      </c>
      <c r="O10" s="3" t="s">
        <v>234</v>
      </c>
      <c r="P10" s="3">
        <v>3.0</v>
      </c>
      <c r="Q10" s="3" t="s">
        <v>215</v>
      </c>
      <c r="R10" s="3">
        <v>1.0</v>
      </c>
      <c r="S10" s="3" t="s">
        <v>57</v>
      </c>
      <c r="T10" s="3">
        <v>1.0</v>
      </c>
      <c r="U10" s="3" t="s">
        <v>235</v>
      </c>
      <c r="V10" s="3">
        <v>5.0</v>
      </c>
      <c r="W10" s="3" t="s">
        <v>236</v>
      </c>
      <c r="X10" s="3" t="s">
        <v>237</v>
      </c>
      <c r="Y10" s="3">
        <v>2.0</v>
      </c>
      <c r="Z10" s="3" t="s">
        <v>238</v>
      </c>
      <c r="AA10" s="3">
        <v>4.0</v>
      </c>
      <c r="AB10" s="3" t="s">
        <v>239</v>
      </c>
      <c r="AC10" s="3" t="s">
        <v>240</v>
      </c>
      <c r="AD10" s="3" t="s">
        <v>239</v>
      </c>
      <c r="AE10" s="3" t="s">
        <v>241</v>
      </c>
      <c r="AF10" s="3" t="s">
        <v>66</v>
      </c>
      <c r="AG10" s="3" t="s">
        <v>242</v>
      </c>
      <c r="AH10" s="3" t="s">
        <v>243</v>
      </c>
      <c r="AI10" s="3">
        <v>5.0</v>
      </c>
      <c r="AJ10" s="3">
        <v>2.0</v>
      </c>
      <c r="AK10" s="3" t="s">
        <v>244</v>
      </c>
      <c r="AL10" s="3" t="s">
        <v>245</v>
      </c>
      <c r="AM10" s="3" t="s">
        <v>225</v>
      </c>
      <c r="AN10" s="3" t="s">
        <v>246</v>
      </c>
      <c r="AO10" s="3" t="s">
        <v>247</v>
      </c>
      <c r="AP10" s="3" t="s">
        <v>248</v>
      </c>
      <c r="AQ10" s="6"/>
      <c r="AR10" s="3" t="s">
        <v>76</v>
      </c>
      <c r="AS10" s="3"/>
      <c r="AT10" s="3" t="s">
        <v>76</v>
      </c>
      <c r="AU10" s="6"/>
      <c r="AV10" s="3" t="s">
        <v>57</v>
      </c>
    </row>
    <row r="11">
      <c r="A11" s="3" t="s">
        <v>210</v>
      </c>
      <c r="B11" s="4">
        <v>44938.35773224537</v>
      </c>
      <c r="C11" s="3" t="s">
        <v>249</v>
      </c>
      <c r="D11" s="3" t="s">
        <v>250</v>
      </c>
      <c r="E11" s="3">
        <v>10.0</v>
      </c>
      <c r="F11" s="3" t="s">
        <v>251</v>
      </c>
      <c r="G11" s="3">
        <v>13.0</v>
      </c>
      <c r="H11" s="5" t="s">
        <v>252</v>
      </c>
      <c r="I11" s="3" t="s">
        <v>253</v>
      </c>
      <c r="J11" s="3" t="s">
        <v>254</v>
      </c>
      <c r="K11" s="3">
        <v>8.0</v>
      </c>
      <c r="L11" s="3" t="s">
        <v>255</v>
      </c>
      <c r="M11" s="3">
        <v>3.0</v>
      </c>
      <c r="N11" s="3" t="s">
        <v>81</v>
      </c>
      <c r="O11" s="3" t="s">
        <v>256</v>
      </c>
      <c r="P11" s="3">
        <v>2.0</v>
      </c>
      <c r="Q11" s="3" t="s">
        <v>85</v>
      </c>
      <c r="R11" s="3">
        <v>6.0</v>
      </c>
      <c r="S11" s="3" t="s">
        <v>57</v>
      </c>
      <c r="T11" s="3">
        <v>2016.0</v>
      </c>
      <c r="U11" s="3" t="s">
        <v>257</v>
      </c>
      <c r="V11" s="3">
        <v>13.0</v>
      </c>
      <c r="W11" s="3" t="s">
        <v>258</v>
      </c>
      <c r="X11" s="8" t="s">
        <v>259</v>
      </c>
      <c r="Y11" s="3">
        <v>4.0</v>
      </c>
      <c r="Z11" s="3" t="s">
        <v>260</v>
      </c>
      <c r="AA11" s="3">
        <v>8.0</v>
      </c>
      <c r="AB11" s="3" t="s">
        <v>261</v>
      </c>
      <c r="AC11" s="3" t="s">
        <v>262</v>
      </c>
      <c r="AD11" s="3" t="s">
        <v>263</v>
      </c>
      <c r="AE11" s="3" t="s">
        <v>264</v>
      </c>
      <c r="AF11" s="3" t="s">
        <v>137</v>
      </c>
      <c r="AG11" s="3" t="s">
        <v>265</v>
      </c>
      <c r="AH11" s="3" t="s">
        <v>266</v>
      </c>
      <c r="AI11" s="3">
        <v>5.0</v>
      </c>
      <c r="AJ11" s="3">
        <v>1.0</v>
      </c>
      <c r="AK11" s="3" t="s">
        <v>267</v>
      </c>
      <c r="AL11" s="3" t="s">
        <v>224</v>
      </c>
      <c r="AM11" s="3" t="s">
        <v>268</v>
      </c>
      <c r="AN11" s="3" t="s">
        <v>269</v>
      </c>
      <c r="AO11" s="3" t="s">
        <v>270</v>
      </c>
      <c r="AP11" s="3" t="s">
        <v>271</v>
      </c>
      <c r="AQ11" s="6"/>
      <c r="AR11" s="3" t="s">
        <v>57</v>
      </c>
      <c r="AS11" s="3"/>
      <c r="AT11" s="3" t="s">
        <v>57</v>
      </c>
      <c r="AU11" s="3"/>
      <c r="AV11" s="3" t="s">
        <v>57</v>
      </c>
    </row>
    <row r="12">
      <c r="A12" s="3" t="s">
        <v>210</v>
      </c>
      <c r="B12" s="4">
        <v>44942.94859753472</v>
      </c>
      <c r="C12" s="3" t="s">
        <v>144</v>
      </c>
      <c r="D12" s="3" t="s">
        <v>272</v>
      </c>
      <c r="E12" s="3">
        <v>10.0</v>
      </c>
      <c r="F12" s="3" t="s">
        <v>273</v>
      </c>
      <c r="G12" s="3">
        <v>8.0</v>
      </c>
      <c r="H12" s="3">
        <v>1.0</v>
      </c>
      <c r="I12" s="3" t="s">
        <v>274</v>
      </c>
      <c r="J12" s="3" t="s">
        <v>232</v>
      </c>
      <c r="K12" s="3">
        <v>7.0</v>
      </c>
      <c r="L12" s="3" t="s">
        <v>275</v>
      </c>
      <c r="M12" s="3">
        <v>4.0</v>
      </c>
      <c r="N12" s="3" t="s">
        <v>276</v>
      </c>
      <c r="O12" s="3" t="s">
        <v>277</v>
      </c>
      <c r="P12" s="3">
        <v>2.0</v>
      </c>
      <c r="Q12" s="3" t="s">
        <v>215</v>
      </c>
      <c r="R12" s="3">
        <v>10.0</v>
      </c>
      <c r="S12" s="3" t="s">
        <v>57</v>
      </c>
      <c r="T12" s="3">
        <v>2012.0</v>
      </c>
      <c r="U12" s="3" t="s">
        <v>278</v>
      </c>
      <c r="V12" s="3" t="s">
        <v>279</v>
      </c>
      <c r="W12" s="3" t="s">
        <v>280</v>
      </c>
      <c r="X12" s="3" t="s">
        <v>281</v>
      </c>
      <c r="Y12" s="3">
        <v>2.0</v>
      </c>
      <c r="Z12" s="3" t="s">
        <v>282</v>
      </c>
      <c r="AA12" s="3">
        <v>5.0</v>
      </c>
      <c r="AB12" s="3" t="s">
        <v>283</v>
      </c>
      <c r="AC12" s="3" t="s">
        <v>284</v>
      </c>
      <c r="AD12" s="3" t="s">
        <v>285</v>
      </c>
      <c r="AE12" s="3" t="s">
        <v>286</v>
      </c>
      <c r="AF12" s="3" t="s">
        <v>137</v>
      </c>
      <c r="AG12" s="3" t="s">
        <v>287</v>
      </c>
      <c r="AH12" s="3" t="s">
        <v>288</v>
      </c>
      <c r="AI12" s="3">
        <v>4.0</v>
      </c>
      <c r="AJ12" s="3">
        <v>3.0</v>
      </c>
      <c r="AK12" s="3" t="s">
        <v>289</v>
      </c>
      <c r="AL12" s="3" t="s">
        <v>95</v>
      </c>
      <c r="AM12" s="3" t="s">
        <v>290</v>
      </c>
      <c r="AN12" s="3" t="s">
        <v>291</v>
      </c>
      <c r="AO12" s="3" t="s">
        <v>292</v>
      </c>
      <c r="AP12" s="3" t="s">
        <v>293</v>
      </c>
      <c r="AQ12" s="3" t="s">
        <v>294</v>
      </c>
      <c r="AR12" s="3" t="s">
        <v>57</v>
      </c>
      <c r="AS12" s="3"/>
      <c r="AT12" s="3" t="s">
        <v>57</v>
      </c>
      <c r="AU12" s="3"/>
      <c r="AV12" s="3" t="s">
        <v>57</v>
      </c>
    </row>
    <row r="13">
      <c r="A13" s="3" t="s">
        <v>210</v>
      </c>
      <c r="B13" s="4">
        <v>44949.589347141206</v>
      </c>
      <c r="C13" s="3" t="s">
        <v>295</v>
      </c>
      <c r="D13" s="3" t="s">
        <v>296</v>
      </c>
      <c r="E13" s="3">
        <v>6.0</v>
      </c>
      <c r="F13" s="3" t="s">
        <v>297</v>
      </c>
      <c r="G13" s="3">
        <v>5.0</v>
      </c>
      <c r="H13" s="3">
        <v>12.0</v>
      </c>
      <c r="I13" s="3" t="s">
        <v>80</v>
      </c>
      <c r="J13" s="3" t="s">
        <v>81</v>
      </c>
      <c r="K13" s="3">
        <v>3.0</v>
      </c>
      <c r="L13" s="6"/>
      <c r="M13" s="3">
        <v>2.0</v>
      </c>
      <c r="N13" s="3" t="s">
        <v>298</v>
      </c>
      <c r="O13" s="3" t="s">
        <v>299</v>
      </c>
      <c r="P13" s="3">
        <v>1.0</v>
      </c>
      <c r="Q13" s="3" t="s">
        <v>109</v>
      </c>
      <c r="R13" s="6"/>
      <c r="S13" s="3" t="s">
        <v>300</v>
      </c>
      <c r="T13" s="6"/>
      <c r="U13" s="6"/>
      <c r="V13" s="6"/>
      <c r="W13" s="6"/>
      <c r="X13" s="6"/>
      <c r="Y13" s="3">
        <v>1.0</v>
      </c>
      <c r="Z13" s="6"/>
      <c r="AA13" s="3">
        <v>2.0</v>
      </c>
      <c r="AB13" s="6"/>
      <c r="AC13" s="6"/>
      <c r="AD13" s="6"/>
      <c r="AE13" s="6"/>
      <c r="AF13" s="3" t="s">
        <v>66</v>
      </c>
      <c r="AG13" s="6"/>
      <c r="AH13" s="6"/>
      <c r="AI13" s="3">
        <v>2.0</v>
      </c>
      <c r="AJ13" s="3">
        <v>2.0</v>
      </c>
      <c r="AK13" s="6"/>
      <c r="AL13" s="3" t="s">
        <v>95</v>
      </c>
      <c r="AM13" s="3" t="s">
        <v>301</v>
      </c>
      <c r="AN13" s="3" t="s">
        <v>302</v>
      </c>
      <c r="AO13" s="3" t="s">
        <v>303</v>
      </c>
      <c r="AP13" s="3" t="s">
        <v>304</v>
      </c>
      <c r="AQ13" s="6"/>
      <c r="AR13" s="3" t="s">
        <v>76</v>
      </c>
      <c r="AS13" s="6"/>
      <c r="AT13" s="3" t="s">
        <v>76</v>
      </c>
      <c r="AU13" s="6"/>
      <c r="AV13" s="3" t="s">
        <v>76</v>
      </c>
    </row>
    <row r="14">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row>
    <row r="15">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row>
    <row r="16">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row>
    <row r="17">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row>
    <row r="18">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row>
    <row r="19">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row>
    <row r="20">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row>
    <row r="21">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row>
    <row r="22">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row>
    <row r="23">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row>
    <row r="24">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row>
    <row r="25">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row>
    <row r="26">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row>
    <row r="27">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row>
    <row r="28">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row>
    <row r="29">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row>
    <row r="30">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row>
    <row r="31">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row>
    <row r="32">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row>
    <row r="33">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row>
    <row r="34">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row>
    <row r="3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row>
    <row r="36">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row>
    <row r="37">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row>
    <row r="38">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row>
    <row r="39">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row>
    <row r="40">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row>
    <row r="41">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row>
    <row r="42">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row>
    <row r="43">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row>
    <row r="44">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row>
    <row r="45">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row>
    <row r="46">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row>
    <row r="47">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row>
    <row r="48">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row>
    <row r="49">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row>
    <row r="50">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row>
    <row r="51">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row>
    <row r="52">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row>
    <row r="53">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row>
    <row r="54">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row>
    <row r="55">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row>
    <row r="56">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row>
    <row r="57">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row>
    <row r="58">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row>
    <row r="59">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row>
    <row r="60">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row>
    <row r="61">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row>
    <row r="62">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row>
    <row r="63">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row>
    <row r="64">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row>
    <row r="65">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row>
    <row r="66">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row>
    <row r="67">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row>
    <row r="68">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row>
    <row r="69">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row>
    <row r="70">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row>
    <row r="71">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row>
    <row r="72">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row>
    <row r="73">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row>
    <row r="74">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row>
    <row r="75">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row>
    <row r="76">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row>
    <row r="77">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row>
    <row r="78">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row>
    <row r="79">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row>
    <row r="80">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row>
    <row r="81">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row>
    <row r="82">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row>
    <row r="83">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row>
    <row r="84">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row>
    <row r="85">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row>
    <row r="86">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row>
    <row r="87">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row>
    <row r="88">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row>
    <row r="89">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row>
    <row r="90">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row>
    <row r="91">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row>
    <row r="92">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row>
    <row r="93">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row>
    <row r="94">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row>
    <row r="95">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row>
    <row r="96">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row>
    <row r="97">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row>
    <row r="98">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row>
    <row r="99">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row>
  </sheetData>
  <hyperlinks>
    <hyperlink r:id="rId1" ref="X6"/>
    <hyperlink r:id="rId2" ref="X11"/>
  </hyperlinks>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 width="20.88"/>
  </cols>
  <sheetData>
    <row r="1">
      <c r="A1" s="52"/>
      <c r="B1" s="52"/>
      <c r="C1" s="38" t="s">
        <v>605</v>
      </c>
      <c r="D1" s="38" t="s">
        <v>606</v>
      </c>
      <c r="E1" s="38" t="s">
        <v>607</v>
      </c>
      <c r="F1" s="38" t="s">
        <v>608</v>
      </c>
      <c r="G1" s="38" t="s">
        <v>609</v>
      </c>
      <c r="H1" s="38" t="s">
        <v>610</v>
      </c>
      <c r="I1" s="38" t="s">
        <v>611</v>
      </c>
      <c r="J1" s="38" t="s">
        <v>612</v>
      </c>
      <c r="K1" s="38" t="s">
        <v>613</v>
      </c>
      <c r="L1" s="38" t="s">
        <v>614</v>
      </c>
      <c r="M1" s="38" t="s">
        <v>615</v>
      </c>
      <c r="N1" s="38" t="s">
        <v>616</v>
      </c>
      <c r="O1" s="38" t="s">
        <v>617</v>
      </c>
      <c r="P1" s="38" t="s">
        <v>618</v>
      </c>
      <c r="Q1" s="38" t="s">
        <v>619</v>
      </c>
      <c r="R1" s="38" t="s">
        <v>620</v>
      </c>
      <c r="S1" s="38" t="s">
        <v>621</v>
      </c>
      <c r="T1" s="38" t="s">
        <v>622</v>
      </c>
      <c r="U1" s="38" t="s">
        <v>623</v>
      </c>
      <c r="V1" s="38" t="s">
        <v>624</v>
      </c>
      <c r="W1" s="38" t="s">
        <v>625</v>
      </c>
      <c r="X1" s="38" t="s">
        <v>626</v>
      </c>
      <c r="Y1" s="38" t="s">
        <v>627</v>
      </c>
      <c r="Z1" s="52"/>
      <c r="AA1" s="52"/>
      <c r="AB1" s="52"/>
      <c r="AC1" s="52"/>
      <c r="AD1" s="52"/>
      <c r="AE1" s="52"/>
      <c r="AF1" s="52"/>
      <c r="AG1" s="52"/>
      <c r="AH1" s="52"/>
      <c r="AI1" s="52"/>
      <c r="AJ1" s="52"/>
    </row>
    <row r="2">
      <c r="A2" s="38" t="s">
        <v>396</v>
      </c>
      <c r="B2" s="38" t="s">
        <v>80</v>
      </c>
      <c r="C2" s="21">
        <v>1.0</v>
      </c>
      <c r="D2" s="21"/>
      <c r="E2" s="21"/>
      <c r="G2" s="21"/>
      <c r="I2" s="21"/>
      <c r="J2" s="21"/>
      <c r="K2" s="21"/>
      <c r="L2" s="21"/>
      <c r="N2" s="21"/>
      <c r="O2" s="21"/>
      <c r="Q2" s="21"/>
      <c r="R2" s="21">
        <v>1.0</v>
      </c>
      <c r="S2" s="21"/>
      <c r="T2" s="21"/>
      <c r="V2" s="21"/>
      <c r="W2" s="21"/>
      <c r="X2" s="21"/>
      <c r="Y2" s="21"/>
    </row>
    <row r="3">
      <c r="A3" s="38" t="s">
        <v>399</v>
      </c>
      <c r="B3" s="38" t="s">
        <v>80</v>
      </c>
      <c r="D3" s="21"/>
      <c r="E3" s="21"/>
      <c r="G3" s="21"/>
      <c r="H3" s="21"/>
      <c r="I3" s="21"/>
      <c r="J3" s="21">
        <v>1.0</v>
      </c>
      <c r="K3" s="21"/>
      <c r="L3" s="21"/>
      <c r="N3" s="21"/>
      <c r="O3" s="21"/>
      <c r="Q3" s="21"/>
      <c r="R3" s="21"/>
      <c r="S3" s="21"/>
      <c r="T3" s="21"/>
      <c r="V3" s="21"/>
      <c r="W3" s="21"/>
      <c r="X3" s="21"/>
      <c r="Y3" s="21"/>
    </row>
    <row r="4">
      <c r="A4" s="38" t="s">
        <v>399</v>
      </c>
      <c r="B4" s="38" t="s">
        <v>80</v>
      </c>
      <c r="C4" s="21">
        <v>1.0</v>
      </c>
      <c r="D4" s="21">
        <v>1.0</v>
      </c>
      <c r="E4" s="21">
        <v>1.0</v>
      </c>
      <c r="F4" s="21">
        <v>1.0</v>
      </c>
      <c r="G4" s="21">
        <v>1.0</v>
      </c>
      <c r="H4" s="21">
        <v>1.0</v>
      </c>
      <c r="I4" s="21">
        <v>1.0</v>
      </c>
      <c r="K4" s="21">
        <v>1.0</v>
      </c>
      <c r="L4" s="21">
        <v>1.0</v>
      </c>
      <c r="M4" s="21">
        <v>1.0</v>
      </c>
      <c r="N4" s="21">
        <v>1.0</v>
      </c>
      <c r="O4" s="21">
        <v>1.0</v>
      </c>
      <c r="P4" s="21">
        <v>1.0</v>
      </c>
      <c r="Q4" s="21">
        <v>1.0</v>
      </c>
      <c r="S4" s="21">
        <v>1.0</v>
      </c>
      <c r="T4" s="21">
        <v>1.0</v>
      </c>
      <c r="V4" s="21">
        <v>1.0</v>
      </c>
    </row>
    <row r="5">
      <c r="A5" s="38" t="s">
        <v>399</v>
      </c>
      <c r="B5" s="38" t="s">
        <v>80</v>
      </c>
      <c r="C5" s="21">
        <v>1.0</v>
      </c>
      <c r="D5" s="21">
        <v>1.0</v>
      </c>
      <c r="E5" s="21">
        <v>1.0</v>
      </c>
      <c r="F5" s="21">
        <v>1.0</v>
      </c>
      <c r="G5" s="21">
        <v>1.0</v>
      </c>
      <c r="H5" s="21">
        <v>1.0</v>
      </c>
      <c r="I5" s="21">
        <v>1.0</v>
      </c>
      <c r="J5" s="21">
        <v>1.0</v>
      </c>
      <c r="L5" s="21">
        <v>1.0</v>
      </c>
      <c r="N5" s="21"/>
      <c r="P5" s="21">
        <v>1.0</v>
      </c>
      <c r="T5" s="21"/>
      <c r="V5" s="21"/>
    </row>
    <row r="6">
      <c r="A6" s="38" t="s">
        <v>401</v>
      </c>
      <c r="B6" s="38" t="s">
        <v>80</v>
      </c>
      <c r="C6" s="21">
        <v>1.0</v>
      </c>
      <c r="D6" s="21">
        <v>1.0</v>
      </c>
      <c r="E6" s="21">
        <v>1.0</v>
      </c>
      <c r="G6" s="21">
        <v>1.0</v>
      </c>
      <c r="H6" s="21">
        <v>1.0</v>
      </c>
      <c r="I6" s="21">
        <v>1.0</v>
      </c>
      <c r="M6" s="21">
        <v>1.0</v>
      </c>
      <c r="N6" s="21">
        <v>1.0</v>
      </c>
      <c r="O6" s="21">
        <v>1.0</v>
      </c>
      <c r="S6" s="21"/>
      <c r="T6" s="21"/>
      <c r="U6" s="21">
        <v>1.0</v>
      </c>
      <c r="V6" s="21"/>
    </row>
    <row r="7">
      <c r="A7" s="38" t="s">
        <v>404</v>
      </c>
      <c r="B7" s="38" t="s">
        <v>80</v>
      </c>
      <c r="C7" s="21"/>
      <c r="D7" s="21"/>
      <c r="E7" s="21"/>
      <c r="F7" s="21">
        <v>1.0</v>
      </c>
      <c r="G7" s="21"/>
      <c r="H7" s="21"/>
      <c r="I7" s="21"/>
      <c r="J7" s="21"/>
      <c r="K7" s="21"/>
      <c r="L7" s="21"/>
      <c r="N7" s="21"/>
      <c r="O7" s="21"/>
      <c r="P7" s="21"/>
      <c r="Q7" s="21"/>
      <c r="R7" s="21"/>
      <c r="S7" s="21"/>
      <c r="T7" s="21"/>
      <c r="V7" s="21"/>
      <c r="W7" s="21"/>
      <c r="X7" s="21"/>
      <c r="Y7" s="21"/>
    </row>
    <row r="8">
      <c r="A8" s="38" t="s">
        <v>404</v>
      </c>
      <c r="B8" s="38" t="s">
        <v>80</v>
      </c>
      <c r="C8" s="21"/>
      <c r="D8" s="21"/>
      <c r="E8" s="21"/>
      <c r="G8" s="21"/>
      <c r="H8" s="21"/>
      <c r="I8" s="21"/>
      <c r="J8" s="21"/>
      <c r="K8" s="21">
        <v>1.0</v>
      </c>
      <c r="L8" s="21"/>
      <c r="N8" s="21"/>
      <c r="O8" s="21"/>
      <c r="P8" s="21"/>
      <c r="Q8" s="21"/>
      <c r="R8" s="21"/>
      <c r="S8" s="21"/>
      <c r="T8" s="21"/>
      <c r="V8" s="21"/>
      <c r="W8" s="21"/>
      <c r="X8" s="21"/>
      <c r="Y8" s="21"/>
    </row>
    <row r="9">
      <c r="A9" s="38" t="s">
        <v>396</v>
      </c>
      <c r="B9" s="38" t="s">
        <v>536</v>
      </c>
      <c r="C9" s="21"/>
      <c r="D9" s="21"/>
      <c r="E9" s="21">
        <v>1.0</v>
      </c>
      <c r="G9" s="21"/>
      <c r="H9" s="21"/>
      <c r="I9" s="21"/>
      <c r="K9" s="21"/>
      <c r="L9" s="21"/>
      <c r="N9" s="21"/>
      <c r="O9" s="21"/>
      <c r="Q9" s="21">
        <v>1.0</v>
      </c>
      <c r="R9" s="21"/>
      <c r="S9" s="21"/>
      <c r="T9" s="21"/>
      <c r="V9" s="21"/>
      <c r="W9" s="21"/>
      <c r="X9" s="21"/>
      <c r="Y9" s="21"/>
    </row>
    <row r="10">
      <c r="A10" s="38" t="s">
        <v>396</v>
      </c>
      <c r="B10" s="38" t="s">
        <v>536</v>
      </c>
      <c r="C10" s="21"/>
      <c r="D10" s="21">
        <v>1.0</v>
      </c>
      <c r="E10" s="21"/>
      <c r="G10" s="21"/>
      <c r="H10" s="21"/>
      <c r="I10" s="21"/>
      <c r="J10" s="21"/>
      <c r="K10" s="21"/>
      <c r="L10" s="21"/>
      <c r="N10" s="21"/>
      <c r="O10" s="21"/>
      <c r="Q10" s="21">
        <v>1.0</v>
      </c>
      <c r="R10" s="21"/>
      <c r="S10" s="21"/>
      <c r="T10" s="21"/>
      <c r="V10" s="21"/>
      <c r="W10" s="21"/>
      <c r="X10" s="21"/>
      <c r="Y10" s="21"/>
    </row>
    <row r="11">
      <c r="A11" s="38" t="s">
        <v>404</v>
      </c>
      <c r="B11" s="38" t="s">
        <v>274</v>
      </c>
      <c r="C11" s="21"/>
      <c r="D11" s="21"/>
      <c r="E11" s="21"/>
      <c r="F11" s="21">
        <v>1.0</v>
      </c>
      <c r="G11" s="21"/>
      <c r="H11" s="21"/>
      <c r="I11" s="21"/>
      <c r="J11" s="21"/>
      <c r="K11" s="21"/>
      <c r="L11" s="21"/>
      <c r="N11" s="21"/>
      <c r="O11" s="21"/>
      <c r="P11" s="21"/>
      <c r="Q11" s="21"/>
      <c r="R11" s="21"/>
      <c r="S11" s="21"/>
      <c r="T11" s="21"/>
      <c r="V11" s="21"/>
      <c r="W11" s="21"/>
      <c r="X11" s="21"/>
      <c r="Y11" s="21"/>
    </row>
    <row r="12">
      <c r="A12" s="38" t="s">
        <v>404</v>
      </c>
      <c r="B12" s="38" t="s">
        <v>274</v>
      </c>
      <c r="C12" s="21">
        <v>1.0</v>
      </c>
      <c r="D12" s="21"/>
      <c r="I12" s="21"/>
      <c r="J12" s="21"/>
      <c r="L12" s="21"/>
      <c r="N12" s="21">
        <v>1.0</v>
      </c>
      <c r="O12" s="21"/>
      <c r="Q12" s="21"/>
      <c r="R12" s="21">
        <v>1.0</v>
      </c>
      <c r="S12" s="21"/>
      <c r="T12" s="21">
        <v>1.0</v>
      </c>
      <c r="V12" s="21"/>
      <c r="X12" s="21"/>
    </row>
    <row r="13">
      <c r="A13" s="38" t="s">
        <v>404</v>
      </c>
      <c r="B13" s="38" t="s">
        <v>361</v>
      </c>
      <c r="C13" s="21">
        <v>1.0</v>
      </c>
      <c r="D13" s="21">
        <v>1.0</v>
      </c>
      <c r="E13" s="21">
        <v>1.0</v>
      </c>
      <c r="J13" s="21">
        <v>1.0</v>
      </c>
      <c r="K13" s="21">
        <v>1.0</v>
      </c>
      <c r="L13" s="21">
        <v>1.0</v>
      </c>
      <c r="M13" s="21">
        <v>1.0</v>
      </c>
      <c r="R13" s="21">
        <v>1.0</v>
      </c>
      <c r="S13" s="21">
        <v>1.0</v>
      </c>
      <c r="T13" s="21"/>
      <c r="V13" s="21"/>
      <c r="W13" s="21">
        <v>1.0</v>
      </c>
    </row>
    <row r="14">
      <c r="A14" s="11"/>
      <c r="B14" s="11"/>
    </row>
    <row r="15">
      <c r="A15" s="11"/>
      <c r="B15" s="11"/>
    </row>
    <row r="16">
      <c r="A16" s="14" t="s">
        <v>597</v>
      </c>
      <c r="B16" s="14" t="s">
        <v>425</v>
      </c>
      <c r="C16" s="38" t="s">
        <v>605</v>
      </c>
      <c r="D16" s="38" t="s">
        <v>606</v>
      </c>
      <c r="E16" s="38" t="s">
        <v>607</v>
      </c>
      <c r="F16" s="38" t="s">
        <v>608</v>
      </c>
      <c r="G16" s="38" t="s">
        <v>609</v>
      </c>
      <c r="H16" s="38" t="s">
        <v>610</v>
      </c>
      <c r="I16" s="38" t="s">
        <v>611</v>
      </c>
      <c r="J16" s="38" t="s">
        <v>612</v>
      </c>
      <c r="K16" s="38" t="s">
        <v>613</v>
      </c>
      <c r="L16" s="38" t="s">
        <v>614</v>
      </c>
      <c r="M16" s="38" t="s">
        <v>615</v>
      </c>
      <c r="N16" s="38" t="s">
        <v>616</v>
      </c>
      <c r="O16" s="38" t="s">
        <v>617</v>
      </c>
      <c r="P16" s="38" t="s">
        <v>618</v>
      </c>
      <c r="Q16" s="38" t="s">
        <v>619</v>
      </c>
      <c r="R16" s="38" t="s">
        <v>620</v>
      </c>
      <c r="S16" s="38" t="s">
        <v>621</v>
      </c>
      <c r="T16" s="38" t="s">
        <v>622</v>
      </c>
      <c r="U16" s="38" t="s">
        <v>623</v>
      </c>
      <c r="V16" s="38" t="s">
        <v>624</v>
      </c>
      <c r="W16" s="38" t="s">
        <v>625</v>
      </c>
      <c r="X16" s="38" t="s">
        <v>626</v>
      </c>
      <c r="Y16" s="38" t="s">
        <v>627</v>
      </c>
    </row>
    <row r="17">
      <c r="B17" s="38" t="s">
        <v>80</v>
      </c>
      <c r="C17" s="81">
        <f>SUM(C2:C8)/COUNTA(B2:B8)</f>
        <v>0.5714285714</v>
      </c>
      <c r="D17" s="81">
        <f>SUM(D2:D8)/COUNTA(B2:B8)</f>
        <v>0.4285714286</v>
      </c>
      <c r="E17" s="81">
        <f>SUM(E2:E8)/COUNTA(B2:B8)</f>
        <v>0.4285714286</v>
      </c>
      <c r="F17" s="81">
        <f>SUM(F2:F8)/COUNTA(B2:B8)</f>
        <v>0.4285714286</v>
      </c>
      <c r="G17" s="81">
        <f>SUM(G2:G8)/COUNTA(B2:B8)</f>
        <v>0.4285714286</v>
      </c>
      <c r="H17" s="81">
        <f>SUM(H2:H8)/COUNTA(B2:B8)</f>
        <v>0.4285714286</v>
      </c>
      <c r="I17" s="81">
        <f>SUM(I2:I8)/COUNTA(B2:B8)</f>
        <v>0.4285714286</v>
      </c>
      <c r="J17" s="81">
        <f>SUM(J2:J8)/COUNTA(B2:B8)</f>
        <v>0.2857142857</v>
      </c>
      <c r="K17" s="81">
        <f>SUM(K2:K8)/COUNTA(B2:B8)</f>
        <v>0.2857142857</v>
      </c>
      <c r="L17" s="81">
        <f>SUM(L2:L8)/COUNTA(B2:B8)</f>
        <v>0.2857142857</v>
      </c>
      <c r="M17" s="81">
        <f>SUM(M2:M8)/COUNTA(B2:B8)</f>
        <v>0.2857142857</v>
      </c>
      <c r="N17" s="81">
        <f>SUM(N2:N8)/COUNTA(B2:B8)</f>
        <v>0.2857142857</v>
      </c>
      <c r="O17" s="81">
        <f>SUM(O2:O8)/COUNTA(B2:B8)</f>
        <v>0.2857142857</v>
      </c>
      <c r="P17" s="81">
        <f>SUM(P2:P8)/COUNTA(B2:B8)</f>
        <v>0.2857142857</v>
      </c>
      <c r="Q17" s="81">
        <f>SUM(Q2:Q8)/COUNTA(B2:B8)</f>
        <v>0.1428571429</v>
      </c>
      <c r="R17" s="81">
        <f>SUM(R2:R8)/COUNTA(B2:B8)</f>
        <v>0.1428571429</v>
      </c>
      <c r="S17" s="81">
        <f>SUM(S2:S8)/COUNTA(B2:B8)</f>
        <v>0.1428571429</v>
      </c>
      <c r="T17" s="81">
        <f>SUM(T2:T8)/COUNTA(B2:B8)</f>
        <v>0.1428571429</v>
      </c>
      <c r="U17" s="81">
        <f>SUM(U2:U8)/COUNTA(B2:B8)</f>
        <v>0.1428571429</v>
      </c>
      <c r="V17" s="81">
        <f>SUM(V2:V8)/COUNTA(B2:B8)</f>
        <v>0.1428571429</v>
      </c>
      <c r="W17" s="81">
        <f>SUM(W2:W8)/COUNTA(B2:B8)</f>
        <v>0</v>
      </c>
      <c r="X17" s="81">
        <f>SUM(X2:X8)/12</f>
        <v>0</v>
      </c>
      <c r="Y17" s="81">
        <f>SUM(Y2:Y8)/COUNTA(B2:B8)</f>
        <v>0</v>
      </c>
      <c r="Z17" s="84"/>
      <c r="AA17" s="84"/>
      <c r="AB17" s="84"/>
      <c r="AC17" s="84"/>
      <c r="AD17" s="84"/>
      <c r="AE17" s="84"/>
      <c r="AF17" s="84"/>
      <c r="AG17" s="84"/>
      <c r="AH17" s="84"/>
      <c r="AI17" s="84"/>
      <c r="AJ17" s="84"/>
    </row>
    <row r="18">
      <c r="B18" s="38" t="s">
        <v>536</v>
      </c>
      <c r="C18" s="81">
        <f>SUM(C9:C10)/COUNTA(B9:B10)</f>
        <v>0</v>
      </c>
      <c r="D18" s="81">
        <f>SUM(D9:D10)/COUNTA(B9:B10)</f>
        <v>0.5</v>
      </c>
      <c r="E18" s="81">
        <f>SUM(E9:E10)/COUNTA(B9:B10)</f>
        <v>0.5</v>
      </c>
      <c r="F18" s="81">
        <f>SUM(F9:F10)/COUNTA(B9:B10)</f>
        <v>0</v>
      </c>
      <c r="G18" s="81">
        <f>SUM(G9:G10)/COUNTA(B9:B10)</f>
        <v>0</v>
      </c>
      <c r="H18" s="81">
        <f t="shared" ref="H18:J18" si="1">SUM(H9:H10)/12</f>
        <v>0</v>
      </c>
      <c r="I18" s="81">
        <f t="shared" si="1"/>
        <v>0</v>
      </c>
      <c r="J18" s="81">
        <f t="shared" si="1"/>
        <v>0</v>
      </c>
      <c r="K18" s="81">
        <f>SUM(K9:K10)/COUNTA(B9:B10)</f>
        <v>0</v>
      </c>
      <c r="L18" s="81">
        <f t="shared" ref="L18:P18" si="2">SUM(L9:L10)/12</f>
        <v>0</v>
      </c>
      <c r="M18" s="81">
        <f t="shared" si="2"/>
        <v>0</v>
      </c>
      <c r="N18" s="81">
        <f t="shared" si="2"/>
        <v>0</v>
      </c>
      <c r="O18" s="81">
        <f t="shared" si="2"/>
        <v>0</v>
      </c>
      <c r="P18" s="81">
        <f t="shared" si="2"/>
        <v>0</v>
      </c>
      <c r="Q18" s="81">
        <f>SUM(Q9:Q10)/COUNTA(B9:B10)</f>
        <v>1</v>
      </c>
      <c r="R18" s="81">
        <f t="shared" ref="R18:Y18" si="3">SUM(R9:R10)/12</f>
        <v>0</v>
      </c>
      <c r="S18" s="81">
        <f t="shared" si="3"/>
        <v>0</v>
      </c>
      <c r="T18" s="81">
        <f t="shared" si="3"/>
        <v>0</v>
      </c>
      <c r="U18" s="81">
        <f t="shared" si="3"/>
        <v>0</v>
      </c>
      <c r="V18" s="81">
        <f t="shared" si="3"/>
        <v>0</v>
      </c>
      <c r="W18" s="81">
        <f t="shared" si="3"/>
        <v>0</v>
      </c>
      <c r="X18" s="81">
        <f t="shared" si="3"/>
        <v>0</v>
      </c>
      <c r="Y18" s="81">
        <f t="shared" si="3"/>
        <v>0</v>
      </c>
      <c r="Z18" s="84"/>
      <c r="AA18" s="84"/>
      <c r="AB18" s="84"/>
      <c r="AC18" s="84"/>
      <c r="AD18" s="84"/>
      <c r="AE18" s="84"/>
      <c r="AF18" s="84"/>
      <c r="AG18" s="84"/>
      <c r="AH18" s="84"/>
      <c r="AI18" s="84"/>
      <c r="AJ18" s="84"/>
    </row>
    <row r="19">
      <c r="B19" s="38" t="s">
        <v>274</v>
      </c>
      <c r="C19" s="81">
        <f>SUM(C11:C12)/COUNTA(B11:B12)</f>
        <v>0.5</v>
      </c>
      <c r="D19" s="81">
        <f t="shared" ref="D19:E19" si="4">SUM(D11:D12)/12</f>
        <v>0</v>
      </c>
      <c r="E19" s="81">
        <f t="shared" si="4"/>
        <v>0</v>
      </c>
      <c r="F19" s="81">
        <f>SUM(F11:F12)/COUNTA(B11:B12)</f>
        <v>0.5</v>
      </c>
      <c r="G19" s="81">
        <f t="shared" ref="G19:M19" si="5">SUM(G11:G12)/12</f>
        <v>0</v>
      </c>
      <c r="H19" s="81">
        <f t="shared" si="5"/>
        <v>0</v>
      </c>
      <c r="I19" s="81">
        <f t="shared" si="5"/>
        <v>0</v>
      </c>
      <c r="J19" s="81">
        <f t="shared" si="5"/>
        <v>0</v>
      </c>
      <c r="K19" s="81">
        <f t="shared" si="5"/>
        <v>0</v>
      </c>
      <c r="L19" s="81">
        <f t="shared" si="5"/>
        <v>0</v>
      </c>
      <c r="M19" s="81">
        <f t="shared" si="5"/>
        <v>0</v>
      </c>
      <c r="N19" s="81">
        <f>SUM(N11:N12)/COUNTA(B11:B12)</f>
        <v>0.5</v>
      </c>
      <c r="O19" s="81">
        <f t="shared" ref="O19:Q19" si="6">SUM(O11:O12)/12</f>
        <v>0</v>
      </c>
      <c r="P19" s="81">
        <f t="shared" si="6"/>
        <v>0</v>
      </c>
      <c r="Q19" s="81">
        <f t="shared" si="6"/>
        <v>0</v>
      </c>
      <c r="R19" s="81">
        <f>SUM(R11:R12)/COUNTA(B11:B12)</f>
        <v>0.5</v>
      </c>
      <c r="S19" s="81">
        <f>SUM(S11:S12)/12</f>
        <v>0</v>
      </c>
      <c r="T19" s="81">
        <f>SUM(T11:T12)/COUNTA(B11:B12)</f>
        <v>0.5</v>
      </c>
      <c r="U19" s="81">
        <f t="shared" ref="U19:Y19" si="7">SUM(U11:U12)/12</f>
        <v>0</v>
      </c>
      <c r="V19" s="81">
        <f t="shared" si="7"/>
        <v>0</v>
      </c>
      <c r="W19" s="81">
        <f t="shared" si="7"/>
        <v>0</v>
      </c>
      <c r="X19" s="81">
        <f t="shared" si="7"/>
        <v>0</v>
      </c>
      <c r="Y19" s="81">
        <f t="shared" si="7"/>
        <v>0</v>
      </c>
      <c r="Z19" s="84"/>
      <c r="AA19" s="84"/>
      <c r="AB19" s="84"/>
      <c r="AC19" s="84"/>
      <c r="AD19" s="84"/>
      <c r="AE19" s="84"/>
      <c r="AF19" s="84"/>
      <c r="AG19" s="84"/>
      <c r="AH19" s="84"/>
      <c r="AI19" s="84"/>
      <c r="AJ19" s="84"/>
    </row>
    <row r="20">
      <c r="B20" s="38" t="s">
        <v>361</v>
      </c>
      <c r="C20" s="81">
        <f t="shared" ref="C20:E20" si="8">SUM(C13)/1</f>
        <v>1</v>
      </c>
      <c r="D20" s="81">
        <f t="shared" si="8"/>
        <v>1</v>
      </c>
      <c r="E20" s="81">
        <f t="shared" si="8"/>
        <v>1</v>
      </c>
      <c r="F20" s="81">
        <f t="shared" ref="F20:I20" si="9">SUM(F13)/12</f>
        <v>0</v>
      </c>
      <c r="G20" s="81">
        <f t="shared" si="9"/>
        <v>0</v>
      </c>
      <c r="H20" s="81">
        <f t="shared" si="9"/>
        <v>0</v>
      </c>
      <c r="I20" s="81">
        <f t="shared" si="9"/>
        <v>0</v>
      </c>
      <c r="J20" s="81">
        <f t="shared" ref="J20:M20" si="10">SUM(J13)/1</f>
        <v>1</v>
      </c>
      <c r="K20" s="81">
        <f t="shared" si="10"/>
        <v>1</v>
      </c>
      <c r="L20" s="81">
        <f t="shared" si="10"/>
        <v>1</v>
      </c>
      <c r="M20" s="81">
        <f t="shared" si="10"/>
        <v>1</v>
      </c>
      <c r="N20" s="81">
        <f t="shared" ref="N20:Q20" si="11">SUM(N13)/12</f>
        <v>0</v>
      </c>
      <c r="O20" s="81">
        <f t="shared" si="11"/>
        <v>0</v>
      </c>
      <c r="P20" s="81">
        <f t="shared" si="11"/>
        <v>0</v>
      </c>
      <c r="Q20" s="81">
        <f t="shared" si="11"/>
        <v>0</v>
      </c>
      <c r="R20" s="81">
        <f t="shared" ref="R20:S20" si="12">SUM(R13)/1</f>
        <v>1</v>
      </c>
      <c r="S20" s="81">
        <f t="shared" si="12"/>
        <v>1</v>
      </c>
      <c r="T20" s="81">
        <f t="shared" ref="T20:V20" si="13">SUM(T13)/12</f>
        <v>0</v>
      </c>
      <c r="U20" s="81">
        <f t="shared" si="13"/>
        <v>0</v>
      </c>
      <c r="V20" s="81">
        <f t="shared" si="13"/>
        <v>0</v>
      </c>
      <c r="W20" s="81">
        <f>SUM(W13)/1</f>
        <v>1</v>
      </c>
      <c r="X20" s="81">
        <f t="shared" ref="X20:Y20" si="14">SUM(X13)/12</f>
        <v>0</v>
      </c>
      <c r="Y20" s="81">
        <f t="shared" si="14"/>
        <v>0</v>
      </c>
      <c r="Z20" s="84"/>
      <c r="AA20" s="84"/>
      <c r="AB20" s="84"/>
      <c r="AC20" s="84"/>
      <c r="AD20" s="84"/>
      <c r="AE20" s="84"/>
      <c r="AF20" s="84"/>
      <c r="AG20" s="84"/>
      <c r="AH20" s="84"/>
      <c r="AI20" s="84"/>
      <c r="AJ20" s="84"/>
    </row>
    <row r="22">
      <c r="A22" s="14" t="s">
        <v>597</v>
      </c>
      <c r="B22" s="14" t="s">
        <v>602</v>
      </c>
      <c r="C22" s="38" t="s">
        <v>605</v>
      </c>
      <c r="D22" s="38" t="s">
        <v>606</v>
      </c>
      <c r="E22" s="38" t="s">
        <v>607</v>
      </c>
      <c r="F22" s="38" t="s">
        <v>608</v>
      </c>
      <c r="G22" s="38" t="s">
        <v>609</v>
      </c>
      <c r="H22" s="38" t="s">
        <v>610</v>
      </c>
      <c r="I22" s="38" t="s">
        <v>611</v>
      </c>
      <c r="J22" s="38" t="s">
        <v>612</v>
      </c>
      <c r="K22" s="38" t="s">
        <v>613</v>
      </c>
      <c r="L22" s="38" t="s">
        <v>614</v>
      </c>
      <c r="M22" s="38" t="s">
        <v>615</v>
      </c>
      <c r="N22" s="38" t="s">
        <v>616</v>
      </c>
      <c r="O22" s="38" t="s">
        <v>617</v>
      </c>
      <c r="P22" s="38" t="s">
        <v>618</v>
      </c>
      <c r="Q22" s="38" t="s">
        <v>619</v>
      </c>
      <c r="R22" s="38" t="s">
        <v>620</v>
      </c>
      <c r="S22" s="38" t="s">
        <v>621</v>
      </c>
      <c r="T22" s="38" t="s">
        <v>622</v>
      </c>
      <c r="U22" s="38" t="s">
        <v>623</v>
      </c>
      <c r="V22" s="38" t="s">
        <v>624</v>
      </c>
      <c r="W22" s="38" t="s">
        <v>625</v>
      </c>
      <c r="X22" s="38" t="s">
        <v>626</v>
      </c>
      <c r="Y22" s="38" t="s">
        <v>627</v>
      </c>
    </row>
    <row r="23">
      <c r="A23" s="14">
        <v>3.0</v>
      </c>
      <c r="B23" s="38" t="s">
        <v>396</v>
      </c>
      <c r="C23" s="34">
        <f>(C2+C9+C10)/A23</f>
        <v>0.3333333333</v>
      </c>
      <c r="D23" s="34">
        <f>(D2+D9+D10)/A23</f>
        <v>0.3333333333</v>
      </c>
      <c r="E23" s="34">
        <f>(E2+E9+E10)/A23</f>
        <v>0.3333333333</v>
      </c>
      <c r="F23" s="34">
        <f>(F2+F9+F10)/A23</f>
        <v>0</v>
      </c>
      <c r="G23" s="34">
        <f>(G2+G9+G10)/A23</f>
        <v>0</v>
      </c>
      <c r="H23" s="34">
        <f>(H2+H9+H10)/A23</f>
        <v>0</v>
      </c>
      <c r="I23" s="34">
        <f>(I2+I9+I10)/A23</f>
        <v>0</v>
      </c>
      <c r="J23" s="34">
        <f>(J2+J9+J10)/A23</f>
        <v>0</v>
      </c>
      <c r="K23" s="34">
        <f>(K2+K9+K10)/A23</f>
        <v>0</v>
      </c>
      <c r="L23" s="34">
        <f>(L2+L9+L10)/A23</f>
        <v>0</v>
      </c>
      <c r="M23" s="34">
        <f>(M2+M9+M10)/A23</f>
        <v>0</v>
      </c>
      <c r="N23" s="34">
        <f>(N2+N9+N10)/A23</f>
        <v>0</v>
      </c>
      <c r="O23" s="34">
        <f>(O2+O9+O10)/A23</f>
        <v>0</v>
      </c>
      <c r="P23" s="34">
        <f>(P2+P9+P10)/A23</f>
        <v>0</v>
      </c>
      <c r="Q23" s="34">
        <f>(Q2+Q9+Q10)/A23</f>
        <v>0.6666666667</v>
      </c>
      <c r="R23" s="34">
        <f>(R2+R9+R10)/A23</f>
        <v>0.3333333333</v>
      </c>
      <c r="S23" s="34">
        <f>(S2+S9+S10)/A23</f>
        <v>0</v>
      </c>
      <c r="T23" s="34">
        <f t="shared" ref="T23:Y23" si="15">(T2+T9+T10)/12</f>
        <v>0</v>
      </c>
      <c r="U23" s="34">
        <f t="shared" si="15"/>
        <v>0</v>
      </c>
      <c r="V23" s="34">
        <f t="shared" si="15"/>
        <v>0</v>
      </c>
      <c r="W23" s="34">
        <f t="shared" si="15"/>
        <v>0</v>
      </c>
      <c r="X23" s="34">
        <f t="shared" si="15"/>
        <v>0</v>
      </c>
      <c r="Y23" s="34">
        <f t="shared" si="15"/>
        <v>0</v>
      </c>
    </row>
    <row r="24">
      <c r="A24" s="14">
        <v>3.0</v>
      </c>
      <c r="B24" s="38" t="s">
        <v>399</v>
      </c>
      <c r="C24" s="34">
        <f>(C3+C4+C5)/A24</f>
        <v>0.6666666667</v>
      </c>
      <c r="D24" s="34">
        <f>(D3+D4+D5)/A24</f>
        <v>0.6666666667</v>
      </c>
      <c r="E24" s="34">
        <f>(E3+E4+E5)/A24</f>
        <v>0.6666666667</v>
      </c>
      <c r="F24" s="34">
        <f>(F3+F4+F5)/A24</f>
        <v>0.6666666667</v>
      </c>
      <c r="G24" s="34">
        <f>(G3+G4+G5)/A24</f>
        <v>0.6666666667</v>
      </c>
      <c r="H24" s="34">
        <f>(H3+H4+H5)/A24</f>
        <v>0.6666666667</v>
      </c>
      <c r="I24" s="34">
        <f>(I3+I4+I5)/A24</f>
        <v>0.6666666667</v>
      </c>
      <c r="J24" s="34">
        <f>(J3+J4+J5)/A24</f>
        <v>0.6666666667</v>
      </c>
      <c r="K24" s="34">
        <f>(K3+K4+K5)/A24</f>
        <v>0.3333333333</v>
      </c>
      <c r="L24" s="34">
        <f>(L3+L4+L5)/A24</f>
        <v>0.6666666667</v>
      </c>
      <c r="M24" s="34">
        <f>(M3+M4+M5)/A24</f>
        <v>0.3333333333</v>
      </c>
      <c r="N24" s="34">
        <f>(N3+N4+N5)/A24</f>
        <v>0.3333333333</v>
      </c>
      <c r="O24" s="34">
        <f>(O3+O4+O5)/A24</f>
        <v>0.3333333333</v>
      </c>
      <c r="P24" s="34">
        <f>(P3+P4+P5)/A24</f>
        <v>0.6666666667</v>
      </c>
      <c r="Q24" s="34">
        <f>(Q3+Q4+Q5)/A24</f>
        <v>0.3333333333</v>
      </c>
      <c r="R24" s="34">
        <f>(R3+R4+R5)/A24</f>
        <v>0</v>
      </c>
      <c r="S24" s="34">
        <f>(S3+S4+S5)/A24</f>
        <v>0.3333333333</v>
      </c>
      <c r="T24" s="34">
        <f>(T3+T4+T5)/A24</f>
        <v>0.3333333333</v>
      </c>
      <c r="U24" s="34">
        <f>(U3+U4+U5)/12</f>
        <v>0</v>
      </c>
      <c r="V24" s="34">
        <f>(V3+V4+V5)/A24</f>
        <v>0.3333333333</v>
      </c>
      <c r="W24" s="34">
        <f t="shared" ref="W24:Y24" si="16">(W3+W4+W5)/12</f>
        <v>0</v>
      </c>
      <c r="X24" s="34">
        <f t="shared" si="16"/>
        <v>0</v>
      </c>
      <c r="Y24" s="34">
        <f t="shared" si="16"/>
        <v>0</v>
      </c>
    </row>
    <row r="25">
      <c r="A25" s="14">
        <v>1.0</v>
      </c>
      <c r="B25" s="38" t="s">
        <v>535</v>
      </c>
      <c r="C25" s="34">
        <f>(C6)/A25</f>
        <v>1</v>
      </c>
      <c r="D25" s="34">
        <f>(D6)/A25</f>
        <v>1</v>
      </c>
      <c r="E25" s="34">
        <f>(E6)/A25</f>
        <v>1</v>
      </c>
      <c r="F25" s="34">
        <f>(F6)/A25</f>
        <v>0</v>
      </c>
      <c r="G25" s="34">
        <f>(G6)/A25</f>
        <v>1</v>
      </c>
      <c r="H25" s="34">
        <f>(H6)/A25</f>
        <v>1</v>
      </c>
      <c r="I25" s="34">
        <f>(I6)/A25</f>
        <v>1</v>
      </c>
      <c r="J25" s="34">
        <f>(J6)/A25</f>
        <v>0</v>
      </c>
      <c r="K25" s="34">
        <f>(K6)/A25</f>
        <v>0</v>
      </c>
      <c r="L25" s="34">
        <f>(L6)/A25</f>
        <v>0</v>
      </c>
      <c r="M25" s="34">
        <f>(M6)/A25</f>
        <v>1</v>
      </c>
      <c r="N25" s="34">
        <f>(N6)/A25</f>
        <v>1</v>
      </c>
      <c r="O25" s="34">
        <f>(O6)/A25</f>
        <v>1</v>
      </c>
      <c r="P25" s="34">
        <f>(P6)/A25</f>
        <v>0</v>
      </c>
      <c r="Q25" s="34">
        <f>(Q6)/A25</f>
        <v>0</v>
      </c>
      <c r="R25" s="34">
        <f>(R6)/A25</f>
        <v>0</v>
      </c>
      <c r="S25" s="34">
        <f t="shared" ref="S25:T25" si="17">(S6)/12</f>
        <v>0</v>
      </c>
      <c r="T25" s="34">
        <f t="shared" si="17"/>
        <v>0</v>
      </c>
      <c r="U25" s="34">
        <f>(U6)/A25</f>
        <v>1</v>
      </c>
      <c r="V25" s="34">
        <f t="shared" ref="V25:Y25" si="18">(V6)/12</f>
        <v>0</v>
      </c>
      <c r="W25" s="34">
        <f t="shared" si="18"/>
        <v>0</v>
      </c>
      <c r="X25" s="34">
        <f t="shared" si="18"/>
        <v>0</v>
      </c>
      <c r="Y25" s="34">
        <f t="shared" si="18"/>
        <v>0</v>
      </c>
    </row>
    <row r="26">
      <c r="A26" s="14">
        <v>5.0</v>
      </c>
      <c r="B26" s="38" t="s">
        <v>404</v>
      </c>
      <c r="C26" s="34">
        <f>(C7+C8+C11+C12+C13)/A26</f>
        <v>0.4</v>
      </c>
      <c r="D26" s="34">
        <f>(D7+D8+D11+D12+D13)/A26</f>
        <v>0.2</v>
      </c>
      <c r="E26" s="34">
        <f>(E7+E8+E11+E12+E13)/A26</f>
        <v>0.2</v>
      </c>
      <c r="F26" s="34">
        <f>(F7+F8+F11+F12+F13)/A26</f>
        <v>0.4</v>
      </c>
      <c r="G26" s="34">
        <f>(G7+G8+G11+G12+G13)/A26</f>
        <v>0</v>
      </c>
      <c r="H26" s="34">
        <f>(H7+H8+H11+H12+H13)/A26</f>
        <v>0</v>
      </c>
      <c r="I26" s="34">
        <f>(I7+I8+I11+I12+I13)/A26</f>
        <v>0</v>
      </c>
      <c r="J26" s="34">
        <f>(J7+J8+J11+J12+J13)/A26</f>
        <v>0.2</v>
      </c>
      <c r="K26" s="34">
        <f>(K7+K8+K11+K12+K13)/A26</f>
        <v>0.4</v>
      </c>
      <c r="L26" s="34">
        <f>(L7+L8+L11+L12+L13)/A26</f>
        <v>0.2</v>
      </c>
      <c r="M26" s="34">
        <f>(M7+M8+M11+M12+M13)/A26</f>
        <v>0.2</v>
      </c>
      <c r="N26" s="34">
        <f>(N7+N8+N11+N12+N13)/A26</f>
        <v>0.2</v>
      </c>
      <c r="O26" s="34">
        <f>(O7+O8+O11+O12+O13)/A26</f>
        <v>0</v>
      </c>
      <c r="P26" s="34">
        <f>(P7+P8+P11+P12+P13)/A26</f>
        <v>0</v>
      </c>
      <c r="Q26" s="34">
        <f>(Q7+Q8+Q11+Q12+Q13)/A26</f>
        <v>0</v>
      </c>
      <c r="R26" s="34">
        <f>(R7+R8+R11+R12+R13)/A26</f>
        <v>0.4</v>
      </c>
      <c r="S26" s="34">
        <f>(S7+S8+S11+S12+S13)/A26</f>
        <v>0.2</v>
      </c>
      <c r="T26" s="34">
        <f>(T7+T8+T11+T12+T13)/A26</f>
        <v>0.2</v>
      </c>
      <c r="U26" s="34">
        <f t="shared" ref="U26:V26" si="19">(U7+U8+U11+U12+U13)/12</f>
        <v>0</v>
      </c>
      <c r="V26" s="34">
        <f t="shared" si="19"/>
        <v>0</v>
      </c>
      <c r="W26" s="34">
        <f>(W7+W8+W11+W12+W13)/A26</f>
        <v>0.2</v>
      </c>
      <c r="X26" s="34">
        <f t="shared" ref="X26:Y26" si="20">(X7+X8+X11+X12+X13)/12</f>
        <v>0</v>
      </c>
      <c r="Y26" s="34">
        <f t="shared" si="20"/>
        <v>0</v>
      </c>
    </row>
    <row r="27">
      <c r="A27" s="11"/>
      <c r="B27" s="11"/>
    </row>
    <row r="28">
      <c r="A28" s="11"/>
      <c r="B28" s="38"/>
    </row>
    <row r="29">
      <c r="A29" s="11"/>
      <c r="B29" s="38"/>
      <c r="I29" s="14" t="s">
        <v>425</v>
      </c>
      <c r="J29" s="14" t="s">
        <v>628</v>
      </c>
    </row>
    <row r="30">
      <c r="A30" s="11"/>
      <c r="B30" s="38"/>
      <c r="I30" s="38" t="s">
        <v>80</v>
      </c>
      <c r="J30" s="33">
        <f>SUM(C2:Y8)/7</f>
        <v>6</v>
      </c>
    </row>
    <row r="31">
      <c r="A31" s="11"/>
      <c r="B31" s="38"/>
      <c r="I31" s="38" t="s">
        <v>536</v>
      </c>
      <c r="J31" s="33">
        <f>SUM(C9:Y10)/2</f>
        <v>2</v>
      </c>
    </row>
    <row r="32">
      <c r="A32" s="11"/>
      <c r="B32" s="11"/>
      <c r="I32" s="38" t="s">
        <v>274</v>
      </c>
      <c r="J32" s="33">
        <f>SUM(C11:Y12)/2</f>
        <v>2.5</v>
      </c>
    </row>
    <row r="33">
      <c r="A33" s="11"/>
      <c r="B33" s="11"/>
      <c r="I33" s="38" t="s">
        <v>361</v>
      </c>
      <c r="J33" s="33">
        <f>SUM(C13:Y13)</f>
        <v>10</v>
      </c>
    </row>
    <row r="34">
      <c r="A34" s="11"/>
      <c r="B34" s="11"/>
    </row>
    <row r="35">
      <c r="A35" s="11"/>
      <c r="B35" s="11"/>
    </row>
    <row r="36">
      <c r="A36" s="11"/>
      <c r="B36" s="11"/>
      <c r="I36" s="14" t="s">
        <v>602</v>
      </c>
      <c r="J36" s="14" t="s">
        <v>628</v>
      </c>
    </row>
    <row r="37">
      <c r="A37" s="11"/>
      <c r="B37" s="11"/>
      <c r="I37" s="38" t="s">
        <v>396</v>
      </c>
      <c r="J37" s="33">
        <f>(SUM(C2:Y2)+SUM(C9:Y10))/3</f>
        <v>2</v>
      </c>
    </row>
    <row r="38">
      <c r="A38" s="11"/>
      <c r="B38" s="11"/>
      <c r="I38" s="38" t="s">
        <v>399</v>
      </c>
      <c r="J38" s="33">
        <f>SUM(C3:Y5)/3</f>
        <v>9.333333333</v>
      </c>
    </row>
    <row r="39">
      <c r="A39" s="11"/>
      <c r="B39" s="11"/>
      <c r="I39" s="38" t="s">
        <v>535</v>
      </c>
      <c r="J39" s="33">
        <f>SUM(C6:Y6)</f>
        <v>10</v>
      </c>
    </row>
    <row r="40">
      <c r="A40" s="11"/>
      <c r="B40" s="11"/>
      <c r="I40" s="38" t="s">
        <v>404</v>
      </c>
      <c r="J40" s="33">
        <f>(SUM(C7:Y8)+SUM(C11:Y13))/5</f>
        <v>3.4</v>
      </c>
    </row>
    <row r="41">
      <c r="A41" s="11"/>
      <c r="B41" s="11"/>
    </row>
    <row r="42">
      <c r="A42" s="11"/>
      <c r="B42" s="11"/>
    </row>
    <row r="43">
      <c r="A43" s="11"/>
      <c r="B43" s="11"/>
    </row>
    <row r="44">
      <c r="A44" s="11"/>
      <c r="B44" s="11"/>
    </row>
    <row r="45">
      <c r="A45" s="11"/>
      <c r="B45" s="11"/>
    </row>
    <row r="46">
      <c r="A46" s="11"/>
      <c r="B46" s="11"/>
    </row>
    <row r="47">
      <c r="A47" s="11"/>
      <c r="B47" s="11"/>
    </row>
    <row r="48">
      <c r="A48" s="11"/>
      <c r="B48" s="11"/>
    </row>
    <row r="49">
      <c r="A49" s="11"/>
      <c r="B49" s="11"/>
    </row>
    <row r="50">
      <c r="A50" s="11"/>
      <c r="B50" s="11"/>
    </row>
    <row r="51">
      <c r="A51" s="11"/>
      <c r="B51" s="11"/>
    </row>
    <row r="52">
      <c r="A52" s="11"/>
      <c r="B52" s="11"/>
    </row>
    <row r="53">
      <c r="A53" s="11"/>
      <c r="B53" s="11"/>
    </row>
    <row r="54">
      <c r="A54" s="11"/>
      <c r="B54" s="11"/>
    </row>
    <row r="55">
      <c r="A55" s="11"/>
      <c r="B55" s="11"/>
    </row>
    <row r="56">
      <c r="A56" s="11"/>
      <c r="B56" s="11"/>
    </row>
    <row r="57">
      <c r="A57" s="11"/>
      <c r="B57" s="11"/>
    </row>
    <row r="58">
      <c r="A58" s="11"/>
      <c r="B58" s="11"/>
    </row>
    <row r="59">
      <c r="A59" s="11"/>
      <c r="B59" s="11"/>
    </row>
    <row r="60">
      <c r="A60" s="11"/>
      <c r="B60" s="11"/>
    </row>
    <row r="61">
      <c r="A61" s="11"/>
      <c r="B61" s="11"/>
    </row>
    <row r="62">
      <c r="A62" s="11"/>
      <c r="B62" s="11"/>
    </row>
    <row r="63">
      <c r="A63" s="11"/>
      <c r="B63" s="11"/>
    </row>
    <row r="64">
      <c r="A64" s="11"/>
      <c r="B64" s="11"/>
    </row>
    <row r="65">
      <c r="A65" s="11"/>
      <c r="B65" s="11"/>
    </row>
    <row r="66">
      <c r="A66" s="11"/>
      <c r="B66" s="11"/>
    </row>
    <row r="67">
      <c r="A67" s="11"/>
      <c r="B67" s="11"/>
    </row>
    <row r="68">
      <c r="A68" s="11"/>
      <c r="B68" s="11"/>
    </row>
    <row r="69">
      <c r="A69" s="11"/>
      <c r="B69" s="11"/>
    </row>
    <row r="70">
      <c r="A70" s="11"/>
      <c r="B70" s="11"/>
    </row>
    <row r="71">
      <c r="A71" s="11"/>
      <c r="B71" s="11"/>
    </row>
    <row r="72">
      <c r="A72" s="11"/>
      <c r="B72" s="11"/>
    </row>
    <row r="73">
      <c r="A73" s="11"/>
      <c r="B73" s="11"/>
    </row>
    <row r="74">
      <c r="A74" s="11"/>
      <c r="B74" s="11"/>
    </row>
    <row r="75">
      <c r="A75" s="11"/>
      <c r="B75" s="11"/>
    </row>
    <row r="76">
      <c r="A76" s="11"/>
      <c r="B76" s="11"/>
    </row>
    <row r="77">
      <c r="A77" s="11"/>
      <c r="B77" s="11"/>
    </row>
    <row r="78">
      <c r="A78" s="11"/>
      <c r="B78" s="11"/>
    </row>
    <row r="79">
      <c r="A79" s="11"/>
      <c r="B79" s="11"/>
    </row>
    <row r="80">
      <c r="A80" s="11"/>
      <c r="B80" s="11"/>
    </row>
    <row r="81">
      <c r="A81" s="11"/>
      <c r="B81" s="11"/>
    </row>
    <row r="82">
      <c r="A82" s="11"/>
      <c r="B82" s="11"/>
    </row>
    <row r="83">
      <c r="A83" s="11"/>
      <c r="B83" s="11"/>
    </row>
    <row r="84">
      <c r="A84" s="11"/>
      <c r="B84" s="11"/>
    </row>
    <row r="85">
      <c r="A85" s="11"/>
      <c r="B85" s="11"/>
    </row>
    <row r="86">
      <c r="A86" s="11"/>
      <c r="B86" s="11"/>
    </row>
    <row r="87">
      <c r="A87" s="11"/>
      <c r="B87" s="11"/>
    </row>
    <row r="88">
      <c r="A88" s="11"/>
      <c r="B88" s="11"/>
    </row>
    <row r="89">
      <c r="A89" s="11"/>
      <c r="B89" s="11"/>
    </row>
    <row r="90">
      <c r="A90" s="11"/>
      <c r="B90" s="11"/>
    </row>
    <row r="91">
      <c r="A91" s="11"/>
      <c r="B91" s="11"/>
    </row>
    <row r="92">
      <c r="A92" s="11"/>
      <c r="B92" s="11"/>
    </row>
    <row r="93">
      <c r="A93" s="11"/>
      <c r="B93" s="11"/>
    </row>
    <row r="94">
      <c r="A94" s="11"/>
      <c r="B94" s="11"/>
    </row>
    <row r="95">
      <c r="A95" s="11"/>
      <c r="B95" s="11"/>
    </row>
    <row r="96">
      <c r="A96" s="11"/>
      <c r="B96" s="11"/>
    </row>
    <row r="97">
      <c r="A97" s="11"/>
      <c r="B97" s="11"/>
    </row>
    <row r="98">
      <c r="A98" s="11"/>
      <c r="B98" s="11"/>
    </row>
    <row r="99">
      <c r="A99" s="11"/>
      <c r="B99" s="11"/>
    </row>
    <row r="100">
      <c r="A100" s="11"/>
      <c r="B100" s="11"/>
    </row>
    <row r="101">
      <c r="A101" s="11"/>
      <c r="B101" s="11"/>
    </row>
    <row r="102">
      <c r="A102" s="11"/>
      <c r="B102" s="11"/>
    </row>
    <row r="103">
      <c r="A103" s="11"/>
      <c r="B103" s="11"/>
    </row>
    <row r="104">
      <c r="A104" s="11"/>
      <c r="B104" s="11"/>
    </row>
    <row r="105">
      <c r="A105" s="11"/>
      <c r="B105" s="11"/>
    </row>
    <row r="106">
      <c r="A106" s="11"/>
      <c r="B106" s="11"/>
    </row>
    <row r="107">
      <c r="A107" s="11"/>
      <c r="B107" s="11"/>
    </row>
    <row r="108">
      <c r="A108" s="11"/>
      <c r="B108" s="11"/>
    </row>
    <row r="109">
      <c r="A109" s="11"/>
      <c r="B109" s="11"/>
    </row>
    <row r="110">
      <c r="A110" s="11"/>
      <c r="B110" s="11"/>
    </row>
    <row r="111">
      <c r="A111" s="11"/>
      <c r="B111" s="11"/>
    </row>
    <row r="112">
      <c r="A112" s="11"/>
      <c r="B112" s="11"/>
    </row>
    <row r="113">
      <c r="A113" s="11"/>
      <c r="B113" s="11"/>
    </row>
    <row r="114">
      <c r="A114" s="11"/>
      <c r="B114" s="11"/>
    </row>
    <row r="115">
      <c r="A115" s="11"/>
      <c r="B115" s="11"/>
    </row>
    <row r="116">
      <c r="A116" s="11"/>
      <c r="B116" s="11"/>
    </row>
    <row r="117">
      <c r="A117" s="11"/>
      <c r="B117" s="11"/>
    </row>
    <row r="118">
      <c r="A118" s="11"/>
      <c r="B118" s="11"/>
    </row>
    <row r="119">
      <c r="A119" s="11"/>
      <c r="B119" s="11"/>
    </row>
    <row r="120">
      <c r="A120" s="11"/>
      <c r="B120" s="11"/>
    </row>
    <row r="121">
      <c r="A121" s="11"/>
      <c r="B121" s="11"/>
    </row>
    <row r="122">
      <c r="A122" s="11"/>
      <c r="B122" s="11"/>
    </row>
    <row r="123">
      <c r="A123" s="11"/>
      <c r="B123" s="11"/>
    </row>
    <row r="124">
      <c r="A124" s="11"/>
      <c r="B124" s="11"/>
    </row>
    <row r="125">
      <c r="A125" s="11"/>
      <c r="B125" s="11"/>
    </row>
    <row r="126">
      <c r="A126" s="11"/>
      <c r="B126" s="11"/>
    </row>
    <row r="127">
      <c r="A127" s="11"/>
      <c r="B127" s="11"/>
    </row>
    <row r="128">
      <c r="A128" s="11"/>
      <c r="B128" s="11"/>
    </row>
    <row r="129">
      <c r="A129" s="11"/>
      <c r="B129" s="11"/>
    </row>
    <row r="130">
      <c r="A130" s="11"/>
      <c r="B130" s="11"/>
    </row>
    <row r="131">
      <c r="A131" s="11"/>
      <c r="B131" s="11"/>
    </row>
    <row r="132">
      <c r="A132" s="11"/>
      <c r="B132" s="11"/>
    </row>
    <row r="133">
      <c r="A133" s="11"/>
      <c r="B133" s="11"/>
    </row>
    <row r="134">
      <c r="A134" s="11"/>
      <c r="B134" s="11"/>
    </row>
    <row r="135">
      <c r="A135" s="11"/>
      <c r="B135" s="11"/>
    </row>
    <row r="136">
      <c r="A136" s="11"/>
      <c r="B136" s="11"/>
    </row>
    <row r="137">
      <c r="A137" s="11"/>
      <c r="B137" s="11"/>
    </row>
    <row r="138">
      <c r="A138" s="11"/>
      <c r="B138" s="11"/>
    </row>
    <row r="139">
      <c r="A139" s="11"/>
      <c r="B139" s="11"/>
    </row>
    <row r="140">
      <c r="A140" s="11"/>
      <c r="B140" s="11"/>
    </row>
    <row r="141">
      <c r="A141" s="11"/>
      <c r="B141" s="11"/>
    </row>
    <row r="142">
      <c r="A142" s="11"/>
      <c r="B142" s="11"/>
    </row>
    <row r="143">
      <c r="A143" s="11"/>
      <c r="B143" s="11"/>
    </row>
    <row r="144">
      <c r="A144" s="11"/>
      <c r="B144" s="11"/>
    </row>
    <row r="145">
      <c r="A145" s="11"/>
      <c r="B145" s="11"/>
    </row>
    <row r="146">
      <c r="A146" s="11"/>
      <c r="B146" s="11"/>
    </row>
    <row r="147">
      <c r="A147" s="11"/>
      <c r="B147" s="11"/>
    </row>
    <row r="148">
      <c r="A148" s="11"/>
      <c r="B148" s="11"/>
    </row>
    <row r="149">
      <c r="A149" s="11"/>
      <c r="B149" s="11"/>
    </row>
    <row r="150">
      <c r="A150" s="11"/>
      <c r="B150" s="11"/>
    </row>
    <row r="151">
      <c r="A151" s="11"/>
      <c r="B151" s="11"/>
    </row>
    <row r="152">
      <c r="A152" s="11"/>
      <c r="B152" s="11"/>
    </row>
    <row r="153">
      <c r="A153" s="11"/>
      <c r="B153" s="11"/>
    </row>
    <row r="154">
      <c r="A154" s="11"/>
      <c r="B154" s="11"/>
    </row>
    <row r="155">
      <c r="A155" s="11"/>
      <c r="B155" s="11"/>
    </row>
    <row r="156">
      <c r="A156" s="11"/>
      <c r="B156" s="11"/>
    </row>
    <row r="157">
      <c r="A157" s="11"/>
      <c r="B157" s="11"/>
    </row>
    <row r="158">
      <c r="A158" s="11"/>
      <c r="B158" s="11"/>
    </row>
    <row r="159">
      <c r="A159" s="11"/>
      <c r="B159" s="11"/>
    </row>
    <row r="160">
      <c r="A160" s="11"/>
      <c r="B160" s="11"/>
    </row>
    <row r="161">
      <c r="A161" s="11"/>
      <c r="B161" s="11"/>
    </row>
    <row r="162">
      <c r="A162" s="11"/>
      <c r="B162" s="11"/>
    </row>
    <row r="163">
      <c r="A163" s="11"/>
      <c r="B163" s="11"/>
    </row>
    <row r="164">
      <c r="A164" s="11"/>
      <c r="B164" s="11"/>
    </row>
    <row r="165">
      <c r="A165" s="11"/>
      <c r="B165" s="11"/>
    </row>
    <row r="166">
      <c r="A166" s="11"/>
      <c r="B166" s="11"/>
    </row>
    <row r="167">
      <c r="A167" s="11"/>
      <c r="B167" s="11"/>
    </row>
    <row r="168">
      <c r="A168" s="11"/>
      <c r="B168" s="11"/>
    </row>
    <row r="169">
      <c r="A169" s="11"/>
      <c r="B169" s="11"/>
    </row>
    <row r="170">
      <c r="A170" s="11"/>
      <c r="B170" s="11"/>
    </row>
    <row r="171">
      <c r="A171" s="11"/>
      <c r="B171" s="11"/>
    </row>
    <row r="172">
      <c r="A172" s="11"/>
      <c r="B172" s="11"/>
    </row>
    <row r="173">
      <c r="A173" s="11"/>
      <c r="B173" s="11"/>
    </row>
    <row r="174">
      <c r="A174" s="11"/>
      <c r="B174" s="11"/>
    </row>
    <row r="175">
      <c r="A175" s="11"/>
      <c r="B175" s="11"/>
    </row>
    <row r="176">
      <c r="A176" s="11"/>
      <c r="B176" s="11"/>
    </row>
    <row r="177">
      <c r="A177" s="11"/>
      <c r="B177" s="11"/>
    </row>
    <row r="178">
      <c r="A178" s="11"/>
      <c r="B178" s="11"/>
    </row>
    <row r="179">
      <c r="A179" s="11"/>
      <c r="B179" s="11"/>
    </row>
    <row r="180">
      <c r="A180" s="11"/>
      <c r="B180" s="11"/>
    </row>
    <row r="181">
      <c r="A181" s="11"/>
      <c r="B181" s="11"/>
    </row>
    <row r="182">
      <c r="A182" s="11"/>
      <c r="B182" s="11"/>
    </row>
    <row r="183">
      <c r="A183" s="11"/>
      <c r="B183" s="11"/>
    </row>
    <row r="184">
      <c r="A184" s="11"/>
      <c r="B184" s="11"/>
    </row>
    <row r="185">
      <c r="A185" s="11"/>
      <c r="B185" s="11"/>
    </row>
    <row r="186">
      <c r="A186" s="11"/>
      <c r="B186" s="11"/>
    </row>
    <row r="187">
      <c r="A187" s="11"/>
      <c r="B187" s="11"/>
    </row>
    <row r="188">
      <c r="A188" s="11"/>
      <c r="B188" s="11"/>
    </row>
    <row r="189">
      <c r="A189" s="11"/>
      <c r="B189" s="11"/>
    </row>
    <row r="190">
      <c r="A190" s="11"/>
      <c r="B190" s="11"/>
    </row>
    <row r="191">
      <c r="A191" s="11"/>
      <c r="B191" s="11"/>
    </row>
    <row r="192">
      <c r="A192" s="11"/>
      <c r="B192" s="11"/>
    </row>
    <row r="193">
      <c r="A193" s="11"/>
      <c r="B193" s="11"/>
    </row>
    <row r="194">
      <c r="A194" s="11"/>
      <c r="B194" s="11"/>
    </row>
    <row r="195">
      <c r="A195" s="11"/>
      <c r="B195" s="11"/>
    </row>
    <row r="196">
      <c r="A196" s="11"/>
      <c r="B196" s="11"/>
    </row>
    <row r="197">
      <c r="A197" s="11"/>
      <c r="B197" s="11"/>
    </row>
    <row r="198">
      <c r="A198" s="11"/>
      <c r="B198" s="11"/>
    </row>
    <row r="199">
      <c r="A199" s="11"/>
      <c r="B199" s="11"/>
    </row>
    <row r="200">
      <c r="A200" s="11"/>
      <c r="B200" s="11"/>
    </row>
    <row r="201">
      <c r="A201" s="11"/>
      <c r="B201" s="11"/>
    </row>
    <row r="202">
      <c r="A202" s="11"/>
      <c r="B202" s="11"/>
    </row>
    <row r="203">
      <c r="A203" s="11"/>
      <c r="B203" s="11"/>
    </row>
    <row r="204">
      <c r="A204" s="11"/>
      <c r="B204" s="11"/>
    </row>
    <row r="205">
      <c r="A205" s="11"/>
      <c r="B205" s="11"/>
    </row>
    <row r="206">
      <c r="A206" s="11"/>
      <c r="B206" s="11"/>
    </row>
    <row r="207">
      <c r="A207" s="11"/>
      <c r="B207" s="11"/>
    </row>
    <row r="208">
      <c r="A208" s="11"/>
      <c r="B208" s="11"/>
    </row>
    <row r="209">
      <c r="A209" s="11"/>
      <c r="B209" s="11"/>
    </row>
    <row r="210">
      <c r="A210" s="11"/>
      <c r="B210" s="11"/>
    </row>
    <row r="211">
      <c r="A211" s="11"/>
      <c r="B211" s="11"/>
    </row>
    <row r="212">
      <c r="A212" s="11"/>
      <c r="B212" s="11"/>
    </row>
    <row r="213">
      <c r="A213" s="11"/>
      <c r="B213" s="11"/>
    </row>
    <row r="214">
      <c r="A214" s="11"/>
      <c r="B214" s="11"/>
    </row>
    <row r="215">
      <c r="A215" s="11"/>
      <c r="B215" s="11"/>
    </row>
    <row r="216">
      <c r="A216" s="11"/>
      <c r="B216" s="11"/>
    </row>
    <row r="217">
      <c r="A217" s="11"/>
      <c r="B217" s="11"/>
    </row>
    <row r="218">
      <c r="A218" s="11"/>
      <c r="B218" s="11"/>
    </row>
    <row r="219">
      <c r="A219" s="11"/>
      <c r="B219" s="11"/>
    </row>
    <row r="220">
      <c r="A220" s="11"/>
      <c r="B220" s="11"/>
    </row>
    <row r="221">
      <c r="A221" s="11"/>
      <c r="B221" s="11"/>
    </row>
    <row r="222">
      <c r="A222" s="11"/>
      <c r="B222" s="11"/>
    </row>
    <row r="223">
      <c r="A223" s="11"/>
      <c r="B223" s="11"/>
    </row>
    <row r="224">
      <c r="A224" s="11"/>
      <c r="B224" s="11"/>
    </row>
    <row r="225">
      <c r="A225" s="11"/>
      <c r="B225" s="11"/>
    </row>
    <row r="226">
      <c r="A226" s="11"/>
      <c r="B226" s="11"/>
    </row>
    <row r="227">
      <c r="A227" s="11"/>
      <c r="B227" s="11"/>
    </row>
    <row r="228">
      <c r="A228" s="11"/>
      <c r="B228" s="11"/>
    </row>
    <row r="229">
      <c r="A229" s="11"/>
      <c r="B229" s="11"/>
    </row>
    <row r="230">
      <c r="A230" s="11"/>
      <c r="B230" s="11"/>
    </row>
    <row r="231">
      <c r="A231" s="11"/>
      <c r="B231" s="11"/>
    </row>
    <row r="232">
      <c r="A232" s="11"/>
      <c r="B232" s="11"/>
    </row>
    <row r="233">
      <c r="A233" s="11"/>
      <c r="B233" s="11"/>
    </row>
    <row r="234">
      <c r="A234" s="11"/>
      <c r="B234" s="11"/>
    </row>
    <row r="235">
      <c r="A235" s="11"/>
      <c r="B235" s="11"/>
    </row>
    <row r="236">
      <c r="A236" s="11"/>
      <c r="B236" s="11"/>
    </row>
    <row r="237">
      <c r="A237" s="11"/>
      <c r="B237" s="11"/>
    </row>
    <row r="238">
      <c r="A238" s="11"/>
      <c r="B238" s="11"/>
    </row>
    <row r="239">
      <c r="A239" s="11"/>
      <c r="B239" s="11"/>
    </row>
    <row r="240">
      <c r="A240" s="11"/>
      <c r="B240" s="11"/>
    </row>
    <row r="241">
      <c r="A241" s="11"/>
      <c r="B241" s="11"/>
    </row>
    <row r="242">
      <c r="A242" s="11"/>
      <c r="B242" s="11"/>
    </row>
    <row r="243">
      <c r="A243" s="11"/>
      <c r="B243" s="11"/>
    </row>
    <row r="244">
      <c r="A244" s="11"/>
      <c r="B244" s="11"/>
    </row>
    <row r="245">
      <c r="A245" s="11"/>
      <c r="B245" s="11"/>
    </row>
    <row r="246">
      <c r="A246" s="11"/>
      <c r="B246" s="11"/>
    </row>
    <row r="247">
      <c r="A247" s="11"/>
      <c r="B247" s="11"/>
    </row>
    <row r="248">
      <c r="A248" s="11"/>
      <c r="B248" s="11"/>
    </row>
    <row r="249">
      <c r="A249" s="11"/>
      <c r="B249" s="11"/>
    </row>
    <row r="250">
      <c r="A250" s="11"/>
      <c r="B250" s="11"/>
    </row>
    <row r="251">
      <c r="A251" s="11"/>
      <c r="B251" s="11"/>
    </row>
    <row r="252">
      <c r="A252" s="11"/>
      <c r="B252" s="11"/>
    </row>
    <row r="253">
      <c r="A253" s="11"/>
      <c r="B253" s="11"/>
    </row>
    <row r="254">
      <c r="A254" s="11"/>
      <c r="B254" s="11"/>
    </row>
    <row r="255">
      <c r="A255" s="11"/>
      <c r="B255" s="11"/>
    </row>
    <row r="256">
      <c r="A256" s="11"/>
      <c r="B256" s="11"/>
    </row>
    <row r="257">
      <c r="A257" s="11"/>
      <c r="B257" s="11"/>
    </row>
    <row r="258">
      <c r="A258" s="11"/>
      <c r="B258" s="11"/>
    </row>
    <row r="259">
      <c r="A259" s="11"/>
      <c r="B259" s="11"/>
    </row>
    <row r="260">
      <c r="A260" s="11"/>
      <c r="B260" s="11"/>
    </row>
    <row r="261">
      <c r="A261" s="11"/>
      <c r="B261" s="11"/>
    </row>
    <row r="262">
      <c r="A262" s="11"/>
      <c r="B262" s="11"/>
    </row>
    <row r="263">
      <c r="A263" s="11"/>
      <c r="B263" s="11"/>
    </row>
    <row r="264">
      <c r="A264" s="11"/>
      <c r="B264" s="11"/>
    </row>
    <row r="265">
      <c r="A265" s="11"/>
      <c r="B265" s="11"/>
    </row>
    <row r="266">
      <c r="A266" s="11"/>
      <c r="B266" s="11"/>
    </row>
    <row r="267">
      <c r="A267" s="11"/>
      <c r="B267" s="11"/>
    </row>
    <row r="268">
      <c r="A268" s="11"/>
      <c r="B268" s="11"/>
    </row>
    <row r="269">
      <c r="A269" s="11"/>
      <c r="B269" s="11"/>
    </row>
    <row r="270">
      <c r="A270" s="11"/>
      <c r="B270" s="11"/>
    </row>
    <row r="271">
      <c r="A271" s="11"/>
      <c r="B271" s="11"/>
    </row>
    <row r="272">
      <c r="A272" s="11"/>
      <c r="B272" s="11"/>
    </row>
    <row r="273">
      <c r="A273" s="11"/>
      <c r="B273" s="11"/>
    </row>
    <row r="274">
      <c r="A274" s="11"/>
      <c r="B274" s="11"/>
    </row>
    <row r="275">
      <c r="A275" s="11"/>
      <c r="B275" s="11"/>
    </row>
    <row r="276">
      <c r="A276" s="11"/>
      <c r="B276" s="11"/>
    </row>
    <row r="277">
      <c r="A277" s="11"/>
      <c r="B277" s="11"/>
    </row>
    <row r="278">
      <c r="A278" s="11"/>
      <c r="B278" s="11"/>
    </row>
    <row r="279">
      <c r="A279" s="11"/>
      <c r="B279" s="11"/>
    </row>
    <row r="280">
      <c r="A280" s="11"/>
      <c r="B280" s="11"/>
    </row>
    <row r="281">
      <c r="A281" s="11"/>
      <c r="B281" s="11"/>
    </row>
    <row r="282">
      <c r="A282" s="11"/>
      <c r="B282" s="11"/>
    </row>
    <row r="283">
      <c r="A283" s="11"/>
      <c r="B283" s="11"/>
    </row>
    <row r="284">
      <c r="A284" s="11"/>
      <c r="B284" s="11"/>
    </row>
    <row r="285">
      <c r="A285" s="11"/>
      <c r="B285" s="11"/>
    </row>
    <row r="286">
      <c r="A286" s="11"/>
      <c r="B286" s="11"/>
    </row>
    <row r="287">
      <c r="A287" s="11"/>
      <c r="B287" s="11"/>
    </row>
    <row r="288">
      <c r="A288" s="11"/>
      <c r="B288" s="11"/>
    </row>
    <row r="289">
      <c r="A289" s="11"/>
      <c r="B289" s="11"/>
    </row>
    <row r="290">
      <c r="A290" s="11"/>
      <c r="B290" s="11"/>
    </row>
    <row r="291">
      <c r="A291" s="11"/>
      <c r="B291" s="11"/>
    </row>
    <row r="292">
      <c r="A292" s="11"/>
      <c r="B292" s="11"/>
    </row>
    <row r="293">
      <c r="A293" s="11"/>
      <c r="B293" s="11"/>
    </row>
    <row r="294">
      <c r="A294" s="11"/>
      <c r="B294" s="11"/>
    </row>
    <row r="295">
      <c r="A295" s="11"/>
      <c r="B295" s="11"/>
    </row>
    <row r="296">
      <c r="A296" s="11"/>
      <c r="B296" s="11"/>
    </row>
    <row r="297">
      <c r="A297" s="11"/>
      <c r="B297" s="11"/>
    </row>
    <row r="298">
      <c r="A298" s="11"/>
      <c r="B298" s="11"/>
    </row>
    <row r="299">
      <c r="A299" s="11"/>
      <c r="B299" s="11"/>
    </row>
    <row r="300">
      <c r="A300" s="11"/>
      <c r="B300" s="11"/>
    </row>
    <row r="301">
      <c r="A301" s="11"/>
      <c r="B301" s="11"/>
    </row>
    <row r="302">
      <c r="A302" s="11"/>
      <c r="B302" s="11"/>
    </row>
    <row r="303">
      <c r="A303" s="11"/>
      <c r="B303" s="11"/>
    </row>
    <row r="304">
      <c r="A304" s="11"/>
      <c r="B304" s="11"/>
    </row>
    <row r="305">
      <c r="A305" s="11"/>
      <c r="B305" s="11"/>
    </row>
    <row r="306">
      <c r="A306" s="11"/>
      <c r="B306" s="11"/>
    </row>
    <row r="307">
      <c r="A307" s="11"/>
      <c r="B307" s="11"/>
    </row>
    <row r="308">
      <c r="A308" s="11"/>
      <c r="B308" s="11"/>
    </row>
    <row r="309">
      <c r="A309" s="11"/>
      <c r="B309" s="11"/>
    </row>
    <row r="310">
      <c r="A310" s="11"/>
      <c r="B310" s="11"/>
    </row>
    <row r="311">
      <c r="A311" s="11"/>
      <c r="B311" s="11"/>
    </row>
    <row r="312">
      <c r="A312" s="11"/>
      <c r="B312" s="11"/>
    </row>
    <row r="313">
      <c r="A313" s="11"/>
      <c r="B313" s="11"/>
    </row>
    <row r="314">
      <c r="A314" s="11"/>
      <c r="B314" s="11"/>
    </row>
    <row r="315">
      <c r="A315" s="11"/>
      <c r="B315" s="11"/>
    </row>
    <row r="316">
      <c r="A316" s="11"/>
      <c r="B316" s="11"/>
    </row>
    <row r="317">
      <c r="A317" s="11"/>
      <c r="B317" s="11"/>
    </row>
    <row r="318">
      <c r="A318" s="11"/>
      <c r="B318" s="11"/>
    </row>
    <row r="319">
      <c r="A319" s="11"/>
      <c r="B319" s="11"/>
    </row>
    <row r="320">
      <c r="A320" s="11"/>
      <c r="B320" s="11"/>
    </row>
    <row r="321">
      <c r="A321" s="11"/>
      <c r="B321" s="11"/>
    </row>
    <row r="322">
      <c r="A322" s="11"/>
      <c r="B322" s="11"/>
    </row>
    <row r="323">
      <c r="A323" s="11"/>
      <c r="B323" s="11"/>
    </row>
    <row r="324">
      <c r="A324" s="11"/>
      <c r="B324" s="11"/>
    </row>
    <row r="325">
      <c r="A325" s="11"/>
      <c r="B325" s="11"/>
    </row>
    <row r="326">
      <c r="A326" s="11"/>
      <c r="B326" s="11"/>
    </row>
    <row r="327">
      <c r="A327" s="11"/>
      <c r="B327" s="11"/>
    </row>
    <row r="328">
      <c r="A328" s="11"/>
      <c r="B328" s="11"/>
    </row>
    <row r="329">
      <c r="A329" s="11"/>
      <c r="B329" s="11"/>
    </row>
    <row r="330">
      <c r="A330" s="11"/>
      <c r="B330" s="11"/>
    </row>
    <row r="331">
      <c r="A331" s="11"/>
      <c r="B331" s="11"/>
    </row>
    <row r="332">
      <c r="A332" s="11"/>
      <c r="B332" s="11"/>
    </row>
    <row r="333">
      <c r="A333" s="11"/>
      <c r="B333" s="11"/>
    </row>
    <row r="334">
      <c r="A334" s="11"/>
      <c r="B334" s="11"/>
    </row>
    <row r="335">
      <c r="A335" s="11"/>
      <c r="B335" s="11"/>
    </row>
    <row r="336">
      <c r="A336" s="11"/>
      <c r="B336" s="11"/>
    </row>
    <row r="337">
      <c r="A337" s="11"/>
      <c r="B337" s="11"/>
    </row>
    <row r="338">
      <c r="A338" s="11"/>
      <c r="B338" s="11"/>
    </row>
    <row r="339">
      <c r="A339" s="11"/>
      <c r="B339" s="11"/>
    </row>
    <row r="340">
      <c r="A340" s="11"/>
      <c r="B340" s="11"/>
    </row>
    <row r="341">
      <c r="A341" s="11"/>
      <c r="B341" s="11"/>
    </row>
    <row r="342">
      <c r="A342" s="11"/>
      <c r="B342" s="11"/>
    </row>
    <row r="343">
      <c r="A343" s="11"/>
      <c r="B343" s="11"/>
    </row>
    <row r="344">
      <c r="A344" s="11"/>
      <c r="B344" s="11"/>
    </row>
    <row r="345">
      <c r="A345" s="11"/>
      <c r="B345" s="11"/>
    </row>
    <row r="346">
      <c r="A346" s="11"/>
      <c r="B346" s="11"/>
    </row>
    <row r="347">
      <c r="A347" s="11"/>
      <c r="B347" s="11"/>
    </row>
    <row r="348">
      <c r="A348" s="11"/>
      <c r="B348" s="11"/>
    </row>
    <row r="349">
      <c r="A349" s="11"/>
      <c r="B349" s="11"/>
    </row>
    <row r="350">
      <c r="A350" s="11"/>
      <c r="B350" s="11"/>
    </row>
    <row r="351">
      <c r="A351" s="11"/>
      <c r="B351" s="11"/>
    </row>
    <row r="352">
      <c r="A352" s="11"/>
      <c r="B352" s="11"/>
    </row>
    <row r="353">
      <c r="A353" s="11"/>
      <c r="B353" s="11"/>
    </row>
    <row r="354">
      <c r="A354" s="11"/>
      <c r="B354" s="11"/>
    </row>
    <row r="355">
      <c r="A355" s="11"/>
      <c r="B355" s="11"/>
    </row>
    <row r="356">
      <c r="A356" s="11"/>
      <c r="B356" s="11"/>
    </row>
    <row r="357">
      <c r="A357" s="11"/>
      <c r="B357" s="11"/>
    </row>
    <row r="358">
      <c r="A358" s="11"/>
      <c r="B358" s="11"/>
    </row>
    <row r="359">
      <c r="A359" s="11"/>
      <c r="B359" s="11"/>
    </row>
    <row r="360">
      <c r="A360" s="11"/>
      <c r="B360" s="11"/>
    </row>
    <row r="361">
      <c r="A361" s="11"/>
      <c r="B361" s="11"/>
    </row>
    <row r="362">
      <c r="A362" s="11"/>
      <c r="B362" s="11"/>
    </row>
    <row r="363">
      <c r="A363" s="11"/>
      <c r="B363" s="11"/>
    </row>
    <row r="364">
      <c r="A364" s="11"/>
      <c r="B364" s="11"/>
    </row>
    <row r="365">
      <c r="A365" s="11"/>
      <c r="B365" s="11"/>
    </row>
    <row r="366">
      <c r="A366" s="11"/>
      <c r="B366" s="11"/>
    </row>
    <row r="367">
      <c r="A367" s="11"/>
      <c r="B367" s="11"/>
    </row>
    <row r="368">
      <c r="A368" s="11"/>
      <c r="B368" s="11"/>
    </row>
    <row r="369">
      <c r="A369" s="11"/>
      <c r="B369" s="11"/>
    </row>
    <row r="370">
      <c r="A370" s="11"/>
      <c r="B370" s="11"/>
    </row>
    <row r="371">
      <c r="A371" s="11"/>
      <c r="B371" s="11"/>
    </row>
    <row r="372">
      <c r="A372" s="11"/>
      <c r="B372" s="11"/>
    </row>
    <row r="373">
      <c r="A373" s="11"/>
      <c r="B373" s="11"/>
    </row>
    <row r="374">
      <c r="A374" s="11"/>
      <c r="B374" s="11"/>
    </row>
    <row r="375">
      <c r="A375" s="11"/>
      <c r="B375" s="11"/>
    </row>
    <row r="376">
      <c r="A376" s="11"/>
      <c r="B376" s="11"/>
    </row>
    <row r="377">
      <c r="A377" s="11"/>
      <c r="B377" s="11"/>
    </row>
    <row r="378">
      <c r="A378" s="11"/>
      <c r="B378" s="11"/>
    </row>
    <row r="379">
      <c r="A379" s="11"/>
      <c r="B379" s="11"/>
    </row>
    <row r="380">
      <c r="A380" s="11"/>
      <c r="B380" s="11"/>
    </row>
    <row r="381">
      <c r="A381" s="11"/>
      <c r="B381" s="11"/>
    </row>
    <row r="382">
      <c r="A382" s="11"/>
      <c r="B382" s="11"/>
    </row>
    <row r="383">
      <c r="A383" s="11"/>
      <c r="B383" s="11"/>
    </row>
    <row r="384">
      <c r="A384" s="11"/>
      <c r="B384" s="11"/>
    </row>
    <row r="385">
      <c r="A385" s="11"/>
      <c r="B385" s="11"/>
    </row>
    <row r="386">
      <c r="A386" s="11"/>
      <c r="B386" s="11"/>
    </row>
    <row r="387">
      <c r="A387" s="11"/>
      <c r="B387" s="11"/>
    </row>
    <row r="388">
      <c r="A388" s="11"/>
      <c r="B388" s="11"/>
    </row>
    <row r="389">
      <c r="A389" s="11"/>
      <c r="B389" s="11"/>
    </row>
    <row r="390">
      <c r="A390" s="11"/>
      <c r="B390" s="11"/>
    </row>
    <row r="391">
      <c r="A391" s="11"/>
      <c r="B391" s="11"/>
    </row>
    <row r="392">
      <c r="A392" s="11"/>
      <c r="B392" s="11"/>
    </row>
    <row r="393">
      <c r="A393" s="11"/>
      <c r="B393" s="11"/>
    </row>
    <row r="394">
      <c r="A394" s="11"/>
      <c r="B394" s="11"/>
    </row>
    <row r="395">
      <c r="A395" s="11"/>
      <c r="B395" s="11"/>
    </row>
    <row r="396">
      <c r="A396" s="11"/>
      <c r="B396" s="11"/>
    </row>
    <row r="397">
      <c r="A397" s="11"/>
      <c r="B397" s="11"/>
    </row>
    <row r="398">
      <c r="A398" s="11"/>
      <c r="B398" s="11"/>
    </row>
    <row r="399">
      <c r="A399" s="11"/>
      <c r="B399" s="11"/>
    </row>
    <row r="400">
      <c r="A400" s="11"/>
      <c r="B400" s="11"/>
    </row>
    <row r="401">
      <c r="A401" s="11"/>
      <c r="B401" s="11"/>
    </row>
    <row r="402">
      <c r="A402" s="11"/>
      <c r="B402" s="11"/>
    </row>
    <row r="403">
      <c r="A403" s="11"/>
      <c r="B403" s="11"/>
    </row>
    <row r="404">
      <c r="A404" s="11"/>
      <c r="B404" s="11"/>
    </row>
    <row r="405">
      <c r="A405" s="11"/>
      <c r="B405" s="11"/>
    </row>
    <row r="406">
      <c r="A406" s="11"/>
      <c r="B406" s="11"/>
    </row>
    <row r="407">
      <c r="A407" s="11"/>
      <c r="B407" s="11"/>
    </row>
    <row r="408">
      <c r="A408" s="11"/>
      <c r="B408" s="11"/>
    </row>
    <row r="409">
      <c r="A409" s="11"/>
      <c r="B409" s="11"/>
    </row>
    <row r="410">
      <c r="A410" s="11"/>
      <c r="B410" s="11"/>
    </row>
    <row r="411">
      <c r="A411" s="11"/>
      <c r="B411" s="11"/>
    </row>
    <row r="412">
      <c r="A412" s="11"/>
      <c r="B412" s="11"/>
    </row>
    <row r="413">
      <c r="A413" s="11"/>
      <c r="B413" s="11"/>
    </row>
    <row r="414">
      <c r="A414" s="11"/>
      <c r="B414" s="11"/>
    </row>
    <row r="415">
      <c r="A415" s="11"/>
      <c r="B415" s="11"/>
    </row>
    <row r="416">
      <c r="A416" s="11"/>
      <c r="B416" s="11"/>
    </row>
    <row r="417">
      <c r="A417" s="11"/>
      <c r="B417" s="11"/>
    </row>
    <row r="418">
      <c r="A418" s="11"/>
      <c r="B418" s="11"/>
    </row>
    <row r="419">
      <c r="A419" s="11"/>
      <c r="B419" s="11"/>
    </row>
    <row r="420">
      <c r="A420" s="11"/>
      <c r="B420" s="11"/>
    </row>
    <row r="421">
      <c r="A421" s="11"/>
      <c r="B421" s="11"/>
    </row>
    <row r="422">
      <c r="A422" s="11"/>
      <c r="B422" s="11"/>
    </row>
    <row r="423">
      <c r="A423" s="11"/>
      <c r="B423" s="11"/>
    </row>
    <row r="424">
      <c r="A424" s="11"/>
      <c r="B424" s="11"/>
    </row>
    <row r="425">
      <c r="A425" s="11"/>
      <c r="B425" s="11"/>
    </row>
    <row r="426">
      <c r="A426" s="11"/>
      <c r="B426" s="11"/>
    </row>
    <row r="427">
      <c r="A427" s="11"/>
      <c r="B427" s="11"/>
    </row>
    <row r="428">
      <c r="A428" s="11"/>
      <c r="B428" s="11"/>
    </row>
    <row r="429">
      <c r="A429" s="11"/>
      <c r="B429" s="11"/>
    </row>
    <row r="430">
      <c r="A430" s="11"/>
      <c r="B430" s="11"/>
    </row>
    <row r="431">
      <c r="A431" s="11"/>
      <c r="B431" s="11"/>
    </row>
    <row r="432">
      <c r="A432" s="11"/>
      <c r="B432" s="11"/>
    </row>
    <row r="433">
      <c r="A433" s="11"/>
      <c r="B433" s="11"/>
    </row>
    <row r="434">
      <c r="A434" s="11"/>
      <c r="B434" s="11"/>
    </row>
    <row r="435">
      <c r="A435" s="11"/>
      <c r="B435" s="11"/>
    </row>
    <row r="436">
      <c r="A436" s="11"/>
      <c r="B436" s="11"/>
    </row>
    <row r="437">
      <c r="A437" s="11"/>
      <c r="B437" s="11"/>
    </row>
    <row r="438">
      <c r="A438" s="11"/>
      <c r="B438" s="11"/>
    </row>
    <row r="439">
      <c r="A439" s="11"/>
      <c r="B439" s="11"/>
    </row>
    <row r="440">
      <c r="A440" s="11"/>
      <c r="B440" s="11"/>
    </row>
    <row r="441">
      <c r="A441" s="11"/>
      <c r="B441" s="11"/>
    </row>
    <row r="442">
      <c r="A442" s="11"/>
      <c r="B442" s="11"/>
    </row>
    <row r="443">
      <c r="A443" s="11"/>
      <c r="B443" s="11"/>
    </row>
    <row r="444">
      <c r="A444" s="11"/>
      <c r="B444" s="11"/>
    </row>
    <row r="445">
      <c r="A445" s="11"/>
      <c r="B445" s="11"/>
    </row>
    <row r="446">
      <c r="A446" s="11"/>
      <c r="B446" s="11"/>
    </row>
    <row r="447">
      <c r="A447" s="11"/>
      <c r="B447" s="11"/>
    </row>
    <row r="448">
      <c r="A448" s="11"/>
      <c r="B448" s="11"/>
    </row>
    <row r="449">
      <c r="A449" s="11"/>
      <c r="B449" s="11"/>
    </row>
    <row r="450">
      <c r="A450" s="11"/>
      <c r="B450" s="11"/>
    </row>
    <row r="451">
      <c r="A451" s="11"/>
      <c r="B451" s="11"/>
    </row>
    <row r="452">
      <c r="A452" s="11"/>
      <c r="B452" s="11"/>
    </row>
    <row r="453">
      <c r="A453" s="11"/>
      <c r="B453" s="11"/>
    </row>
    <row r="454">
      <c r="A454" s="11"/>
      <c r="B454" s="11"/>
    </row>
    <row r="455">
      <c r="A455" s="11"/>
      <c r="B455" s="11"/>
    </row>
    <row r="456">
      <c r="A456" s="11"/>
      <c r="B456" s="11"/>
    </row>
    <row r="457">
      <c r="A457" s="11"/>
      <c r="B457" s="11"/>
    </row>
    <row r="458">
      <c r="A458" s="11"/>
      <c r="B458" s="11"/>
    </row>
    <row r="459">
      <c r="A459" s="11"/>
      <c r="B459" s="11"/>
    </row>
    <row r="460">
      <c r="A460" s="11"/>
      <c r="B460" s="11"/>
    </row>
    <row r="461">
      <c r="A461" s="11"/>
      <c r="B461" s="11"/>
    </row>
    <row r="462">
      <c r="A462" s="11"/>
      <c r="B462" s="11"/>
    </row>
    <row r="463">
      <c r="A463" s="11"/>
      <c r="B463" s="11"/>
    </row>
    <row r="464">
      <c r="A464" s="11"/>
      <c r="B464" s="11"/>
    </row>
    <row r="465">
      <c r="A465" s="11"/>
      <c r="B465" s="11"/>
    </row>
    <row r="466">
      <c r="A466" s="11"/>
      <c r="B466" s="11"/>
    </row>
    <row r="467">
      <c r="A467" s="11"/>
      <c r="B467" s="11"/>
    </row>
    <row r="468">
      <c r="A468" s="11"/>
      <c r="B468" s="11"/>
    </row>
    <row r="469">
      <c r="A469" s="11"/>
      <c r="B469" s="11"/>
    </row>
    <row r="470">
      <c r="A470" s="11"/>
      <c r="B470" s="11"/>
    </row>
    <row r="471">
      <c r="A471" s="11"/>
      <c r="B471" s="11"/>
    </row>
    <row r="472">
      <c r="A472" s="11"/>
      <c r="B472" s="11"/>
    </row>
    <row r="473">
      <c r="A473" s="11"/>
      <c r="B473" s="11"/>
    </row>
    <row r="474">
      <c r="A474" s="11"/>
      <c r="B474" s="11"/>
    </row>
    <row r="475">
      <c r="A475" s="11"/>
      <c r="B475" s="11"/>
    </row>
    <row r="476">
      <c r="A476" s="11"/>
      <c r="B476" s="11"/>
    </row>
    <row r="477">
      <c r="A477" s="11"/>
      <c r="B477" s="11"/>
    </row>
    <row r="478">
      <c r="A478" s="11"/>
      <c r="B478" s="11"/>
    </row>
    <row r="479">
      <c r="A479" s="11"/>
      <c r="B479" s="11"/>
    </row>
    <row r="480">
      <c r="A480" s="11"/>
      <c r="B480" s="11"/>
    </row>
    <row r="481">
      <c r="A481" s="11"/>
      <c r="B481" s="11"/>
    </row>
    <row r="482">
      <c r="A482" s="11"/>
      <c r="B482" s="11"/>
    </row>
    <row r="483">
      <c r="A483" s="11"/>
      <c r="B483" s="11"/>
    </row>
    <row r="484">
      <c r="A484" s="11"/>
      <c r="B484" s="11"/>
    </row>
    <row r="485">
      <c r="A485" s="11"/>
      <c r="B485" s="11"/>
    </row>
    <row r="486">
      <c r="A486" s="11"/>
      <c r="B486" s="11"/>
    </row>
    <row r="487">
      <c r="A487" s="11"/>
      <c r="B487" s="11"/>
    </row>
    <row r="488">
      <c r="A488" s="11"/>
      <c r="B488" s="11"/>
    </row>
    <row r="489">
      <c r="A489" s="11"/>
      <c r="B489" s="11"/>
    </row>
    <row r="490">
      <c r="A490" s="11"/>
      <c r="B490" s="11"/>
    </row>
    <row r="491">
      <c r="A491" s="11"/>
      <c r="B491" s="11"/>
    </row>
    <row r="492">
      <c r="A492" s="11"/>
      <c r="B492" s="11"/>
    </row>
    <row r="493">
      <c r="A493" s="11"/>
      <c r="B493" s="11"/>
    </row>
    <row r="494">
      <c r="A494" s="11"/>
      <c r="B494" s="11"/>
    </row>
    <row r="495">
      <c r="A495" s="11"/>
      <c r="B495" s="11"/>
    </row>
    <row r="496">
      <c r="A496" s="11"/>
      <c r="B496" s="11"/>
    </row>
    <row r="497">
      <c r="A497" s="11"/>
      <c r="B497" s="11"/>
    </row>
    <row r="498">
      <c r="A498" s="11"/>
      <c r="B498" s="11"/>
    </row>
    <row r="499">
      <c r="A499" s="11"/>
      <c r="B499" s="11"/>
    </row>
    <row r="500">
      <c r="A500" s="11"/>
      <c r="B500" s="11"/>
    </row>
    <row r="501">
      <c r="A501" s="11"/>
      <c r="B501" s="11"/>
    </row>
    <row r="502">
      <c r="A502" s="11"/>
      <c r="B502" s="11"/>
    </row>
    <row r="503">
      <c r="A503" s="11"/>
      <c r="B503" s="11"/>
    </row>
    <row r="504">
      <c r="A504" s="11"/>
      <c r="B504" s="11"/>
    </row>
    <row r="505">
      <c r="A505" s="11"/>
      <c r="B505" s="11"/>
    </row>
    <row r="506">
      <c r="A506" s="11"/>
      <c r="B506" s="11"/>
    </row>
    <row r="507">
      <c r="A507" s="11"/>
      <c r="B507" s="11"/>
    </row>
    <row r="508">
      <c r="A508" s="11"/>
      <c r="B508" s="11"/>
    </row>
    <row r="509">
      <c r="A509" s="11"/>
      <c r="B509" s="11"/>
    </row>
    <row r="510">
      <c r="A510" s="11"/>
      <c r="B510" s="11"/>
    </row>
    <row r="511">
      <c r="A511" s="11"/>
      <c r="B511" s="11"/>
    </row>
    <row r="512">
      <c r="A512" s="11"/>
      <c r="B512" s="11"/>
    </row>
    <row r="513">
      <c r="A513" s="11"/>
      <c r="B513" s="11"/>
    </row>
    <row r="514">
      <c r="A514" s="11"/>
      <c r="B514" s="11"/>
    </row>
    <row r="515">
      <c r="A515" s="11"/>
      <c r="B515" s="11"/>
    </row>
    <row r="516">
      <c r="A516" s="11"/>
      <c r="B516" s="11"/>
    </row>
    <row r="517">
      <c r="A517" s="11"/>
      <c r="B517" s="11"/>
    </row>
    <row r="518">
      <c r="A518" s="11"/>
      <c r="B518" s="11"/>
    </row>
    <row r="519">
      <c r="A519" s="11"/>
      <c r="B519" s="11"/>
    </row>
    <row r="520">
      <c r="A520" s="11"/>
      <c r="B520" s="11"/>
    </row>
    <row r="521">
      <c r="A521" s="11"/>
      <c r="B521" s="11"/>
    </row>
    <row r="522">
      <c r="A522" s="11"/>
      <c r="B522" s="11"/>
    </row>
    <row r="523">
      <c r="A523" s="11"/>
      <c r="B523" s="11"/>
    </row>
    <row r="524">
      <c r="A524" s="11"/>
      <c r="B524" s="11"/>
    </row>
    <row r="525">
      <c r="A525" s="11"/>
      <c r="B525" s="11"/>
    </row>
    <row r="526">
      <c r="A526" s="11"/>
      <c r="B526" s="11"/>
    </row>
    <row r="527">
      <c r="A527" s="11"/>
      <c r="B527" s="11"/>
    </row>
    <row r="528">
      <c r="A528" s="11"/>
      <c r="B528" s="11"/>
    </row>
    <row r="529">
      <c r="A529" s="11"/>
      <c r="B529" s="11"/>
    </row>
    <row r="530">
      <c r="A530" s="11"/>
      <c r="B530" s="11"/>
    </row>
    <row r="531">
      <c r="A531" s="11"/>
      <c r="B531" s="11"/>
    </row>
    <row r="532">
      <c r="A532" s="11"/>
      <c r="B532" s="11"/>
    </row>
    <row r="533">
      <c r="A533" s="11"/>
      <c r="B533" s="11"/>
    </row>
    <row r="534">
      <c r="A534" s="11"/>
      <c r="B534" s="11"/>
    </row>
    <row r="535">
      <c r="A535" s="11"/>
      <c r="B535" s="11"/>
    </row>
    <row r="536">
      <c r="A536" s="11"/>
      <c r="B536" s="11"/>
    </row>
    <row r="537">
      <c r="A537" s="11"/>
      <c r="B537" s="11"/>
    </row>
    <row r="538">
      <c r="A538" s="11"/>
      <c r="B538" s="11"/>
    </row>
    <row r="539">
      <c r="A539" s="11"/>
      <c r="B539" s="11"/>
    </row>
    <row r="540">
      <c r="A540" s="11"/>
      <c r="B540" s="11"/>
    </row>
    <row r="541">
      <c r="A541" s="11"/>
      <c r="B541" s="11"/>
    </row>
    <row r="542">
      <c r="A542" s="11"/>
      <c r="B542" s="11"/>
    </row>
    <row r="543">
      <c r="A543" s="11"/>
      <c r="B543" s="11"/>
    </row>
    <row r="544">
      <c r="A544" s="11"/>
      <c r="B544" s="11"/>
    </row>
    <row r="545">
      <c r="A545" s="11"/>
      <c r="B545" s="11"/>
    </row>
    <row r="546">
      <c r="A546" s="11"/>
      <c r="B546" s="11"/>
    </row>
    <row r="547">
      <c r="A547" s="11"/>
      <c r="B547" s="11"/>
    </row>
    <row r="548">
      <c r="A548" s="11"/>
      <c r="B548" s="11"/>
    </row>
    <row r="549">
      <c r="A549" s="11"/>
      <c r="B549" s="11"/>
    </row>
    <row r="550">
      <c r="A550" s="11"/>
      <c r="B550" s="11"/>
    </row>
    <row r="551">
      <c r="A551" s="11"/>
      <c r="B551" s="11"/>
    </row>
    <row r="552">
      <c r="A552" s="11"/>
      <c r="B552" s="11"/>
    </row>
    <row r="553">
      <c r="A553" s="11"/>
      <c r="B553" s="11"/>
    </row>
    <row r="554">
      <c r="A554" s="11"/>
      <c r="B554" s="11"/>
    </row>
    <row r="555">
      <c r="A555" s="11"/>
      <c r="B555" s="11"/>
    </row>
    <row r="556">
      <c r="A556" s="11"/>
      <c r="B556" s="11"/>
    </row>
    <row r="557">
      <c r="A557" s="11"/>
      <c r="B557" s="11"/>
    </row>
    <row r="558">
      <c r="A558" s="11"/>
      <c r="B558" s="11"/>
    </row>
    <row r="559">
      <c r="A559" s="11"/>
      <c r="B559" s="11"/>
    </row>
    <row r="560">
      <c r="A560" s="11"/>
      <c r="B560" s="11"/>
    </row>
    <row r="561">
      <c r="A561" s="11"/>
      <c r="B561" s="11"/>
    </row>
    <row r="562">
      <c r="A562" s="11"/>
      <c r="B562" s="11"/>
    </row>
    <row r="563">
      <c r="A563" s="11"/>
      <c r="B563" s="11"/>
    </row>
    <row r="564">
      <c r="A564" s="11"/>
      <c r="B564" s="11"/>
    </row>
    <row r="565">
      <c r="A565" s="11"/>
      <c r="B565" s="11"/>
    </row>
    <row r="566">
      <c r="A566" s="11"/>
      <c r="B566" s="11"/>
    </row>
    <row r="567">
      <c r="A567" s="11"/>
      <c r="B567" s="11"/>
    </row>
    <row r="568">
      <c r="A568" s="11"/>
      <c r="B568" s="11"/>
    </row>
    <row r="569">
      <c r="A569" s="11"/>
      <c r="B569" s="11"/>
    </row>
    <row r="570">
      <c r="A570" s="11"/>
      <c r="B570" s="11"/>
    </row>
    <row r="571">
      <c r="A571" s="11"/>
      <c r="B571" s="11"/>
    </row>
    <row r="572">
      <c r="A572" s="11"/>
      <c r="B572" s="11"/>
    </row>
    <row r="573">
      <c r="A573" s="11"/>
      <c r="B573" s="11"/>
    </row>
    <row r="574">
      <c r="A574" s="11"/>
      <c r="B574" s="11"/>
    </row>
    <row r="575">
      <c r="A575" s="11"/>
      <c r="B575" s="11"/>
    </row>
    <row r="576">
      <c r="A576" s="11"/>
      <c r="B576" s="11"/>
    </row>
    <row r="577">
      <c r="A577" s="11"/>
      <c r="B577" s="11"/>
    </row>
    <row r="578">
      <c r="A578" s="11"/>
      <c r="B578" s="11"/>
    </row>
    <row r="579">
      <c r="A579" s="11"/>
      <c r="B579" s="11"/>
    </row>
    <row r="580">
      <c r="A580" s="11"/>
      <c r="B580" s="11"/>
    </row>
    <row r="581">
      <c r="A581" s="11"/>
      <c r="B581" s="11"/>
    </row>
    <row r="582">
      <c r="A582" s="11"/>
      <c r="B582" s="11"/>
    </row>
    <row r="583">
      <c r="A583" s="11"/>
      <c r="B583" s="11"/>
    </row>
    <row r="584">
      <c r="A584" s="11"/>
      <c r="B584" s="11"/>
    </row>
    <row r="585">
      <c r="A585" s="11"/>
      <c r="B585" s="11"/>
    </row>
    <row r="586">
      <c r="A586" s="11"/>
      <c r="B586" s="11"/>
    </row>
    <row r="587">
      <c r="A587" s="11"/>
      <c r="B587" s="11"/>
    </row>
    <row r="588">
      <c r="A588" s="11"/>
      <c r="B588" s="11"/>
    </row>
    <row r="589">
      <c r="A589" s="11"/>
      <c r="B589" s="11"/>
    </row>
    <row r="590">
      <c r="A590" s="11"/>
      <c r="B590" s="11"/>
    </row>
    <row r="591">
      <c r="A591" s="11"/>
      <c r="B591" s="11"/>
    </row>
    <row r="592">
      <c r="A592" s="11"/>
      <c r="B592" s="11"/>
    </row>
    <row r="593">
      <c r="A593" s="11"/>
      <c r="B593" s="11"/>
    </row>
    <row r="594">
      <c r="A594" s="11"/>
      <c r="B594" s="11"/>
    </row>
    <row r="595">
      <c r="A595" s="11"/>
      <c r="B595" s="11"/>
    </row>
    <row r="596">
      <c r="A596" s="11"/>
      <c r="B596" s="11"/>
    </row>
    <row r="597">
      <c r="A597" s="11"/>
      <c r="B597" s="11"/>
    </row>
    <row r="598">
      <c r="A598" s="11"/>
      <c r="B598" s="11"/>
    </row>
    <row r="599">
      <c r="A599" s="11"/>
      <c r="B599" s="11"/>
    </row>
    <row r="600">
      <c r="A600" s="11"/>
      <c r="B600" s="11"/>
    </row>
    <row r="601">
      <c r="A601" s="11"/>
      <c r="B601" s="11"/>
    </row>
    <row r="602">
      <c r="A602" s="11"/>
      <c r="B602" s="11"/>
    </row>
    <row r="603">
      <c r="A603" s="11"/>
      <c r="B603" s="11"/>
    </row>
    <row r="604">
      <c r="A604" s="11"/>
      <c r="B604" s="11"/>
    </row>
    <row r="605">
      <c r="A605" s="11"/>
      <c r="B605" s="11"/>
    </row>
    <row r="606">
      <c r="A606" s="11"/>
      <c r="B606" s="11"/>
    </row>
    <row r="607">
      <c r="A607" s="11"/>
      <c r="B607" s="11"/>
    </row>
    <row r="608">
      <c r="A608" s="11"/>
      <c r="B608" s="11"/>
    </row>
    <row r="609">
      <c r="A609" s="11"/>
      <c r="B609" s="11"/>
    </row>
    <row r="610">
      <c r="A610" s="11"/>
      <c r="B610" s="11"/>
    </row>
    <row r="611">
      <c r="A611" s="11"/>
      <c r="B611" s="11"/>
    </row>
    <row r="612">
      <c r="A612" s="11"/>
      <c r="B612" s="11"/>
    </row>
    <row r="613">
      <c r="A613" s="11"/>
      <c r="B613" s="11"/>
    </row>
    <row r="614">
      <c r="A614" s="11"/>
      <c r="B614" s="11"/>
    </row>
    <row r="615">
      <c r="A615" s="11"/>
      <c r="B615" s="11"/>
    </row>
    <row r="616">
      <c r="A616" s="11"/>
      <c r="B616" s="11"/>
    </row>
    <row r="617">
      <c r="A617" s="11"/>
      <c r="B617" s="11"/>
    </row>
    <row r="618">
      <c r="A618" s="11"/>
      <c r="B618" s="11"/>
    </row>
    <row r="619">
      <c r="A619" s="11"/>
      <c r="B619" s="11"/>
    </row>
    <row r="620">
      <c r="A620" s="11"/>
      <c r="B620" s="11"/>
    </row>
    <row r="621">
      <c r="A621" s="11"/>
      <c r="B621" s="11"/>
    </row>
    <row r="622">
      <c r="A622" s="11"/>
      <c r="B622" s="11"/>
    </row>
    <row r="623">
      <c r="A623" s="11"/>
      <c r="B623" s="11"/>
    </row>
    <row r="624">
      <c r="A624" s="11"/>
      <c r="B624" s="11"/>
    </row>
    <row r="625">
      <c r="A625" s="11"/>
      <c r="B625" s="11"/>
    </row>
    <row r="626">
      <c r="A626" s="11"/>
      <c r="B626" s="11"/>
    </row>
    <row r="627">
      <c r="A627" s="11"/>
      <c r="B627" s="11"/>
    </row>
    <row r="628">
      <c r="A628" s="11"/>
      <c r="B628" s="11"/>
    </row>
    <row r="629">
      <c r="A629" s="11"/>
      <c r="B629" s="11"/>
    </row>
    <row r="630">
      <c r="A630" s="11"/>
      <c r="B630" s="11"/>
    </row>
    <row r="631">
      <c r="A631" s="11"/>
      <c r="B631" s="11"/>
    </row>
    <row r="632">
      <c r="A632" s="11"/>
      <c r="B632" s="11"/>
    </row>
    <row r="633">
      <c r="A633" s="11"/>
      <c r="B633" s="11"/>
    </row>
    <row r="634">
      <c r="A634" s="11"/>
      <c r="B634" s="11"/>
    </row>
    <row r="635">
      <c r="A635" s="11"/>
      <c r="B635" s="11"/>
    </row>
    <row r="636">
      <c r="A636" s="11"/>
      <c r="B636" s="11"/>
    </row>
    <row r="637">
      <c r="A637" s="11"/>
      <c r="B637" s="11"/>
    </row>
    <row r="638">
      <c r="A638" s="11"/>
      <c r="B638" s="11"/>
    </row>
    <row r="639">
      <c r="A639" s="11"/>
      <c r="B639" s="11"/>
    </row>
    <row r="640">
      <c r="A640" s="11"/>
      <c r="B640" s="11"/>
    </row>
    <row r="641">
      <c r="A641" s="11"/>
      <c r="B641" s="11"/>
    </row>
    <row r="642">
      <c r="A642" s="11"/>
      <c r="B642" s="11"/>
    </row>
    <row r="643">
      <c r="A643" s="11"/>
      <c r="B643" s="11"/>
    </row>
    <row r="644">
      <c r="A644" s="11"/>
      <c r="B644" s="11"/>
    </row>
    <row r="645">
      <c r="A645" s="11"/>
      <c r="B645" s="11"/>
    </row>
    <row r="646">
      <c r="A646" s="11"/>
      <c r="B646" s="11"/>
    </row>
    <row r="647">
      <c r="A647" s="11"/>
      <c r="B647" s="11"/>
    </row>
    <row r="648">
      <c r="A648" s="11"/>
      <c r="B648" s="11"/>
    </row>
    <row r="649">
      <c r="A649" s="11"/>
      <c r="B649" s="11"/>
    </row>
    <row r="650">
      <c r="A650" s="11"/>
      <c r="B650" s="11"/>
    </row>
    <row r="651">
      <c r="A651" s="11"/>
      <c r="B651" s="11"/>
    </row>
    <row r="652">
      <c r="A652" s="11"/>
      <c r="B652" s="11"/>
    </row>
    <row r="653">
      <c r="A653" s="11"/>
      <c r="B653" s="11"/>
    </row>
    <row r="654">
      <c r="A654" s="11"/>
      <c r="B654" s="11"/>
    </row>
    <row r="655">
      <c r="A655" s="11"/>
      <c r="B655" s="11"/>
    </row>
    <row r="656">
      <c r="A656" s="11"/>
      <c r="B656" s="11"/>
    </row>
    <row r="657">
      <c r="A657" s="11"/>
      <c r="B657" s="11"/>
    </row>
    <row r="658">
      <c r="A658" s="11"/>
      <c r="B658" s="11"/>
    </row>
    <row r="659">
      <c r="A659" s="11"/>
      <c r="B659" s="11"/>
    </row>
    <row r="660">
      <c r="A660" s="11"/>
      <c r="B660" s="11"/>
    </row>
    <row r="661">
      <c r="A661" s="11"/>
      <c r="B661" s="11"/>
    </row>
    <row r="662">
      <c r="A662" s="11"/>
      <c r="B662" s="11"/>
    </row>
    <row r="663">
      <c r="A663" s="11"/>
      <c r="B663" s="11"/>
    </row>
    <row r="664">
      <c r="A664" s="11"/>
      <c r="B664" s="11"/>
    </row>
    <row r="665">
      <c r="A665" s="11"/>
      <c r="B665" s="11"/>
    </row>
    <row r="666">
      <c r="A666" s="11"/>
      <c r="B666" s="11"/>
    </row>
    <row r="667">
      <c r="A667" s="11"/>
      <c r="B667" s="11"/>
    </row>
    <row r="668">
      <c r="A668" s="11"/>
      <c r="B668" s="11"/>
    </row>
    <row r="669">
      <c r="A669" s="11"/>
      <c r="B669" s="11"/>
    </row>
    <row r="670">
      <c r="A670" s="11"/>
      <c r="B670" s="11"/>
    </row>
    <row r="671">
      <c r="A671" s="11"/>
      <c r="B671" s="11"/>
    </row>
    <row r="672">
      <c r="A672" s="11"/>
      <c r="B672" s="11"/>
    </row>
    <row r="673">
      <c r="A673" s="11"/>
      <c r="B673" s="11"/>
    </row>
    <row r="674">
      <c r="A674" s="11"/>
      <c r="B674" s="11"/>
    </row>
    <row r="675">
      <c r="A675" s="11"/>
      <c r="B675" s="11"/>
    </row>
    <row r="676">
      <c r="A676" s="11"/>
      <c r="B676" s="11"/>
    </row>
    <row r="677">
      <c r="A677" s="11"/>
      <c r="B677" s="11"/>
    </row>
    <row r="678">
      <c r="A678" s="11"/>
      <c r="B678" s="11"/>
    </row>
    <row r="679">
      <c r="A679" s="11"/>
      <c r="B679" s="11"/>
    </row>
    <row r="680">
      <c r="A680" s="11"/>
      <c r="B680" s="11"/>
    </row>
    <row r="681">
      <c r="A681" s="11"/>
      <c r="B681" s="11"/>
    </row>
    <row r="682">
      <c r="A682" s="11"/>
      <c r="B682" s="11"/>
    </row>
    <row r="683">
      <c r="A683" s="11"/>
      <c r="B683" s="11"/>
    </row>
    <row r="684">
      <c r="A684" s="11"/>
      <c r="B684" s="11"/>
    </row>
    <row r="685">
      <c r="A685" s="11"/>
      <c r="B685" s="11"/>
    </row>
    <row r="686">
      <c r="A686" s="11"/>
      <c r="B686" s="11"/>
    </row>
    <row r="687">
      <c r="A687" s="11"/>
      <c r="B687" s="11"/>
    </row>
    <row r="688">
      <c r="A688" s="11"/>
      <c r="B688" s="11"/>
    </row>
    <row r="689">
      <c r="A689" s="11"/>
      <c r="B689" s="11"/>
    </row>
    <row r="690">
      <c r="A690" s="11"/>
      <c r="B690" s="11"/>
    </row>
    <row r="691">
      <c r="A691" s="11"/>
      <c r="B691" s="11"/>
    </row>
    <row r="692">
      <c r="A692" s="11"/>
      <c r="B692" s="11"/>
    </row>
    <row r="693">
      <c r="A693" s="11"/>
      <c r="B693" s="11"/>
    </row>
    <row r="694">
      <c r="A694" s="11"/>
      <c r="B694" s="11"/>
    </row>
    <row r="695">
      <c r="A695" s="11"/>
      <c r="B695" s="11"/>
    </row>
    <row r="696">
      <c r="A696" s="11"/>
      <c r="B696" s="11"/>
    </row>
    <row r="697">
      <c r="A697" s="11"/>
      <c r="B697" s="11"/>
    </row>
    <row r="698">
      <c r="A698" s="11"/>
      <c r="B698" s="11"/>
    </row>
    <row r="699">
      <c r="A699" s="11"/>
      <c r="B699" s="11"/>
    </row>
    <row r="700">
      <c r="A700" s="11"/>
      <c r="B700" s="11"/>
    </row>
    <row r="701">
      <c r="A701" s="11"/>
      <c r="B701" s="11"/>
    </row>
    <row r="702">
      <c r="A702" s="11"/>
      <c r="B702" s="11"/>
    </row>
    <row r="703">
      <c r="A703" s="11"/>
      <c r="B703" s="11"/>
    </row>
    <row r="704">
      <c r="A704" s="11"/>
      <c r="B704" s="11"/>
    </row>
    <row r="705">
      <c r="A705" s="11"/>
      <c r="B705" s="11"/>
    </row>
    <row r="706">
      <c r="A706" s="11"/>
      <c r="B706" s="11"/>
    </row>
    <row r="707">
      <c r="A707" s="11"/>
      <c r="B707" s="11"/>
    </row>
    <row r="708">
      <c r="A708" s="11"/>
      <c r="B708" s="11"/>
    </row>
    <row r="709">
      <c r="A709" s="11"/>
      <c r="B709" s="11"/>
    </row>
    <row r="710">
      <c r="A710" s="11"/>
      <c r="B710" s="11"/>
    </row>
    <row r="711">
      <c r="A711" s="11"/>
      <c r="B711" s="11"/>
    </row>
    <row r="712">
      <c r="A712" s="11"/>
      <c r="B712" s="11"/>
    </row>
    <row r="713">
      <c r="A713" s="11"/>
      <c r="B713" s="11"/>
    </row>
    <row r="714">
      <c r="A714" s="11"/>
      <c r="B714" s="11"/>
    </row>
    <row r="715">
      <c r="A715" s="11"/>
      <c r="B715" s="11"/>
    </row>
    <row r="716">
      <c r="A716" s="11"/>
      <c r="B716" s="11"/>
    </row>
    <row r="717">
      <c r="A717" s="11"/>
      <c r="B717" s="11"/>
    </row>
    <row r="718">
      <c r="A718" s="11"/>
      <c r="B718" s="11"/>
    </row>
    <row r="719">
      <c r="A719" s="11"/>
      <c r="B719" s="11"/>
    </row>
    <row r="720">
      <c r="A720" s="11"/>
      <c r="B720" s="11"/>
    </row>
    <row r="721">
      <c r="A721" s="11"/>
      <c r="B721" s="11"/>
    </row>
    <row r="722">
      <c r="A722" s="11"/>
      <c r="B722" s="11"/>
    </row>
    <row r="723">
      <c r="A723" s="11"/>
      <c r="B723" s="11"/>
    </row>
    <row r="724">
      <c r="A724" s="11"/>
      <c r="B724" s="11"/>
    </row>
    <row r="725">
      <c r="A725" s="11"/>
      <c r="B725" s="11"/>
    </row>
    <row r="726">
      <c r="A726" s="11"/>
      <c r="B726" s="11"/>
    </row>
    <row r="727">
      <c r="A727" s="11"/>
      <c r="B727" s="11"/>
    </row>
    <row r="728">
      <c r="A728" s="11"/>
      <c r="B728" s="11"/>
    </row>
    <row r="729">
      <c r="A729" s="11"/>
      <c r="B729" s="11"/>
    </row>
    <row r="730">
      <c r="A730" s="11"/>
      <c r="B730" s="11"/>
    </row>
    <row r="731">
      <c r="A731" s="11"/>
      <c r="B731" s="11"/>
    </row>
    <row r="732">
      <c r="A732" s="11"/>
      <c r="B732" s="11"/>
    </row>
    <row r="733">
      <c r="A733" s="11"/>
      <c r="B733" s="11"/>
    </row>
    <row r="734">
      <c r="A734" s="11"/>
      <c r="B734" s="11"/>
    </row>
    <row r="735">
      <c r="A735" s="11"/>
      <c r="B735" s="11"/>
    </row>
    <row r="736">
      <c r="A736" s="11"/>
      <c r="B736" s="11"/>
    </row>
    <row r="737">
      <c r="A737" s="11"/>
      <c r="B737" s="11"/>
    </row>
    <row r="738">
      <c r="A738" s="11"/>
      <c r="B738" s="11"/>
    </row>
    <row r="739">
      <c r="A739" s="11"/>
      <c r="B739" s="11"/>
    </row>
    <row r="740">
      <c r="A740" s="11"/>
      <c r="B740" s="11"/>
    </row>
    <row r="741">
      <c r="A741" s="11"/>
      <c r="B741" s="11"/>
    </row>
    <row r="742">
      <c r="A742" s="11"/>
      <c r="B742" s="11"/>
    </row>
    <row r="743">
      <c r="A743" s="11"/>
      <c r="B743" s="11"/>
    </row>
    <row r="744">
      <c r="A744" s="11"/>
      <c r="B744" s="11"/>
    </row>
    <row r="745">
      <c r="A745" s="11"/>
      <c r="B745" s="11"/>
    </row>
    <row r="746">
      <c r="A746" s="11"/>
      <c r="B746" s="11"/>
    </row>
    <row r="747">
      <c r="A747" s="11"/>
      <c r="B747" s="11"/>
    </row>
    <row r="748">
      <c r="A748" s="11"/>
      <c r="B748" s="11"/>
    </row>
    <row r="749">
      <c r="A749" s="11"/>
      <c r="B749" s="11"/>
    </row>
    <row r="750">
      <c r="A750" s="11"/>
      <c r="B750" s="11"/>
    </row>
    <row r="751">
      <c r="A751" s="11"/>
      <c r="B751" s="11"/>
    </row>
    <row r="752">
      <c r="A752" s="11"/>
      <c r="B752" s="11"/>
    </row>
    <row r="753">
      <c r="A753" s="11"/>
      <c r="B753" s="11"/>
    </row>
    <row r="754">
      <c r="A754" s="11"/>
      <c r="B754" s="11"/>
    </row>
    <row r="755">
      <c r="A755" s="11"/>
      <c r="B755" s="11"/>
    </row>
    <row r="756">
      <c r="A756" s="11"/>
      <c r="B756" s="11"/>
    </row>
    <row r="757">
      <c r="A757" s="11"/>
      <c r="B757" s="11"/>
    </row>
    <row r="758">
      <c r="A758" s="11"/>
      <c r="B758" s="11"/>
    </row>
    <row r="759">
      <c r="A759" s="11"/>
      <c r="B759" s="11"/>
    </row>
    <row r="760">
      <c r="A760" s="11"/>
      <c r="B760" s="11"/>
    </row>
    <row r="761">
      <c r="A761" s="11"/>
      <c r="B761" s="11"/>
    </row>
    <row r="762">
      <c r="A762" s="11"/>
      <c r="B762" s="11"/>
    </row>
    <row r="763">
      <c r="A763" s="11"/>
      <c r="B763" s="11"/>
    </row>
    <row r="764">
      <c r="A764" s="11"/>
      <c r="B764" s="11"/>
    </row>
    <row r="765">
      <c r="A765" s="11"/>
      <c r="B765" s="11"/>
    </row>
    <row r="766">
      <c r="A766" s="11"/>
      <c r="B766" s="11"/>
    </row>
    <row r="767">
      <c r="A767" s="11"/>
      <c r="B767" s="11"/>
    </row>
    <row r="768">
      <c r="A768" s="11"/>
      <c r="B768" s="11"/>
    </row>
    <row r="769">
      <c r="A769" s="11"/>
      <c r="B769" s="11"/>
    </row>
    <row r="770">
      <c r="A770" s="11"/>
      <c r="B770" s="11"/>
    </row>
    <row r="771">
      <c r="A771" s="11"/>
      <c r="B771" s="11"/>
    </row>
    <row r="772">
      <c r="A772" s="11"/>
      <c r="B772" s="11"/>
    </row>
    <row r="773">
      <c r="A773" s="11"/>
      <c r="B773" s="11"/>
    </row>
    <row r="774">
      <c r="A774" s="11"/>
      <c r="B774" s="11"/>
    </row>
    <row r="775">
      <c r="A775" s="11"/>
      <c r="B775" s="11"/>
    </row>
    <row r="776">
      <c r="A776" s="11"/>
      <c r="B776" s="11"/>
    </row>
    <row r="777">
      <c r="A777" s="11"/>
      <c r="B777" s="11"/>
    </row>
    <row r="778">
      <c r="A778" s="11"/>
      <c r="B778" s="11"/>
    </row>
    <row r="779">
      <c r="A779" s="11"/>
      <c r="B779" s="11"/>
    </row>
    <row r="780">
      <c r="A780" s="11"/>
      <c r="B780" s="11"/>
    </row>
    <row r="781">
      <c r="A781" s="11"/>
      <c r="B781" s="11"/>
    </row>
    <row r="782">
      <c r="A782" s="11"/>
      <c r="B782" s="11"/>
    </row>
    <row r="783">
      <c r="A783" s="11"/>
      <c r="B783" s="11"/>
    </row>
    <row r="784">
      <c r="A784" s="11"/>
      <c r="B784" s="11"/>
    </row>
    <row r="785">
      <c r="A785" s="11"/>
      <c r="B785" s="11"/>
    </row>
    <row r="786">
      <c r="A786" s="11"/>
      <c r="B786" s="11"/>
    </row>
    <row r="787">
      <c r="A787" s="11"/>
      <c r="B787" s="11"/>
    </row>
    <row r="788">
      <c r="A788" s="11"/>
      <c r="B788" s="11"/>
    </row>
    <row r="789">
      <c r="A789" s="11"/>
      <c r="B789" s="11"/>
    </row>
    <row r="790">
      <c r="A790" s="11"/>
      <c r="B790" s="11"/>
    </row>
    <row r="791">
      <c r="A791" s="11"/>
      <c r="B791" s="11"/>
    </row>
    <row r="792">
      <c r="A792" s="11"/>
      <c r="B792" s="11"/>
    </row>
    <row r="793">
      <c r="A793" s="11"/>
      <c r="B793" s="11"/>
    </row>
    <row r="794">
      <c r="A794" s="11"/>
      <c r="B794" s="11"/>
    </row>
    <row r="795">
      <c r="A795" s="11"/>
      <c r="B795" s="11"/>
    </row>
    <row r="796">
      <c r="A796" s="11"/>
      <c r="B796" s="11"/>
    </row>
    <row r="797">
      <c r="A797" s="11"/>
      <c r="B797" s="11"/>
    </row>
    <row r="798">
      <c r="A798" s="11"/>
      <c r="B798" s="11"/>
    </row>
    <row r="799">
      <c r="A799" s="11"/>
      <c r="B799" s="11"/>
    </row>
    <row r="800">
      <c r="A800" s="11"/>
      <c r="B800" s="11"/>
    </row>
    <row r="801">
      <c r="A801" s="11"/>
      <c r="B801" s="11"/>
    </row>
    <row r="802">
      <c r="A802" s="11"/>
      <c r="B802" s="11"/>
    </row>
    <row r="803">
      <c r="A803" s="11"/>
      <c r="B803" s="11"/>
    </row>
    <row r="804">
      <c r="A804" s="11"/>
      <c r="B804" s="11"/>
    </row>
    <row r="805">
      <c r="A805" s="11"/>
      <c r="B805" s="11"/>
    </row>
    <row r="806">
      <c r="A806" s="11"/>
      <c r="B806" s="11"/>
    </row>
    <row r="807">
      <c r="A807" s="11"/>
      <c r="B807" s="11"/>
    </row>
    <row r="808">
      <c r="A808" s="11"/>
      <c r="B808" s="11"/>
    </row>
    <row r="809">
      <c r="A809" s="11"/>
      <c r="B809" s="11"/>
    </row>
    <row r="810">
      <c r="A810" s="11"/>
      <c r="B810" s="11"/>
    </row>
    <row r="811">
      <c r="A811" s="11"/>
      <c r="B811" s="11"/>
    </row>
    <row r="812">
      <c r="A812" s="11"/>
      <c r="B812" s="11"/>
    </row>
    <row r="813">
      <c r="A813" s="11"/>
      <c r="B813" s="11"/>
    </row>
    <row r="814">
      <c r="A814" s="11"/>
      <c r="B814" s="11"/>
    </row>
    <row r="815">
      <c r="A815" s="11"/>
      <c r="B815" s="11"/>
    </row>
    <row r="816">
      <c r="A816" s="11"/>
      <c r="B816" s="11"/>
    </row>
    <row r="817">
      <c r="A817" s="11"/>
      <c r="B817" s="11"/>
    </row>
    <row r="818">
      <c r="A818" s="11"/>
      <c r="B818" s="11"/>
    </row>
    <row r="819">
      <c r="A819" s="11"/>
      <c r="B819" s="11"/>
    </row>
    <row r="820">
      <c r="A820" s="11"/>
      <c r="B820" s="11"/>
    </row>
    <row r="821">
      <c r="A821" s="11"/>
      <c r="B821" s="11"/>
    </row>
    <row r="822">
      <c r="A822" s="11"/>
      <c r="B822" s="11"/>
    </row>
    <row r="823">
      <c r="A823" s="11"/>
      <c r="B823" s="11"/>
    </row>
    <row r="824">
      <c r="A824" s="11"/>
      <c r="B824" s="11"/>
    </row>
    <row r="825">
      <c r="A825" s="11"/>
      <c r="B825" s="11"/>
    </row>
    <row r="826">
      <c r="A826" s="11"/>
      <c r="B826" s="11"/>
    </row>
    <row r="827">
      <c r="A827" s="11"/>
      <c r="B827" s="11"/>
    </row>
    <row r="828">
      <c r="A828" s="11"/>
      <c r="B828" s="11"/>
    </row>
    <row r="829">
      <c r="A829" s="11"/>
      <c r="B829" s="11"/>
    </row>
    <row r="830">
      <c r="A830" s="11"/>
      <c r="B830" s="11"/>
    </row>
    <row r="831">
      <c r="A831" s="11"/>
      <c r="B831" s="11"/>
    </row>
    <row r="832">
      <c r="A832" s="11"/>
      <c r="B832" s="11"/>
    </row>
    <row r="833">
      <c r="A833" s="11"/>
      <c r="B833" s="11"/>
    </row>
    <row r="834">
      <c r="A834" s="11"/>
      <c r="B834" s="11"/>
    </row>
    <row r="835">
      <c r="A835" s="11"/>
      <c r="B835" s="11"/>
    </row>
    <row r="836">
      <c r="A836" s="11"/>
      <c r="B836" s="11"/>
    </row>
    <row r="837">
      <c r="A837" s="11"/>
      <c r="B837" s="11"/>
    </row>
    <row r="838">
      <c r="A838" s="11"/>
      <c r="B838" s="11"/>
    </row>
    <row r="839">
      <c r="A839" s="11"/>
      <c r="B839" s="11"/>
    </row>
    <row r="840">
      <c r="A840" s="11"/>
      <c r="B840" s="11"/>
    </row>
    <row r="841">
      <c r="A841" s="11"/>
      <c r="B841" s="11"/>
    </row>
    <row r="842">
      <c r="A842" s="11"/>
      <c r="B842" s="11"/>
    </row>
    <row r="843">
      <c r="A843" s="11"/>
      <c r="B843" s="11"/>
    </row>
    <row r="844">
      <c r="A844" s="11"/>
      <c r="B844" s="11"/>
    </row>
    <row r="845">
      <c r="A845" s="11"/>
      <c r="B845" s="11"/>
    </row>
    <row r="846">
      <c r="A846" s="11"/>
      <c r="B846" s="11"/>
    </row>
    <row r="847">
      <c r="A847" s="11"/>
      <c r="B847" s="11"/>
    </row>
    <row r="848">
      <c r="A848" s="11"/>
      <c r="B848" s="11"/>
    </row>
    <row r="849">
      <c r="A849" s="11"/>
      <c r="B849" s="11"/>
    </row>
    <row r="850">
      <c r="A850" s="11"/>
      <c r="B850" s="11"/>
    </row>
    <row r="851">
      <c r="A851" s="11"/>
      <c r="B851" s="11"/>
    </row>
    <row r="852">
      <c r="A852" s="11"/>
      <c r="B852" s="11"/>
    </row>
    <row r="853">
      <c r="A853" s="11"/>
      <c r="B853" s="11"/>
    </row>
    <row r="854">
      <c r="A854" s="11"/>
      <c r="B854" s="11"/>
    </row>
    <row r="855">
      <c r="A855" s="11"/>
      <c r="B855" s="11"/>
    </row>
    <row r="856">
      <c r="A856" s="11"/>
      <c r="B856" s="11"/>
    </row>
    <row r="857">
      <c r="A857" s="11"/>
      <c r="B857" s="11"/>
    </row>
    <row r="858">
      <c r="A858" s="11"/>
      <c r="B858" s="11"/>
    </row>
    <row r="859">
      <c r="A859" s="11"/>
      <c r="B859" s="11"/>
    </row>
    <row r="860">
      <c r="A860" s="11"/>
      <c r="B860" s="11"/>
    </row>
    <row r="861">
      <c r="A861" s="11"/>
      <c r="B861" s="11"/>
    </row>
    <row r="862">
      <c r="A862" s="11"/>
      <c r="B862" s="11"/>
    </row>
    <row r="863">
      <c r="A863" s="11"/>
      <c r="B863" s="11"/>
    </row>
    <row r="864">
      <c r="A864" s="11"/>
      <c r="B864" s="11"/>
    </row>
    <row r="865">
      <c r="A865" s="11"/>
      <c r="B865" s="11"/>
    </row>
    <row r="866">
      <c r="A866" s="11"/>
      <c r="B866" s="11"/>
    </row>
    <row r="867">
      <c r="A867" s="11"/>
      <c r="B867" s="11"/>
    </row>
    <row r="868">
      <c r="A868" s="11"/>
      <c r="B868" s="11"/>
    </row>
    <row r="869">
      <c r="A869" s="11"/>
      <c r="B869" s="11"/>
    </row>
    <row r="870">
      <c r="A870" s="11"/>
      <c r="B870" s="11"/>
    </row>
    <row r="871">
      <c r="A871" s="11"/>
      <c r="B871" s="11"/>
    </row>
    <row r="872">
      <c r="A872" s="11"/>
      <c r="B872" s="11"/>
    </row>
    <row r="873">
      <c r="A873" s="11"/>
      <c r="B873" s="11"/>
    </row>
    <row r="874">
      <c r="A874" s="11"/>
      <c r="B874" s="11"/>
    </row>
    <row r="875">
      <c r="A875" s="11"/>
      <c r="B875" s="11"/>
    </row>
    <row r="876">
      <c r="A876" s="11"/>
      <c r="B876" s="11"/>
    </row>
    <row r="877">
      <c r="A877" s="11"/>
      <c r="B877" s="11"/>
    </row>
    <row r="878">
      <c r="A878" s="11"/>
      <c r="B878" s="11"/>
    </row>
    <row r="879">
      <c r="A879" s="11"/>
      <c r="B879" s="11"/>
    </row>
    <row r="880">
      <c r="A880" s="11"/>
      <c r="B880" s="11"/>
    </row>
    <row r="881">
      <c r="A881" s="11"/>
      <c r="B881" s="11"/>
    </row>
    <row r="882">
      <c r="A882" s="11"/>
      <c r="B882" s="11"/>
    </row>
    <row r="883">
      <c r="A883" s="11"/>
      <c r="B883" s="11"/>
    </row>
    <row r="884">
      <c r="A884" s="11"/>
      <c r="B884" s="11"/>
    </row>
    <row r="885">
      <c r="A885" s="11"/>
      <c r="B885" s="11"/>
    </row>
    <row r="886">
      <c r="A886" s="11"/>
      <c r="B886" s="11"/>
    </row>
    <row r="887">
      <c r="A887" s="11"/>
      <c r="B887" s="11"/>
    </row>
    <row r="888">
      <c r="A888" s="11"/>
      <c r="B888" s="11"/>
    </row>
    <row r="889">
      <c r="A889" s="11"/>
      <c r="B889" s="11"/>
    </row>
    <row r="890">
      <c r="A890" s="11"/>
      <c r="B890" s="11"/>
    </row>
    <row r="891">
      <c r="A891" s="11"/>
      <c r="B891" s="11"/>
    </row>
    <row r="892">
      <c r="A892" s="11"/>
      <c r="B892" s="11"/>
    </row>
    <row r="893">
      <c r="A893" s="11"/>
      <c r="B893" s="11"/>
    </row>
    <row r="894">
      <c r="A894" s="11"/>
      <c r="B894" s="11"/>
    </row>
    <row r="895">
      <c r="A895" s="11"/>
      <c r="B895" s="11"/>
    </row>
    <row r="896">
      <c r="A896" s="11"/>
      <c r="B896" s="11"/>
    </row>
    <row r="897">
      <c r="A897" s="11"/>
      <c r="B897" s="11"/>
    </row>
    <row r="898">
      <c r="A898" s="11"/>
      <c r="B898" s="11"/>
    </row>
    <row r="899">
      <c r="A899" s="11"/>
      <c r="B899" s="11"/>
    </row>
    <row r="900">
      <c r="A900" s="11"/>
      <c r="B900" s="11"/>
    </row>
    <row r="901">
      <c r="A901" s="11"/>
      <c r="B901" s="11"/>
    </row>
    <row r="902">
      <c r="A902" s="11"/>
      <c r="B902" s="11"/>
    </row>
    <row r="903">
      <c r="A903" s="11"/>
      <c r="B903" s="11"/>
    </row>
    <row r="904">
      <c r="A904" s="11"/>
      <c r="B904" s="11"/>
    </row>
    <row r="905">
      <c r="A905" s="11"/>
      <c r="B905" s="11"/>
    </row>
    <row r="906">
      <c r="A906" s="11"/>
      <c r="B906" s="11"/>
    </row>
    <row r="907">
      <c r="A907" s="11"/>
      <c r="B907" s="11"/>
    </row>
    <row r="908">
      <c r="A908" s="11"/>
      <c r="B908" s="11"/>
    </row>
    <row r="909">
      <c r="A909" s="11"/>
      <c r="B909" s="11"/>
    </row>
    <row r="910">
      <c r="A910" s="11"/>
      <c r="B910" s="11"/>
    </row>
    <row r="911">
      <c r="A911" s="11"/>
      <c r="B911" s="11"/>
    </row>
    <row r="912">
      <c r="A912" s="11"/>
      <c r="B912" s="11"/>
    </row>
    <row r="913">
      <c r="A913" s="11"/>
      <c r="B913" s="11"/>
    </row>
    <row r="914">
      <c r="A914" s="11"/>
      <c r="B914" s="11"/>
    </row>
    <row r="915">
      <c r="A915" s="11"/>
      <c r="B915" s="11"/>
    </row>
    <row r="916">
      <c r="A916" s="11"/>
      <c r="B916" s="11"/>
    </row>
    <row r="917">
      <c r="A917" s="11"/>
      <c r="B917" s="11"/>
    </row>
    <row r="918">
      <c r="A918" s="11"/>
      <c r="B918" s="11"/>
    </row>
    <row r="919">
      <c r="A919" s="11"/>
      <c r="B919" s="11"/>
    </row>
    <row r="920">
      <c r="A920" s="11"/>
      <c r="B920" s="11"/>
    </row>
    <row r="921">
      <c r="A921" s="11"/>
      <c r="B921" s="11"/>
    </row>
    <row r="922">
      <c r="A922" s="11"/>
      <c r="B922" s="11"/>
    </row>
    <row r="923">
      <c r="A923" s="11"/>
      <c r="B923" s="11"/>
    </row>
    <row r="924">
      <c r="A924" s="11"/>
      <c r="B924" s="11"/>
    </row>
    <row r="925">
      <c r="A925" s="11"/>
      <c r="B925" s="11"/>
    </row>
    <row r="926">
      <c r="A926" s="11"/>
      <c r="B926" s="11"/>
    </row>
    <row r="927">
      <c r="A927" s="11"/>
      <c r="B927" s="11"/>
    </row>
    <row r="928">
      <c r="A928" s="11"/>
      <c r="B928" s="11"/>
    </row>
    <row r="929">
      <c r="A929" s="11"/>
      <c r="B929" s="11"/>
    </row>
    <row r="930">
      <c r="A930" s="11"/>
      <c r="B930" s="11"/>
    </row>
    <row r="931">
      <c r="A931" s="11"/>
      <c r="B931" s="11"/>
    </row>
    <row r="932">
      <c r="A932" s="11"/>
      <c r="B932" s="11"/>
    </row>
    <row r="933">
      <c r="A933" s="11"/>
      <c r="B933" s="11"/>
    </row>
    <row r="934">
      <c r="A934" s="11"/>
      <c r="B934" s="11"/>
    </row>
    <row r="935">
      <c r="A935" s="11"/>
      <c r="B935" s="11"/>
    </row>
    <row r="936">
      <c r="A936" s="11"/>
      <c r="B936" s="11"/>
    </row>
    <row r="937">
      <c r="A937" s="11"/>
      <c r="B937" s="11"/>
    </row>
    <row r="938">
      <c r="A938" s="11"/>
      <c r="B938" s="11"/>
    </row>
    <row r="939">
      <c r="A939" s="11"/>
      <c r="B939" s="11"/>
    </row>
    <row r="940">
      <c r="A940" s="11"/>
      <c r="B940" s="11"/>
    </row>
    <row r="941">
      <c r="A941" s="11"/>
      <c r="B941" s="11"/>
    </row>
    <row r="942">
      <c r="A942" s="11"/>
      <c r="B942" s="11"/>
    </row>
    <row r="943">
      <c r="A943" s="11"/>
      <c r="B943" s="11"/>
    </row>
    <row r="944">
      <c r="A944" s="11"/>
      <c r="B944" s="11"/>
    </row>
    <row r="945">
      <c r="A945" s="11"/>
      <c r="B945" s="11"/>
    </row>
    <row r="946">
      <c r="A946" s="11"/>
      <c r="B946" s="11"/>
    </row>
    <row r="947">
      <c r="A947" s="11"/>
      <c r="B947" s="11"/>
    </row>
    <row r="948">
      <c r="A948" s="11"/>
      <c r="B948" s="11"/>
    </row>
    <row r="949">
      <c r="A949" s="11"/>
      <c r="B949" s="11"/>
    </row>
    <row r="950">
      <c r="A950" s="11"/>
      <c r="B950" s="11"/>
    </row>
    <row r="951">
      <c r="A951" s="11"/>
      <c r="B951" s="11"/>
    </row>
    <row r="952">
      <c r="A952" s="11"/>
      <c r="B952" s="11"/>
    </row>
    <row r="953">
      <c r="A953" s="11"/>
      <c r="B953" s="11"/>
    </row>
    <row r="954">
      <c r="A954" s="11"/>
      <c r="B954" s="11"/>
    </row>
    <row r="955">
      <c r="A955" s="11"/>
      <c r="B955" s="11"/>
    </row>
    <row r="956">
      <c r="A956" s="11"/>
      <c r="B956" s="11"/>
    </row>
    <row r="957">
      <c r="A957" s="11"/>
      <c r="B957" s="11"/>
    </row>
    <row r="958">
      <c r="A958" s="11"/>
      <c r="B958" s="11"/>
    </row>
    <row r="959">
      <c r="A959" s="11"/>
      <c r="B959" s="11"/>
    </row>
    <row r="960">
      <c r="A960" s="11"/>
      <c r="B960" s="11"/>
    </row>
    <row r="961">
      <c r="A961" s="11"/>
      <c r="B961" s="11"/>
    </row>
    <row r="962">
      <c r="A962" s="11"/>
      <c r="B962" s="11"/>
    </row>
    <row r="963">
      <c r="A963" s="11"/>
      <c r="B963" s="11"/>
    </row>
    <row r="964">
      <c r="A964" s="11"/>
      <c r="B964" s="11"/>
    </row>
    <row r="965">
      <c r="A965" s="11"/>
      <c r="B965" s="11"/>
    </row>
    <row r="966">
      <c r="A966" s="11"/>
      <c r="B966" s="11"/>
    </row>
    <row r="967">
      <c r="A967" s="11"/>
      <c r="B967" s="11"/>
    </row>
    <row r="968">
      <c r="A968" s="11"/>
      <c r="B968" s="11"/>
    </row>
    <row r="969">
      <c r="A969" s="11"/>
      <c r="B969" s="11"/>
    </row>
    <row r="970">
      <c r="A970" s="11"/>
      <c r="B970" s="11"/>
    </row>
    <row r="971">
      <c r="A971" s="11"/>
      <c r="B971" s="11"/>
    </row>
    <row r="972">
      <c r="A972" s="11"/>
      <c r="B972" s="11"/>
    </row>
    <row r="973">
      <c r="A973" s="11"/>
      <c r="B973" s="11"/>
    </row>
    <row r="974">
      <c r="A974" s="11"/>
      <c r="B974" s="11"/>
    </row>
    <row r="975">
      <c r="A975" s="11"/>
      <c r="B975" s="11"/>
    </row>
    <row r="976">
      <c r="A976" s="11"/>
      <c r="B976" s="11"/>
    </row>
    <row r="977">
      <c r="A977" s="11"/>
      <c r="B977" s="11"/>
    </row>
    <row r="978">
      <c r="A978" s="11"/>
      <c r="B978" s="11"/>
    </row>
    <row r="979">
      <c r="A979" s="11"/>
      <c r="B979" s="11"/>
    </row>
    <row r="980">
      <c r="A980" s="11"/>
      <c r="B980" s="11"/>
    </row>
    <row r="981">
      <c r="A981" s="11"/>
      <c r="B981" s="11"/>
    </row>
    <row r="982">
      <c r="A982" s="11"/>
      <c r="B982" s="11"/>
    </row>
    <row r="983">
      <c r="A983" s="11"/>
      <c r="B983" s="11"/>
    </row>
    <row r="984">
      <c r="A984" s="11"/>
      <c r="B984" s="11"/>
    </row>
    <row r="985">
      <c r="A985" s="11"/>
      <c r="B985" s="11"/>
    </row>
    <row r="986">
      <c r="A986" s="11"/>
      <c r="B986" s="11"/>
    </row>
    <row r="987">
      <c r="A987" s="11"/>
      <c r="B987" s="11"/>
    </row>
    <row r="988">
      <c r="A988" s="11"/>
      <c r="B988" s="11"/>
    </row>
    <row r="989">
      <c r="A989" s="11"/>
      <c r="B989" s="11"/>
    </row>
    <row r="990">
      <c r="A990" s="11"/>
      <c r="B990" s="11"/>
    </row>
    <row r="991">
      <c r="A991" s="11"/>
      <c r="B991" s="11"/>
    </row>
    <row r="992">
      <c r="A992" s="11"/>
      <c r="B992" s="11"/>
    </row>
    <row r="993">
      <c r="A993" s="11"/>
      <c r="B993" s="11"/>
    </row>
    <row r="994">
      <c r="A994" s="11"/>
      <c r="B994" s="11"/>
    </row>
    <row r="995">
      <c r="A995" s="11"/>
      <c r="B995" s="11"/>
    </row>
    <row r="996">
      <c r="A996" s="11"/>
      <c r="B996" s="11"/>
    </row>
    <row r="997">
      <c r="A997" s="11"/>
      <c r="B997" s="11"/>
    </row>
    <row r="998">
      <c r="A998" s="11"/>
      <c r="B998" s="11"/>
    </row>
    <row r="999">
      <c r="A999" s="11"/>
      <c r="B999" s="11"/>
    </row>
    <row r="1000">
      <c r="A1000" s="11"/>
      <c r="B1000" s="11"/>
    </row>
    <row r="1001">
      <c r="A1001" s="11"/>
      <c r="B1001" s="11"/>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 width="20.88"/>
  </cols>
  <sheetData>
    <row r="1">
      <c r="A1" s="52"/>
      <c r="B1" s="52"/>
      <c r="C1" s="38" t="s">
        <v>629</v>
      </c>
      <c r="D1" s="38" t="s">
        <v>545</v>
      </c>
      <c r="E1" s="38" t="s">
        <v>549</v>
      </c>
      <c r="F1" s="38" t="s">
        <v>548</v>
      </c>
      <c r="G1" s="38" t="s">
        <v>551</v>
      </c>
      <c r="H1" s="38" t="s">
        <v>553</v>
      </c>
      <c r="I1" s="38" t="s">
        <v>547</v>
      </c>
      <c r="J1" s="38" t="s">
        <v>544</v>
      </c>
      <c r="K1" s="38" t="s">
        <v>550</v>
      </c>
      <c r="L1" s="38" t="s">
        <v>552</v>
      </c>
      <c r="M1" s="38" t="s">
        <v>555</v>
      </c>
      <c r="N1" s="38" t="s">
        <v>546</v>
      </c>
      <c r="O1" s="38" t="s">
        <v>630</v>
      </c>
      <c r="P1" s="38" t="s">
        <v>557</v>
      </c>
      <c r="Q1" s="38" t="s">
        <v>631</v>
      </c>
      <c r="R1" s="38" t="s">
        <v>554</v>
      </c>
      <c r="S1" s="52">
        <f>COUNTA(C1:R1)</f>
        <v>16</v>
      </c>
      <c r="T1" s="52"/>
      <c r="U1" s="52"/>
      <c r="V1" s="52"/>
      <c r="W1" s="52"/>
      <c r="X1" s="52"/>
      <c r="Y1" s="52"/>
      <c r="Z1" s="52"/>
    </row>
    <row r="2">
      <c r="A2" s="38" t="s">
        <v>396</v>
      </c>
      <c r="B2" s="38" t="s">
        <v>80</v>
      </c>
      <c r="D2" s="21"/>
      <c r="E2" s="21"/>
      <c r="F2" s="21"/>
      <c r="G2" s="21"/>
      <c r="H2" s="21"/>
      <c r="I2" s="21"/>
      <c r="J2" s="21"/>
      <c r="K2" s="21"/>
      <c r="L2" s="21"/>
      <c r="M2" s="21"/>
      <c r="N2" s="21"/>
      <c r="O2" s="21">
        <v>1.0</v>
      </c>
      <c r="P2" s="21"/>
      <c r="Q2" s="21"/>
      <c r="R2" s="21"/>
      <c r="S2" s="21"/>
    </row>
    <row r="3">
      <c r="A3" s="38" t="s">
        <v>399</v>
      </c>
      <c r="B3" s="38" t="s">
        <v>80</v>
      </c>
      <c r="C3" s="21">
        <v>1.0</v>
      </c>
      <c r="E3" s="21"/>
      <c r="F3" s="21"/>
      <c r="G3" s="21"/>
      <c r="H3" s="21"/>
      <c r="I3" s="21"/>
      <c r="J3" s="21"/>
      <c r="L3" s="21">
        <v>1.0</v>
      </c>
      <c r="N3" s="21"/>
      <c r="O3" s="21"/>
      <c r="P3" s="21"/>
      <c r="Q3" s="21">
        <v>1.0</v>
      </c>
      <c r="R3" s="21"/>
    </row>
    <row r="4">
      <c r="A4" s="38" t="s">
        <v>399</v>
      </c>
      <c r="B4" s="38" t="s">
        <v>80</v>
      </c>
      <c r="C4" s="21">
        <v>1.0</v>
      </c>
      <c r="D4" s="21">
        <v>1.0</v>
      </c>
      <c r="E4" s="21">
        <v>1.0</v>
      </c>
      <c r="F4" s="21">
        <v>1.0</v>
      </c>
      <c r="G4" s="21">
        <v>1.0</v>
      </c>
      <c r="H4" s="21">
        <v>1.0</v>
      </c>
      <c r="I4" s="21">
        <v>1.0</v>
      </c>
      <c r="J4" s="21">
        <v>1.0</v>
      </c>
      <c r="K4" s="21">
        <v>1.0</v>
      </c>
      <c r="L4" s="21">
        <v>1.0</v>
      </c>
      <c r="M4" s="21">
        <v>1.0</v>
      </c>
      <c r="N4" s="21">
        <v>1.0</v>
      </c>
      <c r="O4" s="21">
        <v>1.0</v>
      </c>
      <c r="P4" s="21">
        <v>1.0</v>
      </c>
      <c r="Q4" s="21">
        <v>1.0</v>
      </c>
      <c r="R4" s="21">
        <v>1.0</v>
      </c>
    </row>
    <row r="5">
      <c r="A5" s="38" t="s">
        <v>399</v>
      </c>
      <c r="B5" s="38" t="s">
        <v>80</v>
      </c>
      <c r="C5" s="21">
        <v>1.0</v>
      </c>
      <c r="D5" s="21">
        <v>1.0</v>
      </c>
      <c r="E5" s="21">
        <v>1.0</v>
      </c>
      <c r="F5" s="21">
        <v>1.0</v>
      </c>
      <c r="H5" s="21">
        <v>1.0</v>
      </c>
      <c r="I5" s="21">
        <v>1.0</v>
      </c>
      <c r="J5" s="21">
        <v>1.0</v>
      </c>
      <c r="L5" s="21">
        <v>1.0</v>
      </c>
      <c r="N5" s="21">
        <v>1.0</v>
      </c>
      <c r="P5" s="21">
        <v>1.0</v>
      </c>
      <c r="Q5" s="21"/>
      <c r="R5" s="21"/>
    </row>
    <row r="6">
      <c r="A6" s="38" t="s">
        <v>401</v>
      </c>
      <c r="B6" s="38" t="s">
        <v>80</v>
      </c>
      <c r="C6" s="21">
        <v>1.0</v>
      </c>
      <c r="D6" s="21">
        <v>1.0</v>
      </c>
      <c r="E6" s="21">
        <v>1.0</v>
      </c>
      <c r="F6" s="21">
        <v>1.0</v>
      </c>
      <c r="G6" s="21">
        <v>1.0</v>
      </c>
      <c r="H6" s="21">
        <v>1.0</v>
      </c>
      <c r="I6" s="21">
        <v>1.0</v>
      </c>
      <c r="J6" s="21">
        <v>1.0</v>
      </c>
      <c r="K6" s="21">
        <v>1.0</v>
      </c>
      <c r="L6" s="21"/>
      <c r="N6" s="21">
        <v>1.0</v>
      </c>
      <c r="Q6" s="21"/>
      <c r="R6" s="21"/>
    </row>
    <row r="7">
      <c r="A7" s="38" t="s">
        <v>404</v>
      </c>
      <c r="B7" s="38" t="s">
        <v>80</v>
      </c>
      <c r="C7" s="21">
        <v>1.0</v>
      </c>
      <c r="D7" s="21">
        <v>1.0</v>
      </c>
      <c r="E7" s="21"/>
      <c r="F7" s="21"/>
      <c r="G7" s="21"/>
      <c r="H7" s="21"/>
      <c r="I7" s="21"/>
      <c r="J7" s="21"/>
      <c r="K7" s="21"/>
      <c r="L7" s="21"/>
      <c r="M7" s="21"/>
      <c r="N7" s="21"/>
      <c r="O7" s="21"/>
      <c r="P7" s="21"/>
      <c r="Q7" s="21"/>
      <c r="R7" s="21"/>
    </row>
    <row r="8">
      <c r="A8" s="38" t="s">
        <v>404</v>
      </c>
      <c r="B8" s="38" t="s">
        <v>80</v>
      </c>
      <c r="D8" s="21"/>
      <c r="E8" s="21"/>
      <c r="F8" s="21">
        <v>1.0</v>
      </c>
      <c r="G8" s="21"/>
      <c r="H8" s="21"/>
      <c r="I8" s="21"/>
      <c r="J8" s="21"/>
      <c r="K8" s="21"/>
      <c r="L8" s="21"/>
      <c r="M8" s="21"/>
      <c r="N8" s="21"/>
      <c r="O8" s="21"/>
      <c r="P8" s="21"/>
      <c r="Q8" s="21"/>
      <c r="R8" s="21"/>
    </row>
    <row r="9">
      <c r="A9" s="38" t="s">
        <v>396</v>
      </c>
      <c r="B9" s="38" t="s">
        <v>536</v>
      </c>
      <c r="C9" s="21">
        <v>1.0</v>
      </c>
      <c r="D9" s="21">
        <v>1.0</v>
      </c>
      <c r="E9" s="21">
        <v>1.0</v>
      </c>
      <c r="G9" s="21">
        <v>1.0</v>
      </c>
      <c r="I9" s="21">
        <v>1.0</v>
      </c>
      <c r="J9" s="21"/>
      <c r="K9" s="21">
        <v>1.0</v>
      </c>
      <c r="L9" s="21"/>
      <c r="Q9" s="21"/>
      <c r="R9" s="21"/>
    </row>
    <row r="10">
      <c r="A10" s="38" t="s">
        <v>396</v>
      </c>
      <c r="B10" s="38" t="s">
        <v>536</v>
      </c>
      <c r="D10" s="21"/>
      <c r="E10" s="21"/>
      <c r="F10" s="21"/>
      <c r="G10" s="21"/>
      <c r="H10" s="21"/>
      <c r="I10" s="21"/>
      <c r="J10" s="21"/>
      <c r="K10" s="21"/>
      <c r="L10" s="21"/>
      <c r="M10" s="21"/>
      <c r="N10" s="21"/>
      <c r="O10" s="21">
        <v>1.0</v>
      </c>
      <c r="P10" s="21"/>
      <c r="Q10" s="21"/>
      <c r="R10" s="21"/>
    </row>
    <row r="11">
      <c r="A11" s="38" t="s">
        <v>404</v>
      </c>
      <c r="B11" s="38" t="s">
        <v>274</v>
      </c>
      <c r="C11" s="21">
        <v>1.0</v>
      </c>
      <c r="D11" s="21">
        <v>1.0</v>
      </c>
      <c r="E11" s="21"/>
      <c r="F11" s="21"/>
      <c r="G11" s="21">
        <v>1.0</v>
      </c>
      <c r="H11" s="21">
        <v>1.0</v>
      </c>
      <c r="I11" s="21"/>
      <c r="J11" s="21"/>
      <c r="K11" s="21"/>
      <c r="L11" s="21"/>
      <c r="M11" s="21">
        <v>1.0</v>
      </c>
      <c r="O11" s="21"/>
      <c r="Q11" s="21"/>
      <c r="R11" s="21"/>
    </row>
    <row r="12">
      <c r="A12" s="38" t="s">
        <v>404</v>
      </c>
      <c r="B12" s="38" t="s">
        <v>274</v>
      </c>
      <c r="C12" s="21">
        <v>1.0</v>
      </c>
      <c r="E12" s="21">
        <v>1.0</v>
      </c>
      <c r="F12" s="21"/>
      <c r="G12" s="21"/>
      <c r="H12" s="21"/>
      <c r="I12" s="21"/>
      <c r="J12" s="21"/>
      <c r="K12" s="21"/>
      <c r="L12" s="21"/>
      <c r="M12" s="21">
        <v>1.0</v>
      </c>
      <c r="N12" s="21"/>
      <c r="O12" s="21"/>
      <c r="Q12" s="21"/>
      <c r="R12" s="21"/>
    </row>
    <row r="13">
      <c r="A13" s="38" t="s">
        <v>404</v>
      </c>
      <c r="B13" s="38" t="s">
        <v>361</v>
      </c>
      <c r="C13" s="21">
        <v>1.0</v>
      </c>
      <c r="D13" s="21">
        <v>1.0</v>
      </c>
      <c r="E13" s="21">
        <v>1.0</v>
      </c>
      <c r="F13" s="21">
        <v>1.0</v>
      </c>
      <c r="G13" s="21">
        <v>1.0</v>
      </c>
      <c r="H13" s="21">
        <v>1.0</v>
      </c>
      <c r="J13" s="21">
        <v>1.0</v>
      </c>
      <c r="K13" s="21">
        <v>1.0</v>
      </c>
      <c r="L13" s="21">
        <v>1.0</v>
      </c>
      <c r="R13" s="21">
        <v>1.0</v>
      </c>
    </row>
    <row r="14">
      <c r="A14" s="11"/>
      <c r="B14" s="11"/>
      <c r="C14" s="33">
        <f t="shared" ref="C14:R14" si="1">SUM(C2:C13)</f>
        <v>9</v>
      </c>
      <c r="D14" s="33">
        <f t="shared" si="1"/>
        <v>7</v>
      </c>
      <c r="E14" s="33">
        <f t="shared" si="1"/>
        <v>6</v>
      </c>
      <c r="F14" s="33">
        <f t="shared" si="1"/>
        <v>5</v>
      </c>
      <c r="G14" s="33">
        <f t="shared" si="1"/>
        <v>5</v>
      </c>
      <c r="H14" s="33">
        <f t="shared" si="1"/>
        <v>5</v>
      </c>
      <c r="I14" s="33">
        <f t="shared" si="1"/>
        <v>4</v>
      </c>
      <c r="J14" s="33">
        <f t="shared" si="1"/>
        <v>4</v>
      </c>
      <c r="K14" s="33">
        <f t="shared" si="1"/>
        <v>4</v>
      </c>
      <c r="L14" s="33">
        <f t="shared" si="1"/>
        <v>4</v>
      </c>
      <c r="M14" s="33">
        <f t="shared" si="1"/>
        <v>3</v>
      </c>
      <c r="N14" s="33">
        <f t="shared" si="1"/>
        <v>3</v>
      </c>
      <c r="O14" s="33">
        <f t="shared" si="1"/>
        <v>3</v>
      </c>
      <c r="P14" s="33">
        <f t="shared" si="1"/>
        <v>2</v>
      </c>
      <c r="Q14" s="33">
        <f t="shared" si="1"/>
        <v>2</v>
      </c>
      <c r="R14" s="33">
        <f t="shared" si="1"/>
        <v>2</v>
      </c>
    </row>
    <row r="16">
      <c r="A16" s="14" t="s">
        <v>597</v>
      </c>
      <c r="B16" s="14" t="s">
        <v>425</v>
      </c>
      <c r="C16" s="38" t="s">
        <v>629</v>
      </c>
      <c r="D16" s="38" t="s">
        <v>545</v>
      </c>
      <c r="E16" s="38" t="s">
        <v>549</v>
      </c>
      <c r="F16" s="38" t="s">
        <v>548</v>
      </c>
      <c r="G16" s="38" t="s">
        <v>551</v>
      </c>
      <c r="H16" s="38" t="s">
        <v>553</v>
      </c>
      <c r="I16" s="38" t="s">
        <v>547</v>
      </c>
      <c r="J16" s="38" t="s">
        <v>544</v>
      </c>
      <c r="K16" s="38" t="s">
        <v>550</v>
      </c>
      <c r="L16" s="38" t="s">
        <v>552</v>
      </c>
      <c r="M16" s="38" t="s">
        <v>555</v>
      </c>
      <c r="N16" s="38" t="s">
        <v>546</v>
      </c>
      <c r="O16" s="38" t="s">
        <v>630</v>
      </c>
      <c r="P16" s="38" t="s">
        <v>557</v>
      </c>
      <c r="Q16" s="38" t="s">
        <v>631</v>
      </c>
      <c r="R16" s="38" t="s">
        <v>554</v>
      </c>
    </row>
    <row r="17">
      <c r="B17" s="38" t="s">
        <v>80</v>
      </c>
      <c r="C17" s="34">
        <f>SUM(C2:C8)/COUNTA(B2:B8)</f>
        <v>0.7142857143</v>
      </c>
      <c r="D17" s="34">
        <f>SUM(D2:D8)/COUNTA(B2:B8)</f>
        <v>0.5714285714</v>
      </c>
      <c r="E17" s="34">
        <f>SUM(E2:E8)/COUNTA(B2:B8)</f>
        <v>0.4285714286</v>
      </c>
      <c r="F17" s="34">
        <f>SUM(F2:F8)/COUNTA(B2:B8)</f>
        <v>0.5714285714</v>
      </c>
      <c r="G17" s="34">
        <f>SUM(G2:G8)/COUNTA(B2:B8)</f>
        <v>0.2857142857</v>
      </c>
      <c r="H17" s="34">
        <f>SUM(H2:H8)/COUNTA(B2:B8)</f>
        <v>0.4285714286</v>
      </c>
      <c r="I17" s="34">
        <f>SUM(I2:I8)/COUNTA(B2:B8)</f>
        <v>0.4285714286</v>
      </c>
      <c r="J17" s="34">
        <f>SUM(J2:J8)/COUNTA(B2:B8)</f>
        <v>0.4285714286</v>
      </c>
      <c r="K17" s="34">
        <f>SUM(K2:K8)/COUNTA(B2:B8)</f>
        <v>0.2857142857</v>
      </c>
      <c r="L17" s="34">
        <f>SUM(L2:L8)/COUNTA(B2:B8)</f>
        <v>0.4285714286</v>
      </c>
      <c r="M17" s="34">
        <f>SUM(M2:M8)/COUNTA(B2:B8)</f>
        <v>0.1428571429</v>
      </c>
      <c r="N17" s="34">
        <f>SUM(N2:N8)/COUNTA(B2:B8)</f>
        <v>0.4285714286</v>
      </c>
      <c r="O17" s="34">
        <f>SUM(O2:O8)/COUNTA(B2:B8)</f>
        <v>0.2857142857</v>
      </c>
      <c r="P17" s="34">
        <f>SUM(P2:P8)/COUNTA(B2:B8)</f>
        <v>0.2857142857</v>
      </c>
      <c r="Q17" s="34">
        <f>SUM(Q2:Q8)/COUNTA(B2:B8)</f>
        <v>0.2857142857</v>
      </c>
      <c r="R17" s="34">
        <f>SUM(R2:R8)/COUNTA(B2:B8)</f>
        <v>0.1428571429</v>
      </c>
    </row>
    <row r="18">
      <c r="B18" s="38" t="s">
        <v>536</v>
      </c>
      <c r="C18" s="34">
        <f>SUM(C9:C10)/COUNTA(B9:B10)</f>
        <v>0.5</v>
      </c>
      <c r="D18" s="34">
        <f>SUM(D9:D10)/COUNTA(B9:B10)</f>
        <v>0.5</v>
      </c>
      <c r="E18" s="34">
        <f>SUM(E9:E10)/COUNTA(B9:B10)</f>
        <v>0.5</v>
      </c>
      <c r="F18" s="34">
        <f>SUM(F9:F10)/COUNTA(B9:B10)</f>
        <v>0</v>
      </c>
      <c r="G18" s="34">
        <f>SUM(G9:G10)/COUNTA(B9:B10)</f>
        <v>0.5</v>
      </c>
      <c r="H18" s="34">
        <f>SUM(H9:H10)/COUNTA(B9:B10)</f>
        <v>0</v>
      </c>
      <c r="I18" s="34">
        <f>SUM(I9:I10)/COUNTA(B9:B10)</f>
        <v>0.5</v>
      </c>
      <c r="J18" s="34">
        <f>SUM(J9:J10)/COUNTA(B9:B10)</f>
        <v>0</v>
      </c>
      <c r="K18" s="34">
        <f>SUM(K9:K10)/COUNTA(B9:B10)</f>
        <v>0.5</v>
      </c>
      <c r="L18" s="34">
        <f>SUM(L9:L10)/COUNTA(B9:B10)</f>
        <v>0</v>
      </c>
      <c r="M18" s="34">
        <f>SUM(M9:M10)/COUNTA(B9:B10)</f>
        <v>0</v>
      </c>
      <c r="N18" s="34">
        <f>SUM(N9:N10)/COUNTA(B9:B10)</f>
        <v>0</v>
      </c>
      <c r="O18" s="34">
        <f>SUM(O9:O10)/COUNTA(B9:B10)</f>
        <v>0.5</v>
      </c>
      <c r="P18" s="34">
        <f>SUM(P9:P10)/COUNTA(B9:B10)</f>
        <v>0</v>
      </c>
      <c r="Q18" s="34">
        <f>SUM(Q9:Q10)/COUNTA(B9:B10)</f>
        <v>0</v>
      </c>
      <c r="R18" s="34">
        <f>SUM(R9:R10)/COUNTA(B9:B10)</f>
        <v>0</v>
      </c>
    </row>
    <row r="19">
      <c r="B19" s="38" t="s">
        <v>274</v>
      </c>
      <c r="C19" s="34">
        <f>SUM(C11:C12)/COUNTA(B11:B12)</f>
        <v>1</v>
      </c>
      <c r="D19" s="34">
        <f>SUM(D11:D12)/COUNTA(B11:B12)</f>
        <v>0.5</v>
      </c>
      <c r="E19" s="34">
        <f>SUM(E11:E12)/COUNTA(B11:B12)</f>
        <v>0.5</v>
      </c>
      <c r="F19" s="34">
        <f>SUM(F11:F12)/12</f>
        <v>0</v>
      </c>
      <c r="G19" s="34">
        <f>SUM(G11:G12)/COUNTA(B11:B12)</f>
        <v>0.5</v>
      </c>
      <c r="H19" s="34">
        <f>SUM(H11:H12)/COUNTA(B11:B12)</f>
        <v>0.5</v>
      </c>
      <c r="I19" s="34">
        <f t="shared" ref="I19:L19" si="2">SUM(I11:I12)/12</f>
        <v>0</v>
      </c>
      <c r="J19" s="34">
        <f t="shared" si="2"/>
        <v>0</v>
      </c>
      <c r="K19" s="34">
        <f t="shared" si="2"/>
        <v>0</v>
      </c>
      <c r="L19" s="34">
        <f t="shared" si="2"/>
        <v>0</v>
      </c>
      <c r="M19" s="34">
        <f>SUM(M11:M12)/COUNTA(B11:B12)</f>
        <v>1</v>
      </c>
      <c r="N19" s="34">
        <f t="shared" ref="N19:O19" si="3">SUM(N11:N12)/12</f>
        <v>0</v>
      </c>
      <c r="O19" s="34">
        <f t="shared" si="3"/>
        <v>0</v>
      </c>
      <c r="P19" s="34">
        <f>SUM(P11:P12)/COUNTA(B11:B12)</f>
        <v>0</v>
      </c>
      <c r="Q19" s="34">
        <f t="shared" ref="Q19:R19" si="4">SUM(Q11:Q12)/12</f>
        <v>0</v>
      </c>
      <c r="R19" s="34">
        <f t="shared" si="4"/>
        <v>0</v>
      </c>
    </row>
    <row r="20">
      <c r="B20" s="38" t="s">
        <v>361</v>
      </c>
      <c r="C20" s="34">
        <f>SUM(C13)/COUNTA(B13)</f>
        <v>1</v>
      </c>
      <c r="D20" s="34">
        <f>SUM(D13)/COUNTA(B13)</f>
        <v>1</v>
      </c>
      <c r="E20" s="34">
        <f>SUM(E13)/COUNTA(B13)</f>
        <v>1</v>
      </c>
      <c r="F20" s="34">
        <f>SUM(F13)/COUNTA(B13)</f>
        <v>1</v>
      </c>
      <c r="G20" s="34">
        <f>SUM(G13)/COUNTA(B13)</f>
        <v>1</v>
      </c>
      <c r="H20" s="34">
        <f>SUM(H13)/COUNTA(B13)</f>
        <v>1</v>
      </c>
      <c r="I20" s="34">
        <f>SUM(I13)/12</f>
        <v>0</v>
      </c>
      <c r="J20" s="34">
        <f>SUM(J13)/COUNTA(B13)</f>
        <v>1</v>
      </c>
      <c r="K20" s="34">
        <f>SUM(K13)/COUNTA(B13)</f>
        <v>1</v>
      </c>
      <c r="L20" s="34">
        <f>SUM(L13)/COUNTA(B13)</f>
        <v>1</v>
      </c>
      <c r="M20" s="34">
        <f t="shared" ref="M20:Q20" si="5">SUM(M13)/12</f>
        <v>0</v>
      </c>
      <c r="N20" s="34">
        <f t="shared" si="5"/>
        <v>0</v>
      </c>
      <c r="O20" s="34">
        <f t="shared" si="5"/>
        <v>0</v>
      </c>
      <c r="P20" s="34">
        <f t="shared" si="5"/>
        <v>0</v>
      </c>
      <c r="Q20" s="34">
        <f t="shared" si="5"/>
        <v>0</v>
      </c>
      <c r="R20" s="34">
        <f>SUM(R13)/COUNTA(B13)</f>
        <v>1</v>
      </c>
    </row>
    <row r="22">
      <c r="A22" s="14" t="s">
        <v>597</v>
      </c>
      <c r="C22" s="38" t="s">
        <v>629</v>
      </c>
      <c r="D22" s="38" t="s">
        <v>545</v>
      </c>
      <c r="E22" s="38" t="s">
        <v>549</v>
      </c>
      <c r="F22" s="38" t="s">
        <v>548</v>
      </c>
      <c r="G22" s="38" t="s">
        <v>551</v>
      </c>
      <c r="H22" s="38" t="s">
        <v>553</v>
      </c>
      <c r="I22" s="38" t="s">
        <v>547</v>
      </c>
      <c r="J22" s="38" t="s">
        <v>544</v>
      </c>
      <c r="K22" s="38" t="s">
        <v>550</v>
      </c>
      <c r="L22" s="38" t="s">
        <v>552</v>
      </c>
      <c r="M22" s="38" t="s">
        <v>555</v>
      </c>
      <c r="N22" s="38" t="s">
        <v>546</v>
      </c>
      <c r="O22" s="38" t="s">
        <v>630</v>
      </c>
      <c r="P22" s="38" t="s">
        <v>557</v>
      </c>
      <c r="Q22" s="38" t="s">
        <v>631</v>
      </c>
      <c r="R22" s="38" t="s">
        <v>554</v>
      </c>
    </row>
    <row r="23">
      <c r="A23" s="14">
        <v>3.0</v>
      </c>
      <c r="B23" s="38" t="s">
        <v>396</v>
      </c>
      <c r="C23" s="34">
        <f>(C2+C9+C10)/A23</f>
        <v>0.3333333333</v>
      </c>
      <c r="D23" s="34">
        <f>(D2+D9+D10)/A23</f>
        <v>0.3333333333</v>
      </c>
      <c r="E23" s="34">
        <f>(E2+E9+E10)/A23</f>
        <v>0.3333333333</v>
      </c>
      <c r="F23" s="34">
        <f>(F2+F9+F10)/A23</f>
        <v>0</v>
      </c>
      <c r="G23" s="34">
        <f>(G2+G9+G10)/A23</f>
        <v>0.3333333333</v>
      </c>
      <c r="H23" s="34">
        <f>(H2+H9+H10)/A23</f>
        <v>0</v>
      </c>
      <c r="I23" s="34">
        <f>(I2+I9+I10)/A23</f>
        <v>0.3333333333</v>
      </c>
      <c r="J23" s="34">
        <f>(J2+J9+J10)/A23</f>
        <v>0</v>
      </c>
      <c r="K23" s="34">
        <f>(K2+K9+K10)/A23</f>
        <v>0.3333333333</v>
      </c>
      <c r="L23" s="34">
        <f>(L2+L9+L10)/A23</f>
        <v>0</v>
      </c>
      <c r="M23" s="34">
        <f>(M2+M9+M10)/A23</f>
        <v>0</v>
      </c>
      <c r="N23" s="34">
        <f>(N2+N9+N10)/A23</f>
        <v>0</v>
      </c>
      <c r="O23" s="34">
        <f>(O2+O9+O10)/A23</f>
        <v>0.6666666667</v>
      </c>
      <c r="P23" s="34">
        <f>(P2+P9+P10)/A23</f>
        <v>0</v>
      </c>
      <c r="Q23" s="34">
        <f>(Q2+Q9+Q10)/A23</f>
        <v>0</v>
      </c>
      <c r="R23" s="34">
        <f>(R2+R9+R10)/A23</f>
        <v>0</v>
      </c>
    </row>
    <row r="24">
      <c r="A24" s="14">
        <v>3.0</v>
      </c>
      <c r="B24" s="38" t="s">
        <v>399</v>
      </c>
      <c r="C24" s="34">
        <f>(C3+C4+C5)/A24</f>
        <v>1</v>
      </c>
      <c r="D24" s="34">
        <f>(D3+D4+D5)/A24</f>
        <v>0.6666666667</v>
      </c>
      <c r="E24" s="34">
        <f>(E3+E4+E5)/A24</f>
        <v>0.6666666667</v>
      </c>
      <c r="F24" s="34">
        <f>(F3+F4+F5)/A24</f>
        <v>0.6666666667</v>
      </c>
      <c r="G24" s="34">
        <f>(G3+G4+G5)/A24</f>
        <v>0.3333333333</v>
      </c>
      <c r="H24" s="34">
        <f>(H3+H4+H5)/A24</f>
        <v>0.6666666667</v>
      </c>
      <c r="I24" s="34">
        <f>(I3+I4+I5)/A24</f>
        <v>0.6666666667</v>
      </c>
      <c r="J24" s="34">
        <f>(J3+J4+J5)/A24</f>
        <v>0.6666666667</v>
      </c>
      <c r="K24" s="34">
        <f>(K3+K4+K5)/A24</f>
        <v>0.3333333333</v>
      </c>
      <c r="L24" s="34">
        <f>(L3+L4+L5)/A24</f>
        <v>1</v>
      </c>
      <c r="M24" s="34">
        <f>(M3+M4+M5)/A24</f>
        <v>0.3333333333</v>
      </c>
      <c r="N24" s="34">
        <f>(N3+N4+N5)/A24</f>
        <v>0.6666666667</v>
      </c>
      <c r="O24" s="34">
        <f>(O3+O4+O5)/A24</f>
        <v>0.3333333333</v>
      </c>
      <c r="P24" s="34">
        <f>(P3+P4+P5)/A24</f>
        <v>0.6666666667</v>
      </c>
      <c r="Q24" s="34">
        <f>(Q3+Q4+Q5)/A24</f>
        <v>0.6666666667</v>
      </c>
      <c r="R24" s="34">
        <f>(R3+R4+R5)/A24</f>
        <v>0.3333333333</v>
      </c>
    </row>
    <row r="25">
      <c r="A25" s="14">
        <v>1.0</v>
      </c>
      <c r="B25" s="38" t="s">
        <v>535</v>
      </c>
      <c r="C25" s="34">
        <f>(C6)/A25</f>
        <v>1</v>
      </c>
      <c r="D25" s="34">
        <f>(D6)/A25</f>
        <v>1</v>
      </c>
      <c r="E25" s="34">
        <f>(E6)/A25</f>
        <v>1</v>
      </c>
      <c r="F25" s="34">
        <f>(F6)/A25</f>
        <v>1</v>
      </c>
      <c r="G25" s="34">
        <f>(G6)/A25</f>
        <v>1</v>
      </c>
      <c r="H25" s="34">
        <f>(H6)/A25</f>
        <v>1</v>
      </c>
      <c r="I25" s="34">
        <f>(I6)/A25</f>
        <v>1</v>
      </c>
      <c r="J25" s="34">
        <f>(J6)/A25</f>
        <v>1</v>
      </c>
      <c r="K25" s="34">
        <f>(K6)/A25</f>
        <v>1</v>
      </c>
      <c r="L25" s="34">
        <f>(L6)/A25</f>
        <v>0</v>
      </c>
      <c r="M25" s="34">
        <f>(M6)/A25</f>
        <v>0</v>
      </c>
      <c r="N25" s="34">
        <f>(N6)/A25</f>
        <v>1</v>
      </c>
      <c r="O25" s="34">
        <f>(O6)/A25</f>
        <v>0</v>
      </c>
      <c r="P25" s="34">
        <f>(P6)/A25</f>
        <v>0</v>
      </c>
      <c r="Q25" s="34">
        <f>(Q6)/A25</f>
        <v>0</v>
      </c>
      <c r="R25" s="34">
        <f>(R6)/A25</f>
        <v>0</v>
      </c>
    </row>
    <row r="26">
      <c r="A26" s="14">
        <v>5.0</v>
      </c>
      <c r="B26" s="38" t="s">
        <v>404</v>
      </c>
      <c r="C26" s="34">
        <f>(C7+C8+C11+C12+C13)/A26</f>
        <v>0.8</v>
      </c>
      <c r="D26" s="34">
        <f>(D7+D8+D11+D12+D13)/A26</f>
        <v>0.6</v>
      </c>
      <c r="E26" s="34">
        <f>(E7+E8+E11+E12+E13)/A26</f>
        <v>0.4</v>
      </c>
      <c r="F26" s="34">
        <f>(F7+F8+F11+F12+F13)/A26</f>
        <v>0.4</v>
      </c>
      <c r="G26" s="34">
        <f>(G7+G8+G11+G12+G13)/A26</f>
        <v>0.4</v>
      </c>
      <c r="H26" s="34">
        <f>(H7+H8+H11+H12+H13)/A26</f>
        <v>0.4</v>
      </c>
      <c r="I26" s="34">
        <f>(I7+I8+I11+I12+I13)/A26</f>
        <v>0</v>
      </c>
      <c r="J26" s="34">
        <f>(J7+J8+J11+J12+J13)/A26</f>
        <v>0.2</v>
      </c>
      <c r="K26" s="34">
        <f>(K7+K8+K11+K12+K13)/A26</f>
        <v>0.2</v>
      </c>
      <c r="L26" s="34">
        <f>(L7+L8+L11+L12+L13)/A26</f>
        <v>0.2</v>
      </c>
      <c r="M26" s="34">
        <f>(M7+M8+M11+M12+M13)/A26</f>
        <v>0.4</v>
      </c>
      <c r="N26" s="34">
        <f>(N7+N8+N11+N12+N13)/A26</f>
        <v>0</v>
      </c>
      <c r="O26" s="34">
        <f>(O7+O8+O11+O12+O13)/A26</f>
        <v>0</v>
      </c>
      <c r="P26" s="34">
        <f>(P7+P8+P11+P12+P13)/A26</f>
        <v>0</v>
      </c>
      <c r="Q26" s="34">
        <f>(Q7+Q8+Q11+Q12+Q13)/A26</f>
        <v>0</v>
      </c>
      <c r="R26" s="34">
        <f>(R7+R8+R11+R12+R13)/A26</f>
        <v>0.2</v>
      </c>
    </row>
    <row r="27">
      <c r="A27" s="11"/>
      <c r="B27" s="11"/>
    </row>
    <row r="28">
      <c r="A28" s="11"/>
      <c r="B28" s="11"/>
      <c r="I28" s="38"/>
    </row>
    <row r="29">
      <c r="A29" s="10" t="s">
        <v>632</v>
      </c>
      <c r="C29" s="38" t="s">
        <v>629</v>
      </c>
      <c r="D29" s="38" t="s">
        <v>545</v>
      </c>
      <c r="E29" s="38" t="s">
        <v>548</v>
      </c>
      <c r="F29" s="38" t="s">
        <v>549</v>
      </c>
      <c r="G29" s="38" t="s">
        <v>553</v>
      </c>
      <c r="H29" s="38" t="s">
        <v>547</v>
      </c>
      <c r="I29" s="38" t="s">
        <v>544</v>
      </c>
      <c r="J29" s="38" t="s">
        <v>552</v>
      </c>
      <c r="K29" s="38" t="s">
        <v>546</v>
      </c>
    </row>
    <row r="30">
      <c r="A30" s="11"/>
      <c r="B30" s="38" t="s">
        <v>80</v>
      </c>
      <c r="C30" s="19">
        <f t="shared" ref="C30:D30" si="6">C17</f>
        <v>0.7142857143</v>
      </c>
      <c r="D30" s="19">
        <f t="shared" si="6"/>
        <v>0.5714285714</v>
      </c>
      <c r="E30" s="19">
        <f>F17</f>
        <v>0.5714285714</v>
      </c>
      <c r="F30" s="19">
        <f>E17</f>
        <v>0.4285714286</v>
      </c>
      <c r="G30" s="85">
        <f t="shared" ref="G30:I30" si="7">H17</f>
        <v>0.4285714286</v>
      </c>
      <c r="H30" s="85">
        <f t="shared" si="7"/>
        <v>0.4285714286</v>
      </c>
      <c r="I30" s="19">
        <f t="shared" si="7"/>
        <v>0.4285714286</v>
      </c>
      <c r="J30" s="19">
        <f>L17</f>
        <v>0.4285714286</v>
      </c>
      <c r="K30" s="19">
        <f>N17</f>
        <v>0.4285714286</v>
      </c>
    </row>
    <row r="31">
      <c r="A31" s="11"/>
      <c r="B31" s="11"/>
    </row>
    <row r="32">
      <c r="A32" s="11"/>
      <c r="B32" s="11"/>
    </row>
    <row r="33">
      <c r="A33" s="11"/>
      <c r="B33" s="11"/>
    </row>
    <row r="34">
      <c r="A34" s="11"/>
      <c r="B34" s="11"/>
    </row>
    <row r="35">
      <c r="A35" s="11"/>
      <c r="B35" s="11"/>
    </row>
    <row r="36">
      <c r="A36" s="11"/>
      <c r="B36" s="11"/>
    </row>
    <row r="37">
      <c r="A37" s="11"/>
      <c r="B37" s="11"/>
    </row>
    <row r="38">
      <c r="A38" s="11"/>
      <c r="B38" s="11"/>
    </row>
    <row r="39">
      <c r="A39" s="11"/>
      <c r="B39" s="11"/>
    </row>
    <row r="40">
      <c r="A40" s="11"/>
      <c r="B40" s="11"/>
    </row>
    <row r="41">
      <c r="A41" s="11"/>
      <c r="B41" s="11"/>
    </row>
    <row r="42">
      <c r="A42" s="11"/>
      <c r="B42" s="11"/>
    </row>
    <row r="43">
      <c r="A43" s="11"/>
      <c r="B43" s="11"/>
    </row>
    <row r="44">
      <c r="A44" s="11"/>
      <c r="B44" s="11"/>
    </row>
    <row r="45">
      <c r="A45" s="11"/>
      <c r="B45" s="11"/>
    </row>
    <row r="46">
      <c r="A46" s="11"/>
      <c r="B46" s="11"/>
    </row>
    <row r="47">
      <c r="A47" s="11"/>
      <c r="B47" s="11"/>
    </row>
    <row r="48">
      <c r="A48" s="11"/>
      <c r="B48" s="11"/>
    </row>
    <row r="49">
      <c r="A49" s="11"/>
      <c r="B49" s="11"/>
    </row>
    <row r="50">
      <c r="A50" s="11"/>
      <c r="B50" s="11"/>
    </row>
    <row r="51">
      <c r="A51" s="11"/>
      <c r="B51" s="11"/>
    </row>
    <row r="52">
      <c r="A52" s="11"/>
      <c r="B52" s="11"/>
    </row>
    <row r="53">
      <c r="A53" s="11"/>
      <c r="B53" s="11"/>
    </row>
    <row r="54">
      <c r="A54" s="11"/>
      <c r="B54" s="11"/>
    </row>
    <row r="55">
      <c r="A55" s="11"/>
      <c r="B55" s="11"/>
    </row>
    <row r="56">
      <c r="A56" s="11"/>
      <c r="B56" s="11"/>
    </row>
    <row r="57">
      <c r="A57" s="11"/>
      <c r="B57" s="11"/>
    </row>
    <row r="58">
      <c r="A58" s="11"/>
      <c r="B58" s="11"/>
    </row>
    <row r="59">
      <c r="A59" s="11"/>
      <c r="B59" s="11"/>
    </row>
    <row r="60">
      <c r="A60" s="11"/>
      <c r="B60" s="11"/>
    </row>
    <row r="61">
      <c r="A61" s="11"/>
      <c r="B61" s="11"/>
    </row>
    <row r="62">
      <c r="A62" s="11"/>
      <c r="B62" s="11"/>
    </row>
    <row r="63">
      <c r="A63" s="11"/>
      <c r="B63" s="11"/>
    </row>
    <row r="64">
      <c r="A64" s="11"/>
      <c r="B64" s="11"/>
    </row>
    <row r="65">
      <c r="A65" s="11"/>
      <c r="B65" s="11"/>
    </row>
    <row r="66">
      <c r="A66" s="11"/>
      <c r="B66" s="14" t="s">
        <v>425</v>
      </c>
      <c r="C66" s="14" t="s">
        <v>633</v>
      </c>
      <c r="E66" s="14" t="s">
        <v>597</v>
      </c>
      <c r="F66" s="14" t="s">
        <v>602</v>
      </c>
      <c r="G66" s="14" t="s">
        <v>633</v>
      </c>
      <c r="I66" s="14" t="s">
        <v>597</v>
      </c>
      <c r="J66" s="14" t="s">
        <v>602</v>
      </c>
      <c r="K66" s="14" t="s">
        <v>634</v>
      </c>
    </row>
    <row r="67">
      <c r="A67" s="11"/>
      <c r="B67" s="38" t="s">
        <v>80</v>
      </c>
      <c r="C67" s="33">
        <f>SUM(C2:R8)/7</f>
        <v>6.142857143</v>
      </c>
      <c r="E67" s="14">
        <v>3.0</v>
      </c>
      <c r="F67" s="38" t="s">
        <v>396</v>
      </c>
      <c r="G67" s="33">
        <f>(SUM(C2:R2)+SUM(C9:R10))/E67</f>
        <v>2.666666667</v>
      </c>
      <c r="J67" s="38" t="s">
        <v>396</v>
      </c>
      <c r="K67" s="33">
        <f>SUM(C2:R2)/1</f>
        <v>1</v>
      </c>
    </row>
    <row r="68">
      <c r="A68" s="11"/>
      <c r="B68" s="38" t="s">
        <v>536</v>
      </c>
      <c r="C68" s="33">
        <f>SUM(C9:R10)/2</f>
        <v>3.5</v>
      </c>
      <c r="E68" s="14">
        <v>3.0</v>
      </c>
      <c r="F68" s="38" t="s">
        <v>399</v>
      </c>
      <c r="G68" s="33">
        <f>SUM(C3:R5)/E68</f>
        <v>9.666666667</v>
      </c>
      <c r="J68" s="38" t="s">
        <v>399</v>
      </c>
      <c r="K68" s="33">
        <f>SUM(C3:R5)/3</f>
        <v>9.666666667</v>
      </c>
    </row>
    <row r="69">
      <c r="A69" s="11"/>
      <c r="B69" s="38" t="s">
        <v>274</v>
      </c>
      <c r="C69" s="33">
        <f>SUM(C11:R12)/2</f>
        <v>4</v>
      </c>
      <c r="E69" s="14">
        <v>1.0</v>
      </c>
      <c r="F69" s="38" t="s">
        <v>535</v>
      </c>
      <c r="G69" s="33">
        <f>SUM(C6:R6)</f>
        <v>10</v>
      </c>
      <c r="J69" s="38" t="s">
        <v>535</v>
      </c>
      <c r="K69" s="33">
        <f>SUM(C6:R6)</f>
        <v>10</v>
      </c>
    </row>
    <row r="70">
      <c r="A70" s="11"/>
      <c r="B70" s="38" t="s">
        <v>361</v>
      </c>
      <c r="C70" s="33">
        <f>SUM(C13:R13)</f>
        <v>10</v>
      </c>
      <c r="E70" s="14">
        <v>5.0</v>
      </c>
      <c r="F70" s="38" t="s">
        <v>404</v>
      </c>
      <c r="G70" s="33">
        <f>(SUM(C7:R8)+SUM(C11:R13))/E70</f>
        <v>4.2</v>
      </c>
      <c r="J70" s="38" t="s">
        <v>404</v>
      </c>
      <c r="K70" s="33">
        <f>SUM(C7:R8)</f>
        <v>3</v>
      </c>
    </row>
    <row r="71">
      <c r="A71" s="11"/>
      <c r="B71" s="11"/>
    </row>
    <row r="72">
      <c r="A72" s="11"/>
      <c r="B72" s="11"/>
    </row>
    <row r="73">
      <c r="A73" s="11"/>
      <c r="B73" s="11"/>
    </row>
    <row r="74">
      <c r="A74" s="11"/>
      <c r="B74" s="11"/>
    </row>
    <row r="75">
      <c r="A75" s="11"/>
      <c r="B75" s="11"/>
    </row>
    <row r="76">
      <c r="A76" s="11"/>
      <c r="B76" s="11"/>
    </row>
    <row r="77">
      <c r="A77" s="11"/>
      <c r="B77" s="11"/>
    </row>
    <row r="78">
      <c r="A78" s="11"/>
      <c r="B78" s="11"/>
    </row>
    <row r="79">
      <c r="A79" s="11"/>
      <c r="B79" s="11"/>
    </row>
    <row r="80">
      <c r="A80" s="11"/>
      <c r="B80" s="11"/>
    </row>
    <row r="81">
      <c r="A81" s="11"/>
      <c r="B81" s="11"/>
    </row>
    <row r="82">
      <c r="A82" s="11"/>
      <c r="B82" s="11"/>
    </row>
    <row r="83">
      <c r="A83" s="11"/>
      <c r="B83" s="11"/>
    </row>
    <row r="84">
      <c r="A84" s="11"/>
      <c r="B84" s="11"/>
    </row>
    <row r="85">
      <c r="A85" s="11"/>
      <c r="B85" s="11"/>
    </row>
    <row r="86">
      <c r="A86" s="11"/>
      <c r="B86" s="11"/>
    </row>
    <row r="87">
      <c r="A87" s="11"/>
      <c r="B87" s="11"/>
    </row>
    <row r="88">
      <c r="A88" s="11"/>
      <c r="B88" s="11"/>
    </row>
    <row r="89">
      <c r="A89" s="11"/>
      <c r="B89" s="11"/>
    </row>
    <row r="90">
      <c r="A90" s="11"/>
      <c r="B90" s="11"/>
    </row>
    <row r="91">
      <c r="A91" s="11"/>
      <c r="B91" s="11"/>
    </row>
    <row r="92">
      <c r="A92" s="11"/>
      <c r="B92" s="11"/>
    </row>
    <row r="93">
      <c r="A93" s="11"/>
      <c r="B93" s="11"/>
    </row>
    <row r="94">
      <c r="A94" s="11"/>
      <c r="B94" s="11"/>
    </row>
    <row r="95">
      <c r="A95" s="11"/>
      <c r="B95" s="11"/>
    </row>
    <row r="96">
      <c r="A96" s="11"/>
      <c r="B96" s="11"/>
    </row>
    <row r="97">
      <c r="A97" s="11"/>
      <c r="B97" s="11"/>
    </row>
    <row r="98">
      <c r="A98" s="11"/>
      <c r="B98" s="11"/>
    </row>
    <row r="99">
      <c r="A99" s="11"/>
      <c r="B99" s="11"/>
    </row>
    <row r="100">
      <c r="A100" s="11"/>
      <c r="B100" s="11"/>
    </row>
    <row r="101">
      <c r="A101" s="11"/>
      <c r="B101" s="11"/>
    </row>
    <row r="102">
      <c r="A102" s="11"/>
      <c r="B102" s="11"/>
    </row>
    <row r="103">
      <c r="A103" s="11"/>
      <c r="B103" s="11"/>
    </row>
    <row r="104">
      <c r="A104" s="11"/>
      <c r="B104" s="11"/>
    </row>
    <row r="105">
      <c r="A105" s="11"/>
      <c r="B105" s="11"/>
    </row>
    <row r="106">
      <c r="A106" s="11"/>
      <c r="B106" s="11"/>
    </row>
    <row r="107">
      <c r="A107" s="11"/>
      <c r="B107" s="11"/>
    </row>
    <row r="108">
      <c r="A108" s="11"/>
      <c r="B108" s="11"/>
    </row>
    <row r="109">
      <c r="A109" s="11"/>
      <c r="B109" s="11"/>
    </row>
    <row r="110">
      <c r="A110" s="11"/>
      <c r="B110" s="11"/>
    </row>
    <row r="111">
      <c r="A111" s="11"/>
      <c r="B111" s="11"/>
    </row>
    <row r="112">
      <c r="A112" s="11"/>
      <c r="B112" s="11"/>
    </row>
    <row r="113">
      <c r="A113" s="11"/>
      <c r="B113" s="11"/>
    </row>
    <row r="114">
      <c r="A114" s="11"/>
      <c r="B114" s="11"/>
    </row>
    <row r="115">
      <c r="A115" s="11"/>
      <c r="B115" s="11"/>
    </row>
    <row r="116">
      <c r="A116" s="11"/>
      <c r="B116" s="11"/>
    </row>
    <row r="117">
      <c r="A117" s="11"/>
      <c r="B117" s="11"/>
    </row>
    <row r="118">
      <c r="A118" s="11"/>
      <c r="B118" s="11"/>
    </row>
    <row r="119">
      <c r="A119" s="11"/>
      <c r="B119" s="11"/>
    </row>
    <row r="120">
      <c r="A120" s="11"/>
      <c r="B120" s="11"/>
    </row>
    <row r="121">
      <c r="A121" s="11"/>
      <c r="B121" s="11"/>
    </row>
    <row r="122">
      <c r="A122" s="11"/>
      <c r="B122" s="11"/>
    </row>
    <row r="123">
      <c r="A123" s="11"/>
      <c r="B123" s="11"/>
    </row>
    <row r="124">
      <c r="A124" s="11"/>
      <c r="B124" s="11"/>
    </row>
    <row r="125">
      <c r="A125" s="11"/>
      <c r="B125" s="11"/>
    </row>
    <row r="126">
      <c r="A126" s="11"/>
      <c r="B126" s="11"/>
    </row>
    <row r="127">
      <c r="A127" s="11"/>
      <c r="B127" s="11"/>
    </row>
    <row r="128">
      <c r="A128" s="11"/>
      <c r="B128" s="11"/>
    </row>
    <row r="129">
      <c r="A129" s="11"/>
      <c r="B129" s="11"/>
    </row>
    <row r="130">
      <c r="A130" s="11"/>
      <c r="B130" s="11"/>
    </row>
    <row r="131">
      <c r="A131" s="11"/>
      <c r="B131" s="11"/>
    </row>
    <row r="132">
      <c r="A132" s="11"/>
      <c r="B132" s="11"/>
    </row>
    <row r="133">
      <c r="A133" s="11"/>
      <c r="B133" s="11"/>
    </row>
    <row r="134">
      <c r="A134" s="11"/>
      <c r="B134" s="11"/>
    </row>
    <row r="135">
      <c r="A135" s="11"/>
      <c r="B135" s="11"/>
    </row>
    <row r="136">
      <c r="A136" s="11"/>
      <c r="B136" s="11"/>
    </row>
    <row r="137">
      <c r="A137" s="11"/>
      <c r="B137" s="11"/>
    </row>
    <row r="138">
      <c r="A138" s="11"/>
      <c r="B138" s="11"/>
    </row>
    <row r="139">
      <c r="A139" s="11"/>
      <c r="B139" s="11"/>
    </row>
    <row r="140">
      <c r="A140" s="11"/>
      <c r="B140" s="11"/>
    </row>
    <row r="141">
      <c r="A141" s="11"/>
      <c r="B141" s="11"/>
    </row>
    <row r="142">
      <c r="A142" s="11"/>
      <c r="B142" s="11"/>
    </row>
    <row r="143">
      <c r="A143" s="11"/>
      <c r="B143" s="11"/>
    </row>
    <row r="144">
      <c r="A144" s="11"/>
      <c r="B144" s="11"/>
    </row>
    <row r="145">
      <c r="A145" s="11"/>
      <c r="B145" s="11"/>
    </row>
    <row r="146">
      <c r="A146" s="11"/>
      <c r="B146" s="11"/>
    </row>
    <row r="147">
      <c r="A147" s="11"/>
      <c r="B147" s="11"/>
    </row>
    <row r="148">
      <c r="A148" s="11"/>
      <c r="B148" s="11"/>
    </row>
    <row r="149">
      <c r="A149" s="11"/>
      <c r="B149" s="11"/>
    </row>
    <row r="150">
      <c r="A150" s="11"/>
      <c r="B150" s="11"/>
    </row>
    <row r="151">
      <c r="A151" s="11"/>
      <c r="B151" s="11"/>
    </row>
    <row r="152">
      <c r="A152" s="11"/>
      <c r="B152" s="11"/>
    </row>
    <row r="153">
      <c r="A153" s="11"/>
      <c r="B153" s="11"/>
    </row>
    <row r="154">
      <c r="A154" s="11"/>
      <c r="B154" s="11"/>
    </row>
    <row r="155">
      <c r="A155" s="11"/>
      <c r="B155" s="11"/>
    </row>
    <row r="156">
      <c r="A156" s="11"/>
      <c r="B156" s="11"/>
    </row>
    <row r="157">
      <c r="A157" s="11"/>
      <c r="B157" s="11"/>
    </row>
    <row r="158">
      <c r="A158" s="11"/>
      <c r="B158" s="11"/>
    </row>
    <row r="159">
      <c r="A159" s="11"/>
      <c r="B159" s="11"/>
    </row>
    <row r="160">
      <c r="A160" s="11"/>
      <c r="B160" s="11"/>
    </row>
    <row r="161">
      <c r="A161" s="11"/>
      <c r="B161" s="11"/>
    </row>
    <row r="162">
      <c r="A162" s="11"/>
      <c r="B162" s="11"/>
    </row>
    <row r="163">
      <c r="A163" s="11"/>
      <c r="B163" s="11"/>
    </row>
    <row r="164">
      <c r="A164" s="11"/>
      <c r="B164" s="11"/>
    </row>
    <row r="165">
      <c r="A165" s="11"/>
      <c r="B165" s="11"/>
    </row>
    <row r="166">
      <c r="A166" s="11"/>
      <c r="B166" s="11"/>
    </row>
    <row r="167">
      <c r="A167" s="11"/>
      <c r="B167" s="11"/>
    </row>
    <row r="168">
      <c r="A168" s="11"/>
      <c r="B168" s="11"/>
    </row>
    <row r="169">
      <c r="A169" s="11"/>
      <c r="B169" s="11"/>
    </row>
    <row r="170">
      <c r="A170" s="11"/>
      <c r="B170" s="11"/>
    </row>
    <row r="171">
      <c r="A171" s="11"/>
      <c r="B171" s="11"/>
    </row>
    <row r="172">
      <c r="A172" s="11"/>
      <c r="B172" s="11"/>
    </row>
    <row r="173">
      <c r="A173" s="11"/>
      <c r="B173" s="11"/>
    </row>
    <row r="174">
      <c r="A174" s="11"/>
      <c r="B174" s="11"/>
    </row>
    <row r="175">
      <c r="A175" s="11"/>
      <c r="B175" s="11"/>
    </row>
    <row r="176">
      <c r="A176" s="11"/>
      <c r="B176" s="11"/>
    </row>
    <row r="177">
      <c r="A177" s="11"/>
      <c r="B177" s="11"/>
    </row>
    <row r="178">
      <c r="A178" s="11"/>
      <c r="B178" s="11"/>
    </row>
    <row r="179">
      <c r="A179" s="11"/>
      <c r="B179" s="11"/>
    </row>
    <row r="180">
      <c r="A180" s="11"/>
      <c r="B180" s="11"/>
    </row>
    <row r="181">
      <c r="A181" s="11"/>
      <c r="B181" s="11"/>
    </row>
    <row r="182">
      <c r="A182" s="11"/>
      <c r="B182" s="11"/>
    </row>
    <row r="183">
      <c r="A183" s="11"/>
      <c r="B183" s="11"/>
    </row>
    <row r="184">
      <c r="A184" s="11"/>
      <c r="B184" s="11"/>
    </row>
    <row r="185">
      <c r="A185" s="11"/>
      <c r="B185" s="11"/>
    </row>
    <row r="186">
      <c r="A186" s="11"/>
      <c r="B186" s="11"/>
    </row>
    <row r="187">
      <c r="A187" s="11"/>
      <c r="B187" s="11"/>
    </row>
    <row r="188">
      <c r="A188" s="11"/>
      <c r="B188" s="11"/>
    </row>
    <row r="189">
      <c r="A189" s="11"/>
      <c r="B189" s="11"/>
    </row>
    <row r="190">
      <c r="A190" s="11"/>
      <c r="B190" s="11"/>
    </row>
    <row r="191">
      <c r="A191" s="11"/>
      <c r="B191" s="11"/>
    </row>
    <row r="192">
      <c r="A192" s="11"/>
      <c r="B192" s="11"/>
    </row>
    <row r="193">
      <c r="A193" s="11"/>
      <c r="B193" s="11"/>
    </row>
    <row r="194">
      <c r="A194" s="11"/>
      <c r="B194" s="11"/>
    </row>
    <row r="195">
      <c r="A195" s="11"/>
      <c r="B195" s="11"/>
    </row>
    <row r="196">
      <c r="A196" s="11"/>
      <c r="B196" s="11"/>
    </row>
    <row r="197">
      <c r="A197" s="11"/>
      <c r="B197" s="11"/>
    </row>
    <row r="198">
      <c r="A198" s="11"/>
      <c r="B198" s="11"/>
    </row>
    <row r="199">
      <c r="A199" s="11"/>
      <c r="B199" s="11"/>
    </row>
    <row r="200">
      <c r="A200" s="11"/>
      <c r="B200" s="11"/>
    </row>
    <row r="201">
      <c r="A201" s="11"/>
      <c r="B201" s="11"/>
    </row>
    <row r="202">
      <c r="A202" s="11"/>
      <c r="B202" s="11"/>
    </row>
    <row r="203">
      <c r="A203" s="11"/>
      <c r="B203" s="11"/>
    </row>
    <row r="204">
      <c r="A204" s="11"/>
      <c r="B204" s="11"/>
    </row>
    <row r="205">
      <c r="A205" s="11"/>
      <c r="B205" s="11"/>
    </row>
    <row r="206">
      <c r="A206" s="11"/>
      <c r="B206" s="11"/>
    </row>
    <row r="207">
      <c r="A207" s="11"/>
      <c r="B207" s="11"/>
    </row>
    <row r="208">
      <c r="A208" s="11"/>
      <c r="B208" s="11"/>
    </row>
    <row r="209">
      <c r="A209" s="11"/>
      <c r="B209" s="11"/>
    </row>
    <row r="210">
      <c r="A210" s="11"/>
      <c r="B210" s="11"/>
    </row>
    <row r="211">
      <c r="A211" s="11"/>
      <c r="B211" s="11"/>
    </row>
    <row r="212">
      <c r="A212" s="11"/>
      <c r="B212" s="11"/>
    </row>
    <row r="213">
      <c r="A213" s="11"/>
      <c r="B213" s="11"/>
    </row>
    <row r="214">
      <c r="A214" s="11"/>
      <c r="B214" s="11"/>
    </row>
    <row r="215">
      <c r="A215" s="11"/>
      <c r="B215" s="11"/>
    </row>
    <row r="216">
      <c r="A216" s="11"/>
      <c r="B216" s="11"/>
    </row>
    <row r="217">
      <c r="A217" s="11"/>
      <c r="B217" s="11"/>
    </row>
    <row r="218">
      <c r="A218" s="11"/>
      <c r="B218" s="11"/>
    </row>
    <row r="219">
      <c r="A219" s="11"/>
      <c r="B219" s="11"/>
    </row>
    <row r="220">
      <c r="A220" s="11"/>
      <c r="B220" s="11"/>
    </row>
    <row r="221">
      <c r="A221" s="11"/>
      <c r="B221" s="11"/>
    </row>
    <row r="222">
      <c r="A222" s="11"/>
      <c r="B222" s="11"/>
    </row>
    <row r="223">
      <c r="A223" s="11"/>
      <c r="B223" s="11"/>
    </row>
    <row r="224">
      <c r="A224" s="11"/>
      <c r="B224" s="11"/>
    </row>
    <row r="225">
      <c r="A225" s="11"/>
      <c r="B225" s="11"/>
    </row>
    <row r="226">
      <c r="A226" s="11"/>
      <c r="B226" s="11"/>
    </row>
    <row r="227">
      <c r="A227" s="11"/>
      <c r="B227" s="11"/>
    </row>
    <row r="228">
      <c r="A228" s="11"/>
      <c r="B228" s="11"/>
    </row>
    <row r="229">
      <c r="A229" s="11"/>
      <c r="B229" s="11"/>
    </row>
    <row r="230">
      <c r="A230" s="11"/>
      <c r="B230" s="11"/>
    </row>
    <row r="231">
      <c r="A231" s="11"/>
      <c r="B231" s="11"/>
    </row>
    <row r="232">
      <c r="A232" s="11"/>
      <c r="B232" s="11"/>
    </row>
    <row r="233">
      <c r="A233" s="11"/>
      <c r="B233" s="11"/>
    </row>
    <row r="234">
      <c r="A234" s="11"/>
      <c r="B234" s="11"/>
    </row>
    <row r="235">
      <c r="A235" s="11"/>
      <c r="B235" s="11"/>
    </row>
    <row r="236">
      <c r="A236" s="11"/>
      <c r="B236" s="11"/>
    </row>
    <row r="237">
      <c r="A237" s="11"/>
      <c r="B237" s="11"/>
    </row>
    <row r="238">
      <c r="A238" s="11"/>
      <c r="B238" s="11"/>
    </row>
    <row r="239">
      <c r="A239" s="11"/>
      <c r="B239" s="11"/>
    </row>
    <row r="240">
      <c r="A240" s="11"/>
      <c r="B240" s="11"/>
    </row>
    <row r="241">
      <c r="A241" s="11"/>
      <c r="B241" s="11"/>
    </row>
    <row r="242">
      <c r="A242" s="11"/>
      <c r="B242" s="11"/>
    </row>
    <row r="243">
      <c r="A243" s="11"/>
      <c r="B243" s="11"/>
    </row>
    <row r="244">
      <c r="A244" s="11"/>
      <c r="B244" s="11"/>
    </row>
    <row r="245">
      <c r="A245" s="11"/>
      <c r="B245" s="11"/>
    </row>
    <row r="246">
      <c r="A246" s="11"/>
      <c r="B246" s="11"/>
    </row>
    <row r="247">
      <c r="A247" s="11"/>
      <c r="B247" s="11"/>
    </row>
    <row r="248">
      <c r="A248" s="11"/>
      <c r="B248" s="11"/>
    </row>
    <row r="249">
      <c r="A249" s="11"/>
      <c r="B249" s="11"/>
    </row>
    <row r="250">
      <c r="A250" s="11"/>
      <c r="B250" s="11"/>
    </row>
    <row r="251">
      <c r="A251" s="11"/>
      <c r="B251" s="11"/>
    </row>
    <row r="252">
      <c r="A252" s="11"/>
      <c r="B252" s="11"/>
    </row>
    <row r="253">
      <c r="A253" s="11"/>
      <c r="B253" s="11"/>
    </row>
    <row r="254">
      <c r="A254" s="11"/>
      <c r="B254" s="11"/>
    </row>
    <row r="255">
      <c r="A255" s="11"/>
      <c r="B255" s="11"/>
    </row>
    <row r="256">
      <c r="A256" s="11"/>
      <c r="B256" s="11"/>
    </row>
    <row r="257">
      <c r="A257" s="11"/>
      <c r="B257" s="11"/>
    </row>
    <row r="258">
      <c r="A258" s="11"/>
      <c r="B258" s="11"/>
    </row>
    <row r="259">
      <c r="A259" s="11"/>
      <c r="B259" s="11"/>
    </row>
    <row r="260">
      <c r="A260" s="11"/>
      <c r="B260" s="11"/>
    </row>
    <row r="261">
      <c r="A261" s="11"/>
      <c r="B261" s="11"/>
    </row>
    <row r="262">
      <c r="A262" s="11"/>
      <c r="B262" s="11"/>
    </row>
    <row r="263">
      <c r="A263" s="11"/>
      <c r="B263" s="11"/>
    </row>
    <row r="264">
      <c r="A264" s="11"/>
      <c r="B264" s="11"/>
    </row>
    <row r="265">
      <c r="A265" s="11"/>
      <c r="B265" s="11"/>
    </row>
    <row r="266">
      <c r="A266" s="11"/>
      <c r="B266" s="11"/>
    </row>
    <row r="267">
      <c r="A267" s="11"/>
      <c r="B267" s="11"/>
    </row>
    <row r="268">
      <c r="A268" s="11"/>
      <c r="B268" s="11"/>
    </row>
    <row r="269">
      <c r="A269" s="11"/>
      <c r="B269" s="11"/>
    </row>
    <row r="270">
      <c r="A270" s="11"/>
      <c r="B270" s="11"/>
    </row>
    <row r="271">
      <c r="A271" s="11"/>
      <c r="B271" s="11"/>
    </row>
    <row r="272">
      <c r="A272" s="11"/>
      <c r="B272" s="11"/>
    </row>
    <row r="273">
      <c r="A273" s="11"/>
      <c r="B273" s="11"/>
    </row>
    <row r="274">
      <c r="A274" s="11"/>
      <c r="B274" s="11"/>
    </row>
    <row r="275">
      <c r="A275" s="11"/>
      <c r="B275" s="11"/>
    </row>
    <row r="276">
      <c r="A276" s="11"/>
      <c r="B276" s="11"/>
    </row>
    <row r="277">
      <c r="A277" s="11"/>
      <c r="B277" s="11"/>
    </row>
    <row r="278">
      <c r="A278" s="11"/>
      <c r="B278" s="11"/>
    </row>
    <row r="279">
      <c r="A279" s="11"/>
      <c r="B279" s="11"/>
    </row>
    <row r="280">
      <c r="A280" s="11"/>
      <c r="B280" s="11"/>
    </row>
    <row r="281">
      <c r="A281" s="11"/>
      <c r="B281" s="11"/>
    </row>
    <row r="282">
      <c r="A282" s="11"/>
      <c r="B282" s="11"/>
    </row>
    <row r="283">
      <c r="A283" s="11"/>
      <c r="B283" s="11"/>
    </row>
    <row r="284">
      <c r="A284" s="11"/>
      <c r="B284" s="11"/>
    </row>
    <row r="285">
      <c r="A285" s="11"/>
      <c r="B285" s="11"/>
    </row>
    <row r="286">
      <c r="A286" s="11"/>
      <c r="B286" s="11"/>
    </row>
    <row r="287">
      <c r="A287" s="11"/>
      <c r="B287" s="11"/>
    </row>
    <row r="288">
      <c r="A288" s="11"/>
      <c r="B288" s="11"/>
    </row>
    <row r="289">
      <c r="A289" s="11"/>
      <c r="B289" s="11"/>
    </row>
    <row r="290">
      <c r="A290" s="11"/>
      <c r="B290" s="11"/>
    </row>
    <row r="291">
      <c r="A291" s="11"/>
      <c r="B291" s="11"/>
    </row>
    <row r="292">
      <c r="A292" s="11"/>
      <c r="B292" s="11"/>
    </row>
    <row r="293">
      <c r="A293" s="11"/>
      <c r="B293" s="11"/>
    </row>
    <row r="294">
      <c r="A294" s="11"/>
      <c r="B294" s="11"/>
    </row>
    <row r="295">
      <c r="A295" s="11"/>
      <c r="B295" s="11"/>
    </row>
    <row r="296">
      <c r="A296" s="11"/>
      <c r="B296" s="11"/>
    </row>
    <row r="297">
      <c r="A297" s="11"/>
      <c r="B297" s="11"/>
    </row>
    <row r="298">
      <c r="A298" s="11"/>
      <c r="B298" s="11"/>
    </row>
    <row r="299">
      <c r="A299" s="11"/>
      <c r="B299" s="11"/>
    </row>
    <row r="300">
      <c r="A300" s="11"/>
      <c r="B300" s="11"/>
    </row>
    <row r="301">
      <c r="A301" s="11"/>
      <c r="B301" s="11"/>
    </row>
    <row r="302">
      <c r="A302" s="11"/>
      <c r="B302" s="11"/>
    </row>
    <row r="303">
      <c r="A303" s="11"/>
      <c r="B303" s="11"/>
    </row>
    <row r="304">
      <c r="A304" s="11"/>
      <c r="B304" s="11"/>
    </row>
    <row r="305">
      <c r="A305" s="11"/>
      <c r="B305" s="11"/>
    </row>
    <row r="306">
      <c r="A306" s="11"/>
      <c r="B306" s="11"/>
    </row>
    <row r="307">
      <c r="A307" s="11"/>
      <c r="B307" s="11"/>
    </row>
    <row r="308">
      <c r="A308" s="11"/>
      <c r="B308" s="11"/>
    </row>
    <row r="309">
      <c r="A309" s="11"/>
      <c r="B309" s="11"/>
    </row>
    <row r="310">
      <c r="A310" s="11"/>
      <c r="B310" s="11"/>
    </row>
    <row r="311">
      <c r="A311" s="11"/>
      <c r="B311" s="11"/>
    </row>
    <row r="312">
      <c r="A312" s="11"/>
      <c r="B312" s="11"/>
    </row>
    <row r="313">
      <c r="A313" s="11"/>
      <c r="B313" s="11"/>
    </row>
    <row r="314">
      <c r="A314" s="11"/>
      <c r="B314" s="11"/>
    </row>
    <row r="315">
      <c r="A315" s="11"/>
      <c r="B315" s="11"/>
    </row>
    <row r="316">
      <c r="A316" s="11"/>
      <c r="B316" s="11"/>
    </row>
    <row r="317">
      <c r="A317" s="11"/>
      <c r="B317" s="11"/>
    </row>
    <row r="318">
      <c r="A318" s="11"/>
      <c r="B318" s="11"/>
    </row>
    <row r="319">
      <c r="A319" s="11"/>
      <c r="B319" s="11"/>
    </row>
    <row r="320">
      <c r="A320" s="11"/>
      <c r="B320" s="11"/>
    </row>
    <row r="321">
      <c r="A321" s="11"/>
      <c r="B321" s="11"/>
    </row>
    <row r="322">
      <c r="A322" s="11"/>
      <c r="B322" s="11"/>
    </row>
    <row r="323">
      <c r="A323" s="11"/>
      <c r="B323" s="11"/>
    </row>
    <row r="324">
      <c r="A324" s="11"/>
      <c r="B324" s="11"/>
    </row>
    <row r="325">
      <c r="A325" s="11"/>
      <c r="B325" s="11"/>
    </row>
    <row r="326">
      <c r="A326" s="11"/>
      <c r="B326" s="11"/>
    </row>
    <row r="327">
      <c r="A327" s="11"/>
      <c r="B327" s="11"/>
    </row>
    <row r="328">
      <c r="A328" s="11"/>
      <c r="B328" s="11"/>
    </row>
    <row r="329">
      <c r="A329" s="11"/>
      <c r="B329" s="11"/>
    </row>
    <row r="330">
      <c r="A330" s="11"/>
      <c r="B330" s="11"/>
    </row>
    <row r="331">
      <c r="A331" s="11"/>
      <c r="B331" s="11"/>
    </row>
    <row r="332">
      <c r="A332" s="11"/>
      <c r="B332" s="11"/>
    </row>
    <row r="333">
      <c r="A333" s="11"/>
      <c r="B333" s="11"/>
    </row>
    <row r="334">
      <c r="A334" s="11"/>
      <c r="B334" s="11"/>
    </row>
    <row r="335">
      <c r="A335" s="11"/>
      <c r="B335" s="11"/>
    </row>
    <row r="336">
      <c r="A336" s="11"/>
      <c r="B336" s="11"/>
    </row>
    <row r="337">
      <c r="A337" s="11"/>
      <c r="B337" s="11"/>
    </row>
    <row r="338">
      <c r="A338" s="11"/>
      <c r="B338" s="11"/>
    </row>
    <row r="339">
      <c r="A339" s="11"/>
      <c r="B339" s="11"/>
    </row>
    <row r="340">
      <c r="A340" s="11"/>
      <c r="B340" s="11"/>
    </row>
    <row r="341">
      <c r="A341" s="11"/>
      <c r="B341" s="11"/>
    </row>
    <row r="342">
      <c r="A342" s="11"/>
      <c r="B342" s="11"/>
    </row>
    <row r="343">
      <c r="A343" s="11"/>
      <c r="B343" s="11"/>
    </row>
    <row r="344">
      <c r="A344" s="11"/>
      <c r="B344" s="11"/>
    </row>
    <row r="345">
      <c r="A345" s="11"/>
      <c r="B345" s="11"/>
    </row>
    <row r="346">
      <c r="A346" s="11"/>
      <c r="B346" s="11"/>
    </row>
    <row r="347">
      <c r="A347" s="11"/>
      <c r="B347" s="11"/>
    </row>
    <row r="348">
      <c r="A348" s="11"/>
      <c r="B348" s="11"/>
    </row>
    <row r="349">
      <c r="A349" s="11"/>
      <c r="B349" s="11"/>
    </row>
    <row r="350">
      <c r="A350" s="11"/>
      <c r="B350" s="11"/>
    </row>
    <row r="351">
      <c r="A351" s="11"/>
      <c r="B351" s="11"/>
    </row>
    <row r="352">
      <c r="A352" s="11"/>
      <c r="B352" s="11"/>
    </row>
    <row r="353">
      <c r="A353" s="11"/>
      <c r="B353" s="11"/>
    </row>
    <row r="354">
      <c r="A354" s="11"/>
      <c r="B354" s="11"/>
    </row>
    <row r="355">
      <c r="A355" s="11"/>
      <c r="B355" s="11"/>
    </row>
    <row r="356">
      <c r="A356" s="11"/>
      <c r="B356" s="11"/>
    </row>
    <row r="357">
      <c r="A357" s="11"/>
      <c r="B357" s="11"/>
    </row>
    <row r="358">
      <c r="A358" s="11"/>
      <c r="B358" s="11"/>
    </row>
    <row r="359">
      <c r="A359" s="11"/>
      <c r="B359" s="11"/>
    </row>
    <row r="360">
      <c r="A360" s="11"/>
      <c r="B360" s="11"/>
    </row>
    <row r="361">
      <c r="A361" s="11"/>
      <c r="B361" s="11"/>
    </row>
    <row r="362">
      <c r="A362" s="11"/>
      <c r="B362" s="11"/>
    </row>
    <row r="363">
      <c r="A363" s="11"/>
      <c r="B363" s="11"/>
    </row>
    <row r="364">
      <c r="A364" s="11"/>
      <c r="B364" s="11"/>
    </row>
    <row r="365">
      <c r="A365" s="11"/>
      <c r="B365" s="11"/>
    </row>
    <row r="366">
      <c r="A366" s="11"/>
      <c r="B366" s="11"/>
    </row>
    <row r="367">
      <c r="A367" s="11"/>
      <c r="B367" s="11"/>
    </row>
    <row r="368">
      <c r="A368" s="11"/>
      <c r="B368" s="11"/>
    </row>
    <row r="369">
      <c r="A369" s="11"/>
      <c r="B369" s="11"/>
    </row>
    <row r="370">
      <c r="A370" s="11"/>
      <c r="B370" s="11"/>
    </row>
    <row r="371">
      <c r="A371" s="11"/>
      <c r="B371" s="11"/>
    </row>
    <row r="372">
      <c r="A372" s="11"/>
      <c r="B372" s="11"/>
    </row>
    <row r="373">
      <c r="A373" s="11"/>
      <c r="B373" s="11"/>
    </row>
    <row r="374">
      <c r="A374" s="11"/>
      <c r="B374" s="11"/>
    </row>
    <row r="375">
      <c r="A375" s="11"/>
      <c r="B375" s="11"/>
    </row>
    <row r="376">
      <c r="A376" s="11"/>
      <c r="B376" s="11"/>
    </row>
    <row r="377">
      <c r="A377" s="11"/>
      <c r="B377" s="11"/>
    </row>
    <row r="378">
      <c r="A378" s="11"/>
      <c r="B378" s="11"/>
    </row>
    <row r="379">
      <c r="A379" s="11"/>
      <c r="B379" s="11"/>
    </row>
    <row r="380">
      <c r="A380" s="11"/>
      <c r="B380" s="11"/>
    </row>
    <row r="381">
      <c r="A381" s="11"/>
      <c r="B381" s="11"/>
    </row>
    <row r="382">
      <c r="A382" s="11"/>
      <c r="B382" s="11"/>
    </row>
    <row r="383">
      <c r="A383" s="11"/>
      <c r="B383" s="11"/>
    </row>
    <row r="384">
      <c r="A384" s="11"/>
      <c r="B384" s="11"/>
    </row>
    <row r="385">
      <c r="A385" s="11"/>
      <c r="B385" s="11"/>
    </row>
    <row r="386">
      <c r="A386" s="11"/>
      <c r="B386" s="11"/>
    </row>
    <row r="387">
      <c r="A387" s="11"/>
      <c r="B387" s="11"/>
    </row>
    <row r="388">
      <c r="A388" s="11"/>
      <c r="B388" s="11"/>
    </row>
    <row r="389">
      <c r="A389" s="11"/>
      <c r="B389" s="11"/>
    </row>
    <row r="390">
      <c r="A390" s="11"/>
      <c r="B390" s="11"/>
    </row>
    <row r="391">
      <c r="A391" s="11"/>
      <c r="B391" s="11"/>
    </row>
    <row r="392">
      <c r="A392" s="11"/>
      <c r="B392" s="11"/>
    </row>
    <row r="393">
      <c r="A393" s="11"/>
      <c r="B393" s="11"/>
    </row>
    <row r="394">
      <c r="A394" s="11"/>
      <c r="B394" s="11"/>
    </row>
    <row r="395">
      <c r="A395" s="11"/>
      <c r="B395" s="11"/>
    </row>
    <row r="396">
      <c r="A396" s="11"/>
      <c r="B396" s="11"/>
    </row>
    <row r="397">
      <c r="A397" s="11"/>
      <c r="B397" s="11"/>
    </row>
    <row r="398">
      <c r="A398" s="11"/>
      <c r="B398" s="11"/>
    </row>
    <row r="399">
      <c r="A399" s="11"/>
      <c r="B399" s="11"/>
    </row>
    <row r="400">
      <c r="A400" s="11"/>
      <c r="B400" s="11"/>
    </row>
    <row r="401">
      <c r="A401" s="11"/>
      <c r="B401" s="11"/>
    </row>
    <row r="402">
      <c r="A402" s="11"/>
      <c r="B402" s="11"/>
    </row>
    <row r="403">
      <c r="A403" s="11"/>
      <c r="B403" s="11"/>
    </row>
    <row r="404">
      <c r="A404" s="11"/>
      <c r="B404" s="11"/>
    </row>
    <row r="405">
      <c r="A405" s="11"/>
      <c r="B405" s="11"/>
    </row>
    <row r="406">
      <c r="A406" s="11"/>
      <c r="B406" s="11"/>
    </row>
    <row r="407">
      <c r="A407" s="11"/>
      <c r="B407" s="11"/>
    </row>
    <row r="408">
      <c r="A408" s="11"/>
      <c r="B408" s="11"/>
    </row>
    <row r="409">
      <c r="A409" s="11"/>
      <c r="B409" s="11"/>
    </row>
    <row r="410">
      <c r="A410" s="11"/>
      <c r="B410" s="11"/>
    </row>
    <row r="411">
      <c r="A411" s="11"/>
      <c r="B411" s="11"/>
    </row>
    <row r="412">
      <c r="A412" s="11"/>
      <c r="B412" s="11"/>
    </row>
    <row r="413">
      <c r="A413" s="11"/>
      <c r="B413" s="11"/>
    </row>
    <row r="414">
      <c r="A414" s="11"/>
      <c r="B414" s="11"/>
    </row>
    <row r="415">
      <c r="A415" s="11"/>
      <c r="B415" s="11"/>
    </row>
    <row r="416">
      <c r="A416" s="11"/>
      <c r="B416" s="11"/>
    </row>
    <row r="417">
      <c r="A417" s="11"/>
      <c r="B417" s="11"/>
    </row>
    <row r="418">
      <c r="A418" s="11"/>
      <c r="B418" s="11"/>
    </row>
    <row r="419">
      <c r="A419" s="11"/>
      <c r="B419" s="11"/>
    </row>
    <row r="420">
      <c r="A420" s="11"/>
      <c r="B420" s="11"/>
    </row>
    <row r="421">
      <c r="A421" s="11"/>
      <c r="B421" s="11"/>
    </row>
    <row r="422">
      <c r="A422" s="11"/>
      <c r="B422" s="11"/>
    </row>
    <row r="423">
      <c r="A423" s="11"/>
      <c r="B423" s="11"/>
    </row>
    <row r="424">
      <c r="A424" s="11"/>
      <c r="B424" s="11"/>
    </row>
    <row r="425">
      <c r="A425" s="11"/>
      <c r="B425" s="11"/>
    </row>
    <row r="426">
      <c r="A426" s="11"/>
      <c r="B426" s="11"/>
    </row>
    <row r="427">
      <c r="A427" s="11"/>
      <c r="B427" s="11"/>
    </row>
    <row r="428">
      <c r="A428" s="11"/>
      <c r="B428" s="11"/>
    </row>
    <row r="429">
      <c r="A429" s="11"/>
      <c r="B429" s="11"/>
    </row>
    <row r="430">
      <c r="A430" s="11"/>
      <c r="B430" s="11"/>
    </row>
    <row r="431">
      <c r="A431" s="11"/>
      <c r="B431" s="11"/>
    </row>
    <row r="432">
      <c r="A432" s="11"/>
      <c r="B432" s="11"/>
    </row>
    <row r="433">
      <c r="A433" s="11"/>
      <c r="B433" s="11"/>
    </row>
    <row r="434">
      <c r="A434" s="11"/>
      <c r="B434" s="11"/>
    </row>
    <row r="435">
      <c r="A435" s="11"/>
      <c r="B435" s="11"/>
    </row>
    <row r="436">
      <c r="A436" s="11"/>
      <c r="B436" s="11"/>
    </row>
    <row r="437">
      <c r="A437" s="11"/>
      <c r="B437" s="11"/>
    </row>
    <row r="438">
      <c r="A438" s="11"/>
      <c r="B438" s="11"/>
    </row>
    <row r="439">
      <c r="A439" s="11"/>
      <c r="B439" s="11"/>
    </row>
    <row r="440">
      <c r="A440" s="11"/>
      <c r="B440" s="11"/>
    </row>
    <row r="441">
      <c r="A441" s="11"/>
      <c r="B441" s="11"/>
    </row>
    <row r="442">
      <c r="A442" s="11"/>
      <c r="B442" s="11"/>
    </row>
    <row r="443">
      <c r="A443" s="11"/>
      <c r="B443" s="11"/>
    </row>
    <row r="444">
      <c r="A444" s="11"/>
      <c r="B444" s="11"/>
    </row>
    <row r="445">
      <c r="A445" s="11"/>
      <c r="B445" s="11"/>
    </row>
    <row r="446">
      <c r="A446" s="11"/>
      <c r="B446" s="11"/>
    </row>
    <row r="447">
      <c r="A447" s="11"/>
      <c r="B447" s="11"/>
    </row>
    <row r="448">
      <c r="A448" s="11"/>
      <c r="B448" s="11"/>
    </row>
    <row r="449">
      <c r="A449" s="11"/>
      <c r="B449" s="11"/>
    </row>
    <row r="450">
      <c r="A450" s="11"/>
      <c r="B450" s="11"/>
    </row>
    <row r="451">
      <c r="A451" s="11"/>
      <c r="B451" s="11"/>
    </row>
    <row r="452">
      <c r="A452" s="11"/>
      <c r="B452" s="11"/>
    </row>
    <row r="453">
      <c r="A453" s="11"/>
      <c r="B453" s="11"/>
    </row>
    <row r="454">
      <c r="A454" s="11"/>
      <c r="B454" s="11"/>
    </row>
    <row r="455">
      <c r="A455" s="11"/>
      <c r="B455" s="11"/>
    </row>
    <row r="456">
      <c r="A456" s="11"/>
      <c r="B456" s="11"/>
    </row>
    <row r="457">
      <c r="A457" s="11"/>
      <c r="B457" s="11"/>
    </row>
    <row r="458">
      <c r="A458" s="11"/>
      <c r="B458" s="11"/>
    </row>
    <row r="459">
      <c r="A459" s="11"/>
      <c r="B459" s="11"/>
    </row>
    <row r="460">
      <c r="A460" s="11"/>
      <c r="B460" s="11"/>
    </row>
    <row r="461">
      <c r="A461" s="11"/>
      <c r="B461" s="11"/>
    </row>
    <row r="462">
      <c r="A462" s="11"/>
      <c r="B462" s="11"/>
    </row>
    <row r="463">
      <c r="A463" s="11"/>
      <c r="B463" s="11"/>
    </row>
    <row r="464">
      <c r="A464" s="11"/>
      <c r="B464" s="11"/>
    </row>
    <row r="465">
      <c r="A465" s="11"/>
      <c r="B465" s="11"/>
    </row>
    <row r="466">
      <c r="A466" s="11"/>
      <c r="B466" s="11"/>
    </row>
    <row r="467">
      <c r="A467" s="11"/>
      <c r="B467" s="11"/>
    </row>
    <row r="468">
      <c r="A468" s="11"/>
      <c r="B468" s="11"/>
    </row>
    <row r="469">
      <c r="A469" s="11"/>
      <c r="B469" s="11"/>
    </row>
    <row r="470">
      <c r="A470" s="11"/>
      <c r="B470" s="11"/>
    </row>
    <row r="471">
      <c r="A471" s="11"/>
      <c r="B471" s="11"/>
    </row>
    <row r="472">
      <c r="A472" s="11"/>
      <c r="B472" s="11"/>
    </row>
    <row r="473">
      <c r="A473" s="11"/>
      <c r="B473" s="11"/>
    </row>
    <row r="474">
      <c r="A474" s="11"/>
      <c r="B474" s="11"/>
    </row>
    <row r="475">
      <c r="A475" s="11"/>
      <c r="B475" s="11"/>
    </row>
    <row r="476">
      <c r="A476" s="11"/>
      <c r="B476" s="11"/>
    </row>
    <row r="477">
      <c r="A477" s="11"/>
      <c r="B477" s="11"/>
    </row>
    <row r="478">
      <c r="A478" s="11"/>
      <c r="B478" s="11"/>
    </row>
    <row r="479">
      <c r="A479" s="11"/>
      <c r="B479" s="11"/>
    </row>
    <row r="480">
      <c r="A480" s="11"/>
      <c r="B480" s="11"/>
    </row>
    <row r="481">
      <c r="A481" s="11"/>
      <c r="B481" s="11"/>
    </row>
    <row r="482">
      <c r="A482" s="11"/>
      <c r="B482" s="11"/>
    </row>
    <row r="483">
      <c r="A483" s="11"/>
      <c r="B483" s="11"/>
    </row>
    <row r="484">
      <c r="A484" s="11"/>
      <c r="B484" s="11"/>
    </row>
    <row r="485">
      <c r="A485" s="11"/>
      <c r="B485" s="11"/>
    </row>
    <row r="486">
      <c r="A486" s="11"/>
      <c r="B486" s="11"/>
    </row>
    <row r="487">
      <c r="A487" s="11"/>
      <c r="B487" s="11"/>
    </row>
    <row r="488">
      <c r="A488" s="11"/>
      <c r="B488" s="11"/>
    </row>
    <row r="489">
      <c r="A489" s="11"/>
      <c r="B489" s="11"/>
    </row>
    <row r="490">
      <c r="A490" s="11"/>
      <c r="B490" s="11"/>
    </row>
    <row r="491">
      <c r="A491" s="11"/>
      <c r="B491" s="11"/>
    </row>
    <row r="492">
      <c r="A492" s="11"/>
      <c r="B492" s="11"/>
    </row>
    <row r="493">
      <c r="A493" s="11"/>
      <c r="B493" s="11"/>
    </row>
    <row r="494">
      <c r="A494" s="11"/>
      <c r="B494" s="11"/>
    </row>
    <row r="495">
      <c r="A495" s="11"/>
      <c r="B495" s="11"/>
    </row>
    <row r="496">
      <c r="A496" s="11"/>
      <c r="B496" s="11"/>
    </row>
    <row r="497">
      <c r="A497" s="11"/>
      <c r="B497" s="11"/>
    </row>
    <row r="498">
      <c r="A498" s="11"/>
      <c r="B498" s="11"/>
    </row>
    <row r="499">
      <c r="A499" s="11"/>
      <c r="B499" s="11"/>
    </row>
    <row r="500">
      <c r="A500" s="11"/>
      <c r="B500" s="11"/>
    </row>
    <row r="501">
      <c r="A501" s="11"/>
      <c r="B501" s="11"/>
    </row>
    <row r="502">
      <c r="A502" s="11"/>
      <c r="B502" s="11"/>
    </row>
    <row r="503">
      <c r="A503" s="11"/>
      <c r="B503" s="11"/>
    </row>
    <row r="504">
      <c r="A504" s="11"/>
      <c r="B504" s="11"/>
    </row>
    <row r="505">
      <c r="A505" s="11"/>
      <c r="B505" s="11"/>
    </row>
    <row r="506">
      <c r="A506" s="11"/>
      <c r="B506" s="11"/>
    </row>
    <row r="507">
      <c r="A507" s="11"/>
      <c r="B507" s="11"/>
    </row>
    <row r="508">
      <c r="A508" s="11"/>
      <c r="B508" s="11"/>
    </row>
    <row r="509">
      <c r="A509" s="11"/>
      <c r="B509" s="11"/>
    </row>
    <row r="510">
      <c r="A510" s="11"/>
      <c r="B510" s="11"/>
    </row>
    <row r="511">
      <c r="A511" s="11"/>
      <c r="B511" s="11"/>
    </row>
    <row r="512">
      <c r="A512" s="11"/>
      <c r="B512" s="11"/>
    </row>
    <row r="513">
      <c r="A513" s="11"/>
      <c r="B513" s="11"/>
    </row>
    <row r="514">
      <c r="A514" s="11"/>
      <c r="B514" s="11"/>
    </row>
    <row r="515">
      <c r="A515" s="11"/>
      <c r="B515" s="11"/>
    </row>
    <row r="516">
      <c r="A516" s="11"/>
      <c r="B516" s="11"/>
    </row>
    <row r="517">
      <c r="A517" s="11"/>
      <c r="B517" s="11"/>
    </row>
    <row r="518">
      <c r="A518" s="11"/>
      <c r="B518" s="11"/>
    </row>
    <row r="519">
      <c r="A519" s="11"/>
      <c r="B519" s="11"/>
    </row>
    <row r="520">
      <c r="A520" s="11"/>
      <c r="B520" s="11"/>
    </row>
    <row r="521">
      <c r="A521" s="11"/>
      <c r="B521" s="11"/>
    </row>
    <row r="522">
      <c r="A522" s="11"/>
      <c r="B522" s="11"/>
    </row>
    <row r="523">
      <c r="A523" s="11"/>
      <c r="B523" s="11"/>
    </row>
    <row r="524">
      <c r="A524" s="11"/>
      <c r="B524" s="11"/>
    </row>
    <row r="525">
      <c r="A525" s="11"/>
      <c r="B525" s="11"/>
    </row>
    <row r="526">
      <c r="A526" s="11"/>
      <c r="B526" s="11"/>
    </row>
    <row r="527">
      <c r="A527" s="11"/>
      <c r="B527" s="11"/>
    </row>
    <row r="528">
      <c r="A528" s="11"/>
      <c r="B528" s="11"/>
    </row>
    <row r="529">
      <c r="A529" s="11"/>
      <c r="B529" s="11"/>
    </row>
    <row r="530">
      <c r="A530" s="11"/>
      <c r="B530" s="11"/>
    </row>
    <row r="531">
      <c r="A531" s="11"/>
      <c r="B531" s="11"/>
    </row>
    <row r="532">
      <c r="A532" s="11"/>
      <c r="B532" s="11"/>
    </row>
    <row r="533">
      <c r="A533" s="11"/>
      <c r="B533" s="11"/>
    </row>
    <row r="534">
      <c r="A534" s="11"/>
      <c r="B534" s="11"/>
    </row>
    <row r="535">
      <c r="A535" s="11"/>
      <c r="B535" s="11"/>
    </row>
    <row r="536">
      <c r="A536" s="11"/>
      <c r="B536" s="11"/>
    </row>
    <row r="537">
      <c r="A537" s="11"/>
      <c r="B537" s="11"/>
    </row>
    <row r="538">
      <c r="A538" s="11"/>
      <c r="B538" s="11"/>
    </row>
    <row r="539">
      <c r="A539" s="11"/>
      <c r="B539" s="11"/>
    </row>
    <row r="540">
      <c r="A540" s="11"/>
      <c r="B540" s="11"/>
    </row>
    <row r="541">
      <c r="A541" s="11"/>
      <c r="B541" s="11"/>
    </row>
    <row r="542">
      <c r="A542" s="11"/>
      <c r="B542" s="11"/>
    </row>
    <row r="543">
      <c r="A543" s="11"/>
      <c r="B543" s="11"/>
    </row>
    <row r="544">
      <c r="A544" s="11"/>
      <c r="B544" s="11"/>
    </row>
    <row r="545">
      <c r="A545" s="11"/>
      <c r="B545" s="11"/>
    </row>
    <row r="546">
      <c r="A546" s="11"/>
      <c r="B546" s="11"/>
    </row>
    <row r="547">
      <c r="A547" s="11"/>
      <c r="B547" s="11"/>
    </row>
    <row r="548">
      <c r="A548" s="11"/>
      <c r="B548" s="11"/>
    </row>
    <row r="549">
      <c r="A549" s="11"/>
      <c r="B549" s="11"/>
    </row>
    <row r="550">
      <c r="A550" s="11"/>
      <c r="B550" s="11"/>
    </row>
    <row r="551">
      <c r="A551" s="11"/>
      <c r="B551" s="11"/>
    </row>
    <row r="552">
      <c r="A552" s="11"/>
      <c r="B552" s="11"/>
    </row>
    <row r="553">
      <c r="A553" s="11"/>
      <c r="B553" s="11"/>
    </row>
    <row r="554">
      <c r="A554" s="11"/>
      <c r="B554" s="11"/>
    </row>
    <row r="555">
      <c r="A555" s="11"/>
      <c r="B555" s="11"/>
    </row>
    <row r="556">
      <c r="A556" s="11"/>
      <c r="B556" s="11"/>
    </row>
    <row r="557">
      <c r="A557" s="11"/>
      <c r="B557" s="11"/>
    </row>
    <row r="558">
      <c r="A558" s="11"/>
      <c r="B558" s="11"/>
    </row>
    <row r="559">
      <c r="A559" s="11"/>
      <c r="B559" s="11"/>
    </row>
    <row r="560">
      <c r="A560" s="11"/>
      <c r="B560" s="11"/>
    </row>
    <row r="561">
      <c r="A561" s="11"/>
      <c r="B561" s="11"/>
    </row>
    <row r="562">
      <c r="A562" s="11"/>
      <c r="B562" s="11"/>
    </row>
    <row r="563">
      <c r="A563" s="11"/>
      <c r="B563" s="11"/>
    </row>
    <row r="564">
      <c r="A564" s="11"/>
      <c r="B564" s="11"/>
    </row>
    <row r="565">
      <c r="A565" s="11"/>
      <c r="B565" s="11"/>
    </row>
    <row r="566">
      <c r="A566" s="11"/>
      <c r="B566" s="11"/>
    </row>
    <row r="567">
      <c r="A567" s="11"/>
      <c r="B567" s="11"/>
    </row>
    <row r="568">
      <c r="A568" s="11"/>
      <c r="B568" s="11"/>
    </row>
    <row r="569">
      <c r="A569" s="11"/>
      <c r="B569" s="11"/>
    </row>
    <row r="570">
      <c r="A570" s="11"/>
      <c r="B570" s="11"/>
    </row>
    <row r="571">
      <c r="A571" s="11"/>
      <c r="B571" s="11"/>
    </row>
    <row r="572">
      <c r="A572" s="11"/>
      <c r="B572" s="11"/>
    </row>
    <row r="573">
      <c r="A573" s="11"/>
      <c r="B573" s="11"/>
    </row>
    <row r="574">
      <c r="A574" s="11"/>
      <c r="B574" s="11"/>
    </row>
    <row r="575">
      <c r="A575" s="11"/>
      <c r="B575" s="11"/>
    </row>
    <row r="576">
      <c r="A576" s="11"/>
      <c r="B576" s="11"/>
    </row>
    <row r="577">
      <c r="A577" s="11"/>
      <c r="B577" s="11"/>
    </row>
    <row r="578">
      <c r="A578" s="11"/>
      <c r="B578" s="11"/>
    </row>
    <row r="579">
      <c r="A579" s="11"/>
      <c r="B579" s="11"/>
    </row>
    <row r="580">
      <c r="A580" s="11"/>
      <c r="B580" s="11"/>
    </row>
    <row r="581">
      <c r="A581" s="11"/>
      <c r="B581" s="11"/>
    </row>
    <row r="582">
      <c r="A582" s="11"/>
      <c r="B582" s="11"/>
    </row>
    <row r="583">
      <c r="A583" s="11"/>
      <c r="B583" s="11"/>
    </row>
    <row r="584">
      <c r="A584" s="11"/>
      <c r="B584" s="11"/>
    </row>
    <row r="585">
      <c r="A585" s="11"/>
      <c r="B585" s="11"/>
    </row>
    <row r="586">
      <c r="A586" s="11"/>
      <c r="B586" s="11"/>
    </row>
    <row r="587">
      <c r="A587" s="11"/>
      <c r="B587" s="11"/>
    </row>
    <row r="588">
      <c r="A588" s="11"/>
      <c r="B588" s="11"/>
    </row>
    <row r="589">
      <c r="A589" s="11"/>
      <c r="B589" s="11"/>
    </row>
    <row r="590">
      <c r="A590" s="11"/>
      <c r="B590" s="11"/>
    </row>
    <row r="591">
      <c r="A591" s="11"/>
      <c r="B591" s="11"/>
    </row>
    <row r="592">
      <c r="A592" s="11"/>
      <c r="B592" s="11"/>
    </row>
    <row r="593">
      <c r="A593" s="11"/>
      <c r="B593" s="11"/>
    </row>
    <row r="594">
      <c r="A594" s="11"/>
      <c r="B594" s="11"/>
    </row>
    <row r="595">
      <c r="A595" s="11"/>
      <c r="B595" s="11"/>
    </row>
    <row r="596">
      <c r="A596" s="11"/>
      <c r="B596" s="11"/>
    </row>
    <row r="597">
      <c r="A597" s="11"/>
      <c r="B597" s="11"/>
    </row>
    <row r="598">
      <c r="A598" s="11"/>
      <c r="B598" s="11"/>
    </row>
    <row r="599">
      <c r="A599" s="11"/>
      <c r="B599" s="11"/>
    </row>
    <row r="600">
      <c r="A600" s="11"/>
      <c r="B600" s="11"/>
    </row>
    <row r="601">
      <c r="A601" s="11"/>
      <c r="B601" s="11"/>
    </row>
    <row r="602">
      <c r="A602" s="11"/>
      <c r="B602" s="11"/>
    </row>
    <row r="603">
      <c r="A603" s="11"/>
      <c r="B603" s="11"/>
    </row>
    <row r="604">
      <c r="A604" s="11"/>
      <c r="B604" s="11"/>
    </row>
    <row r="605">
      <c r="A605" s="11"/>
      <c r="B605" s="11"/>
    </row>
    <row r="606">
      <c r="A606" s="11"/>
      <c r="B606" s="11"/>
    </row>
    <row r="607">
      <c r="A607" s="11"/>
      <c r="B607" s="11"/>
    </row>
    <row r="608">
      <c r="A608" s="11"/>
      <c r="B608" s="11"/>
    </row>
    <row r="609">
      <c r="A609" s="11"/>
      <c r="B609" s="11"/>
    </row>
    <row r="610">
      <c r="A610" s="11"/>
      <c r="B610" s="11"/>
    </row>
    <row r="611">
      <c r="A611" s="11"/>
      <c r="B611" s="11"/>
    </row>
    <row r="612">
      <c r="A612" s="11"/>
      <c r="B612" s="11"/>
    </row>
    <row r="613">
      <c r="A613" s="11"/>
      <c r="B613" s="11"/>
    </row>
    <row r="614">
      <c r="A614" s="11"/>
      <c r="B614" s="11"/>
    </row>
    <row r="615">
      <c r="A615" s="11"/>
      <c r="B615" s="11"/>
    </row>
    <row r="616">
      <c r="A616" s="11"/>
      <c r="B616" s="11"/>
    </row>
    <row r="617">
      <c r="A617" s="11"/>
      <c r="B617" s="11"/>
    </row>
    <row r="618">
      <c r="A618" s="11"/>
      <c r="B618" s="11"/>
    </row>
    <row r="619">
      <c r="A619" s="11"/>
      <c r="B619" s="11"/>
    </row>
    <row r="620">
      <c r="A620" s="11"/>
      <c r="B620" s="11"/>
    </row>
    <row r="621">
      <c r="A621" s="11"/>
      <c r="B621" s="11"/>
    </row>
    <row r="622">
      <c r="A622" s="11"/>
      <c r="B622" s="11"/>
    </row>
    <row r="623">
      <c r="A623" s="11"/>
      <c r="B623" s="11"/>
    </row>
    <row r="624">
      <c r="A624" s="11"/>
      <c r="B624" s="11"/>
    </row>
    <row r="625">
      <c r="A625" s="11"/>
      <c r="B625" s="11"/>
    </row>
    <row r="626">
      <c r="A626" s="11"/>
      <c r="B626" s="11"/>
    </row>
    <row r="627">
      <c r="A627" s="11"/>
      <c r="B627" s="11"/>
    </row>
    <row r="628">
      <c r="A628" s="11"/>
      <c r="B628" s="11"/>
    </row>
    <row r="629">
      <c r="A629" s="11"/>
      <c r="B629" s="11"/>
    </row>
    <row r="630">
      <c r="A630" s="11"/>
      <c r="B630" s="11"/>
    </row>
    <row r="631">
      <c r="A631" s="11"/>
      <c r="B631" s="11"/>
    </row>
    <row r="632">
      <c r="A632" s="11"/>
      <c r="B632" s="11"/>
    </row>
    <row r="633">
      <c r="A633" s="11"/>
      <c r="B633" s="11"/>
    </row>
    <row r="634">
      <c r="A634" s="11"/>
      <c r="B634" s="11"/>
    </row>
    <row r="635">
      <c r="A635" s="11"/>
      <c r="B635" s="11"/>
    </row>
    <row r="636">
      <c r="A636" s="11"/>
      <c r="B636" s="11"/>
    </row>
    <row r="637">
      <c r="A637" s="11"/>
      <c r="B637" s="11"/>
    </row>
    <row r="638">
      <c r="A638" s="11"/>
      <c r="B638" s="11"/>
    </row>
    <row r="639">
      <c r="A639" s="11"/>
      <c r="B639" s="11"/>
    </row>
    <row r="640">
      <c r="A640" s="11"/>
      <c r="B640" s="11"/>
    </row>
    <row r="641">
      <c r="A641" s="11"/>
      <c r="B641" s="11"/>
    </row>
    <row r="642">
      <c r="A642" s="11"/>
      <c r="B642" s="11"/>
    </row>
    <row r="643">
      <c r="A643" s="11"/>
      <c r="B643" s="11"/>
    </row>
    <row r="644">
      <c r="A644" s="11"/>
      <c r="B644" s="11"/>
    </row>
    <row r="645">
      <c r="A645" s="11"/>
      <c r="B645" s="11"/>
    </row>
    <row r="646">
      <c r="A646" s="11"/>
      <c r="B646" s="11"/>
    </row>
    <row r="647">
      <c r="A647" s="11"/>
      <c r="B647" s="11"/>
    </row>
    <row r="648">
      <c r="A648" s="11"/>
      <c r="B648" s="11"/>
    </row>
    <row r="649">
      <c r="A649" s="11"/>
      <c r="B649" s="11"/>
    </row>
    <row r="650">
      <c r="A650" s="11"/>
      <c r="B650" s="11"/>
    </row>
    <row r="651">
      <c r="A651" s="11"/>
      <c r="B651" s="11"/>
    </row>
    <row r="652">
      <c r="A652" s="11"/>
      <c r="B652" s="11"/>
    </row>
    <row r="653">
      <c r="A653" s="11"/>
      <c r="B653" s="11"/>
    </row>
    <row r="654">
      <c r="A654" s="11"/>
      <c r="B654" s="11"/>
    </row>
    <row r="655">
      <c r="A655" s="11"/>
      <c r="B655" s="11"/>
    </row>
    <row r="656">
      <c r="A656" s="11"/>
      <c r="B656" s="11"/>
    </row>
    <row r="657">
      <c r="A657" s="11"/>
      <c r="B657" s="11"/>
    </row>
    <row r="658">
      <c r="A658" s="11"/>
      <c r="B658" s="11"/>
    </row>
    <row r="659">
      <c r="A659" s="11"/>
      <c r="B659" s="11"/>
    </row>
    <row r="660">
      <c r="A660" s="11"/>
      <c r="B660" s="11"/>
    </row>
    <row r="661">
      <c r="A661" s="11"/>
      <c r="B661" s="11"/>
    </row>
    <row r="662">
      <c r="A662" s="11"/>
      <c r="B662" s="11"/>
    </row>
    <row r="663">
      <c r="A663" s="11"/>
      <c r="B663" s="11"/>
    </row>
    <row r="664">
      <c r="A664" s="11"/>
      <c r="B664" s="11"/>
    </row>
    <row r="665">
      <c r="A665" s="11"/>
      <c r="B665" s="11"/>
    </row>
    <row r="666">
      <c r="A666" s="11"/>
      <c r="B666" s="11"/>
    </row>
    <row r="667">
      <c r="A667" s="11"/>
      <c r="B667" s="11"/>
    </row>
    <row r="668">
      <c r="A668" s="11"/>
      <c r="B668" s="11"/>
    </row>
    <row r="669">
      <c r="A669" s="11"/>
      <c r="B669" s="11"/>
    </row>
    <row r="670">
      <c r="A670" s="11"/>
      <c r="B670" s="11"/>
    </row>
    <row r="671">
      <c r="A671" s="11"/>
      <c r="B671" s="11"/>
    </row>
    <row r="672">
      <c r="A672" s="11"/>
      <c r="B672" s="11"/>
    </row>
    <row r="673">
      <c r="A673" s="11"/>
      <c r="B673" s="11"/>
    </row>
    <row r="674">
      <c r="A674" s="11"/>
      <c r="B674" s="11"/>
    </row>
    <row r="675">
      <c r="A675" s="11"/>
      <c r="B675" s="11"/>
    </row>
    <row r="676">
      <c r="A676" s="11"/>
      <c r="B676" s="11"/>
    </row>
    <row r="677">
      <c r="A677" s="11"/>
      <c r="B677" s="11"/>
    </row>
    <row r="678">
      <c r="A678" s="11"/>
      <c r="B678" s="11"/>
    </row>
    <row r="679">
      <c r="A679" s="11"/>
      <c r="B679" s="11"/>
    </row>
    <row r="680">
      <c r="A680" s="11"/>
      <c r="B680" s="11"/>
    </row>
    <row r="681">
      <c r="A681" s="11"/>
      <c r="B681" s="11"/>
    </row>
    <row r="682">
      <c r="A682" s="11"/>
      <c r="B682" s="11"/>
    </row>
    <row r="683">
      <c r="A683" s="11"/>
      <c r="B683" s="11"/>
    </row>
    <row r="684">
      <c r="A684" s="11"/>
      <c r="B684" s="11"/>
    </row>
    <row r="685">
      <c r="A685" s="11"/>
      <c r="B685" s="11"/>
    </row>
    <row r="686">
      <c r="A686" s="11"/>
      <c r="B686" s="11"/>
    </row>
    <row r="687">
      <c r="A687" s="11"/>
      <c r="B687" s="11"/>
    </row>
    <row r="688">
      <c r="A688" s="11"/>
      <c r="B688" s="11"/>
    </row>
    <row r="689">
      <c r="A689" s="11"/>
      <c r="B689" s="11"/>
    </row>
    <row r="690">
      <c r="A690" s="11"/>
      <c r="B690" s="11"/>
    </row>
    <row r="691">
      <c r="A691" s="11"/>
      <c r="B691" s="11"/>
    </row>
    <row r="692">
      <c r="A692" s="11"/>
      <c r="B692" s="11"/>
    </row>
    <row r="693">
      <c r="A693" s="11"/>
      <c r="B693" s="11"/>
    </row>
    <row r="694">
      <c r="A694" s="11"/>
      <c r="B694" s="11"/>
    </row>
    <row r="695">
      <c r="A695" s="11"/>
      <c r="B695" s="11"/>
    </row>
    <row r="696">
      <c r="A696" s="11"/>
      <c r="B696" s="11"/>
    </row>
    <row r="697">
      <c r="A697" s="11"/>
      <c r="B697" s="11"/>
    </row>
    <row r="698">
      <c r="A698" s="11"/>
      <c r="B698" s="11"/>
    </row>
    <row r="699">
      <c r="A699" s="11"/>
      <c r="B699" s="11"/>
    </row>
    <row r="700">
      <c r="A700" s="11"/>
      <c r="B700" s="11"/>
    </row>
    <row r="701">
      <c r="A701" s="11"/>
      <c r="B701" s="11"/>
    </row>
    <row r="702">
      <c r="A702" s="11"/>
      <c r="B702" s="11"/>
    </row>
    <row r="703">
      <c r="A703" s="11"/>
      <c r="B703" s="11"/>
    </row>
    <row r="704">
      <c r="A704" s="11"/>
      <c r="B704" s="11"/>
    </row>
    <row r="705">
      <c r="A705" s="11"/>
      <c r="B705" s="11"/>
    </row>
    <row r="706">
      <c r="A706" s="11"/>
      <c r="B706" s="11"/>
    </row>
    <row r="707">
      <c r="A707" s="11"/>
      <c r="B707" s="11"/>
    </row>
    <row r="708">
      <c r="A708" s="11"/>
      <c r="B708" s="11"/>
    </row>
    <row r="709">
      <c r="A709" s="11"/>
      <c r="B709" s="11"/>
    </row>
    <row r="710">
      <c r="A710" s="11"/>
      <c r="B710" s="11"/>
    </row>
    <row r="711">
      <c r="A711" s="11"/>
      <c r="B711" s="11"/>
    </row>
    <row r="712">
      <c r="A712" s="11"/>
      <c r="B712" s="11"/>
    </row>
    <row r="713">
      <c r="A713" s="11"/>
      <c r="B713" s="11"/>
    </row>
    <row r="714">
      <c r="A714" s="11"/>
      <c r="B714" s="11"/>
    </row>
    <row r="715">
      <c r="A715" s="11"/>
      <c r="B715" s="11"/>
    </row>
    <row r="716">
      <c r="A716" s="11"/>
      <c r="B716" s="11"/>
    </row>
    <row r="717">
      <c r="A717" s="11"/>
      <c r="B717" s="11"/>
    </row>
    <row r="718">
      <c r="A718" s="11"/>
      <c r="B718" s="11"/>
    </row>
    <row r="719">
      <c r="A719" s="11"/>
      <c r="B719" s="11"/>
    </row>
    <row r="720">
      <c r="A720" s="11"/>
      <c r="B720" s="11"/>
    </row>
    <row r="721">
      <c r="A721" s="11"/>
      <c r="B721" s="11"/>
    </row>
    <row r="722">
      <c r="A722" s="11"/>
      <c r="B722" s="11"/>
    </row>
    <row r="723">
      <c r="A723" s="11"/>
      <c r="B723" s="11"/>
    </row>
    <row r="724">
      <c r="A724" s="11"/>
      <c r="B724" s="11"/>
    </row>
    <row r="725">
      <c r="A725" s="11"/>
      <c r="B725" s="11"/>
    </row>
    <row r="726">
      <c r="A726" s="11"/>
      <c r="B726" s="11"/>
    </row>
    <row r="727">
      <c r="A727" s="11"/>
      <c r="B727" s="11"/>
    </row>
    <row r="728">
      <c r="A728" s="11"/>
      <c r="B728" s="11"/>
    </row>
    <row r="729">
      <c r="A729" s="11"/>
      <c r="B729" s="11"/>
    </row>
    <row r="730">
      <c r="A730" s="11"/>
      <c r="B730" s="11"/>
    </row>
    <row r="731">
      <c r="A731" s="11"/>
      <c r="B731" s="11"/>
    </row>
    <row r="732">
      <c r="A732" s="11"/>
      <c r="B732" s="11"/>
    </row>
    <row r="733">
      <c r="A733" s="11"/>
      <c r="B733" s="11"/>
    </row>
    <row r="734">
      <c r="A734" s="11"/>
      <c r="B734" s="11"/>
    </row>
    <row r="735">
      <c r="A735" s="11"/>
      <c r="B735" s="11"/>
    </row>
    <row r="736">
      <c r="A736" s="11"/>
      <c r="B736" s="11"/>
    </row>
    <row r="737">
      <c r="A737" s="11"/>
      <c r="B737" s="11"/>
    </row>
    <row r="738">
      <c r="A738" s="11"/>
      <c r="B738" s="11"/>
    </row>
    <row r="739">
      <c r="A739" s="11"/>
      <c r="B739" s="11"/>
    </row>
    <row r="740">
      <c r="A740" s="11"/>
      <c r="B740" s="11"/>
    </row>
    <row r="741">
      <c r="A741" s="11"/>
      <c r="B741" s="11"/>
    </row>
    <row r="742">
      <c r="A742" s="11"/>
      <c r="B742" s="11"/>
    </row>
    <row r="743">
      <c r="A743" s="11"/>
      <c r="B743" s="11"/>
    </row>
    <row r="744">
      <c r="A744" s="11"/>
      <c r="B744" s="11"/>
    </row>
    <row r="745">
      <c r="A745" s="11"/>
      <c r="B745" s="11"/>
    </row>
    <row r="746">
      <c r="A746" s="11"/>
      <c r="B746" s="11"/>
    </row>
    <row r="747">
      <c r="A747" s="11"/>
      <c r="B747" s="11"/>
    </row>
    <row r="748">
      <c r="A748" s="11"/>
      <c r="B748" s="11"/>
    </row>
    <row r="749">
      <c r="A749" s="11"/>
      <c r="B749" s="11"/>
    </row>
    <row r="750">
      <c r="A750" s="11"/>
      <c r="B750" s="11"/>
    </row>
    <row r="751">
      <c r="A751" s="11"/>
      <c r="B751" s="11"/>
    </row>
    <row r="752">
      <c r="A752" s="11"/>
      <c r="B752" s="11"/>
    </row>
    <row r="753">
      <c r="A753" s="11"/>
      <c r="B753" s="11"/>
    </row>
    <row r="754">
      <c r="A754" s="11"/>
      <c r="B754" s="11"/>
    </row>
    <row r="755">
      <c r="A755" s="11"/>
      <c r="B755" s="11"/>
    </row>
    <row r="756">
      <c r="A756" s="11"/>
      <c r="B756" s="11"/>
    </row>
    <row r="757">
      <c r="A757" s="11"/>
      <c r="B757" s="11"/>
    </row>
    <row r="758">
      <c r="A758" s="11"/>
      <c r="B758" s="11"/>
    </row>
    <row r="759">
      <c r="A759" s="11"/>
      <c r="B759" s="11"/>
    </row>
    <row r="760">
      <c r="A760" s="11"/>
      <c r="B760" s="11"/>
    </row>
    <row r="761">
      <c r="A761" s="11"/>
      <c r="B761" s="11"/>
    </row>
    <row r="762">
      <c r="A762" s="11"/>
      <c r="B762" s="11"/>
    </row>
    <row r="763">
      <c r="A763" s="11"/>
      <c r="B763" s="11"/>
    </row>
    <row r="764">
      <c r="A764" s="11"/>
      <c r="B764" s="11"/>
    </row>
    <row r="765">
      <c r="A765" s="11"/>
      <c r="B765" s="11"/>
    </row>
    <row r="766">
      <c r="A766" s="11"/>
      <c r="B766" s="11"/>
    </row>
    <row r="767">
      <c r="A767" s="11"/>
      <c r="B767" s="11"/>
    </row>
    <row r="768">
      <c r="A768" s="11"/>
      <c r="B768" s="11"/>
    </row>
    <row r="769">
      <c r="A769" s="11"/>
      <c r="B769" s="11"/>
    </row>
    <row r="770">
      <c r="A770" s="11"/>
      <c r="B770" s="11"/>
    </row>
    <row r="771">
      <c r="A771" s="11"/>
      <c r="B771" s="11"/>
    </row>
    <row r="772">
      <c r="A772" s="11"/>
      <c r="B772" s="11"/>
    </row>
    <row r="773">
      <c r="A773" s="11"/>
      <c r="B773" s="11"/>
    </row>
    <row r="774">
      <c r="A774" s="11"/>
      <c r="B774" s="11"/>
    </row>
    <row r="775">
      <c r="A775" s="11"/>
      <c r="B775" s="11"/>
    </row>
    <row r="776">
      <c r="A776" s="11"/>
      <c r="B776" s="11"/>
    </row>
    <row r="777">
      <c r="A777" s="11"/>
      <c r="B777" s="11"/>
    </row>
    <row r="778">
      <c r="A778" s="11"/>
      <c r="B778" s="11"/>
    </row>
    <row r="779">
      <c r="A779" s="11"/>
      <c r="B779" s="11"/>
    </row>
    <row r="780">
      <c r="A780" s="11"/>
      <c r="B780" s="11"/>
    </row>
    <row r="781">
      <c r="A781" s="11"/>
      <c r="B781" s="11"/>
    </row>
    <row r="782">
      <c r="A782" s="11"/>
      <c r="B782" s="11"/>
    </row>
    <row r="783">
      <c r="A783" s="11"/>
      <c r="B783" s="11"/>
    </row>
    <row r="784">
      <c r="A784" s="11"/>
      <c r="B784" s="11"/>
    </row>
    <row r="785">
      <c r="A785" s="11"/>
      <c r="B785" s="11"/>
    </row>
    <row r="786">
      <c r="A786" s="11"/>
      <c r="B786" s="11"/>
    </row>
    <row r="787">
      <c r="A787" s="11"/>
      <c r="B787" s="11"/>
    </row>
    <row r="788">
      <c r="A788" s="11"/>
      <c r="B788" s="11"/>
    </row>
    <row r="789">
      <c r="A789" s="11"/>
      <c r="B789" s="11"/>
    </row>
    <row r="790">
      <c r="A790" s="11"/>
      <c r="B790" s="11"/>
    </row>
    <row r="791">
      <c r="A791" s="11"/>
      <c r="B791" s="11"/>
    </row>
    <row r="792">
      <c r="A792" s="11"/>
      <c r="B792" s="11"/>
    </row>
    <row r="793">
      <c r="A793" s="11"/>
      <c r="B793" s="11"/>
    </row>
    <row r="794">
      <c r="A794" s="11"/>
      <c r="B794" s="11"/>
    </row>
    <row r="795">
      <c r="A795" s="11"/>
      <c r="B795" s="11"/>
    </row>
    <row r="796">
      <c r="A796" s="11"/>
      <c r="B796" s="11"/>
    </row>
    <row r="797">
      <c r="A797" s="11"/>
      <c r="B797" s="11"/>
    </row>
    <row r="798">
      <c r="A798" s="11"/>
      <c r="B798" s="11"/>
    </row>
    <row r="799">
      <c r="A799" s="11"/>
      <c r="B799" s="11"/>
    </row>
    <row r="800">
      <c r="A800" s="11"/>
      <c r="B800" s="11"/>
    </row>
    <row r="801">
      <c r="A801" s="11"/>
      <c r="B801" s="11"/>
    </row>
    <row r="802">
      <c r="A802" s="11"/>
      <c r="B802" s="11"/>
    </row>
    <row r="803">
      <c r="A803" s="11"/>
      <c r="B803" s="11"/>
    </row>
    <row r="804">
      <c r="A804" s="11"/>
      <c r="B804" s="11"/>
    </row>
    <row r="805">
      <c r="A805" s="11"/>
      <c r="B805" s="11"/>
    </row>
    <row r="806">
      <c r="A806" s="11"/>
      <c r="B806" s="11"/>
    </row>
    <row r="807">
      <c r="A807" s="11"/>
      <c r="B807" s="11"/>
    </row>
    <row r="808">
      <c r="A808" s="11"/>
      <c r="B808" s="11"/>
    </row>
    <row r="809">
      <c r="A809" s="11"/>
      <c r="B809" s="11"/>
    </row>
    <row r="810">
      <c r="A810" s="11"/>
      <c r="B810" s="11"/>
    </row>
    <row r="811">
      <c r="A811" s="11"/>
      <c r="B811" s="11"/>
    </row>
    <row r="812">
      <c r="A812" s="11"/>
      <c r="B812" s="11"/>
    </row>
    <row r="813">
      <c r="A813" s="11"/>
      <c r="B813" s="11"/>
    </row>
    <row r="814">
      <c r="A814" s="11"/>
      <c r="B814" s="11"/>
    </row>
    <row r="815">
      <c r="A815" s="11"/>
      <c r="B815" s="11"/>
    </row>
    <row r="816">
      <c r="A816" s="11"/>
      <c r="B816" s="11"/>
    </row>
    <row r="817">
      <c r="A817" s="11"/>
      <c r="B817" s="11"/>
    </row>
    <row r="818">
      <c r="A818" s="11"/>
      <c r="B818" s="11"/>
    </row>
    <row r="819">
      <c r="A819" s="11"/>
      <c r="B819" s="11"/>
    </row>
    <row r="820">
      <c r="A820" s="11"/>
      <c r="B820" s="11"/>
    </row>
    <row r="821">
      <c r="A821" s="11"/>
      <c r="B821" s="11"/>
    </row>
    <row r="822">
      <c r="A822" s="11"/>
      <c r="B822" s="11"/>
    </row>
    <row r="823">
      <c r="A823" s="11"/>
      <c r="B823" s="11"/>
    </row>
    <row r="824">
      <c r="A824" s="11"/>
      <c r="B824" s="11"/>
    </row>
    <row r="825">
      <c r="A825" s="11"/>
      <c r="B825" s="11"/>
    </row>
    <row r="826">
      <c r="A826" s="11"/>
      <c r="B826" s="11"/>
    </row>
    <row r="827">
      <c r="A827" s="11"/>
      <c r="B827" s="11"/>
    </row>
    <row r="828">
      <c r="A828" s="11"/>
      <c r="B828" s="11"/>
    </row>
    <row r="829">
      <c r="A829" s="11"/>
      <c r="B829" s="11"/>
    </row>
    <row r="830">
      <c r="A830" s="11"/>
      <c r="B830" s="11"/>
    </row>
    <row r="831">
      <c r="A831" s="11"/>
      <c r="B831" s="11"/>
    </row>
    <row r="832">
      <c r="A832" s="11"/>
      <c r="B832" s="11"/>
    </row>
    <row r="833">
      <c r="A833" s="11"/>
      <c r="B833" s="11"/>
    </row>
    <row r="834">
      <c r="A834" s="11"/>
      <c r="B834" s="11"/>
    </row>
    <row r="835">
      <c r="A835" s="11"/>
      <c r="B835" s="11"/>
    </row>
    <row r="836">
      <c r="A836" s="11"/>
      <c r="B836" s="11"/>
    </row>
    <row r="837">
      <c r="A837" s="11"/>
      <c r="B837" s="11"/>
    </row>
    <row r="838">
      <c r="A838" s="11"/>
      <c r="B838" s="11"/>
    </row>
    <row r="839">
      <c r="A839" s="11"/>
      <c r="B839" s="11"/>
    </row>
    <row r="840">
      <c r="A840" s="11"/>
      <c r="B840" s="11"/>
    </row>
    <row r="841">
      <c r="A841" s="11"/>
      <c r="B841" s="11"/>
    </row>
    <row r="842">
      <c r="A842" s="11"/>
      <c r="B842" s="11"/>
    </row>
    <row r="843">
      <c r="A843" s="11"/>
      <c r="B843" s="11"/>
    </row>
    <row r="844">
      <c r="A844" s="11"/>
      <c r="B844" s="11"/>
    </row>
    <row r="845">
      <c r="A845" s="11"/>
      <c r="B845" s="11"/>
    </row>
    <row r="846">
      <c r="A846" s="11"/>
      <c r="B846" s="11"/>
    </row>
    <row r="847">
      <c r="A847" s="11"/>
      <c r="B847" s="11"/>
    </row>
    <row r="848">
      <c r="A848" s="11"/>
      <c r="B848" s="11"/>
    </row>
    <row r="849">
      <c r="A849" s="11"/>
      <c r="B849" s="11"/>
    </row>
    <row r="850">
      <c r="A850" s="11"/>
      <c r="B850" s="11"/>
    </row>
    <row r="851">
      <c r="A851" s="11"/>
      <c r="B851" s="11"/>
    </row>
    <row r="852">
      <c r="A852" s="11"/>
      <c r="B852" s="11"/>
    </row>
    <row r="853">
      <c r="A853" s="11"/>
      <c r="B853" s="11"/>
    </row>
    <row r="854">
      <c r="A854" s="11"/>
      <c r="B854" s="11"/>
    </row>
    <row r="855">
      <c r="A855" s="11"/>
      <c r="B855" s="11"/>
    </row>
    <row r="856">
      <c r="A856" s="11"/>
      <c r="B856" s="11"/>
    </row>
    <row r="857">
      <c r="A857" s="11"/>
      <c r="B857" s="11"/>
    </row>
    <row r="858">
      <c r="A858" s="11"/>
      <c r="B858" s="11"/>
    </row>
    <row r="859">
      <c r="A859" s="11"/>
      <c r="B859" s="11"/>
    </row>
    <row r="860">
      <c r="A860" s="11"/>
      <c r="B860" s="11"/>
    </row>
    <row r="861">
      <c r="A861" s="11"/>
      <c r="B861" s="11"/>
    </row>
    <row r="862">
      <c r="A862" s="11"/>
      <c r="B862" s="11"/>
    </row>
    <row r="863">
      <c r="A863" s="11"/>
      <c r="B863" s="11"/>
    </row>
    <row r="864">
      <c r="A864" s="11"/>
      <c r="B864" s="11"/>
    </row>
    <row r="865">
      <c r="A865" s="11"/>
      <c r="B865" s="11"/>
    </row>
    <row r="866">
      <c r="A866" s="11"/>
      <c r="B866" s="11"/>
    </row>
    <row r="867">
      <c r="A867" s="11"/>
      <c r="B867" s="11"/>
    </row>
    <row r="868">
      <c r="A868" s="11"/>
      <c r="B868" s="11"/>
    </row>
    <row r="869">
      <c r="A869" s="11"/>
      <c r="B869" s="11"/>
    </row>
    <row r="870">
      <c r="A870" s="11"/>
      <c r="B870" s="11"/>
    </row>
    <row r="871">
      <c r="A871" s="11"/>
      <c r="B871" s="11"/>
    </row>
    <row r="872">
      <c r="A872" s="11"/>
      <c r="B872" s="11"/>
    </row>
    <row r="873">
      <c r="A873" s="11"/>
      <c r="B873" s="11"/>
    </row>
    <row r="874">
      <c r="A874" s="11"/>
      <c r="B874" s="11"/>
    </row>
    <row r="875">
      <c r="A875" s="11"/>
      <c r="B875" s="11"/>
    </row>
    <row r="876">
      <c r="A876" s="11"/>
      <c r="B876" s="11"/>
    </row>
    <row r="877">
      <c r="A877" s="11"/>
      <c r="B877" s="11"/>
    </row>
    <row r="878">
      <c r="A878" s="11"/>
      <c r="B878" s="11"/>
    </row>
    <row r="879">
      <c r="A879" s="11"/>
      <c r="B879" s="11"/>
    </row>
    <row r="880">
      <c r="A880" s="11"/>
      <c r="B880" s="11"/>
    </row>
    <row r="881">
      <c r="A881" s="11"/>
      <c r="B881" s="11"/>
    </row>
    <row r="882">
      <c r="A882" s="11"/>
      <c r="B882" s="11"/>
    </row>
    <row r="883">
      <c r="A883" s="11"/>
      <c r="B883" s="11"/>
    </row>
    <row r="884">
      <c r="A884" s="11"/>
      <c r="B884" s="11"/>
    </row>
    <row r="885">
      <c r="A885" s="11"/>
      <c r="B885" s="11"/>
    </row>
    <row r="886">
      <c r="A886" s="11"/>
      <c r="B886" s="11"/>
    </row>
    <row r="887">
      <c r="A887" s="11"/>
      <c r="B887" s="11"/>
    </row>
    <row r="888">
      <c r="A888" s="11"/>
      <c r="B888" s="11"/>
    </row>
    <row r="889">
      <c r="A889" s="11"/>
      <c r="B889" s="11"/>
    </row>
    <row r="890">
      <c r="A890" s="11"/>
      <c r="B890" s="11"/>
    </row>
    <row r="891">
      <c r="A891" s="11"/>
      <c r="B891" s="11"/>
    </row>
    <row r="892">
      <c r="A892" s="11"/>
      <c r="B892" s="11"/>
    </row>
    <row r="893">
      <c r="A893" s="11"/>
      <c r="B893" s="11"/>
    </row>
    <row r="894">
      <c r="A894" s="11"/>
      <c r="B894" s="11"/>
    </row>
    <row r="895">
      <c r="A895" s="11"/>
      <c r="B895" s="11"/>
    </row>
    <row r="896">
      <c r="A896" s="11"/>
      <c r="B896" s="11"/>
    </row>
    <row r="897">
      <c r="A897" s="11"/>
      <c r="B897" s="11"/>
    </row>
    <row r="898">
      <c r="A898" s="11"/>
      <c r="B898" s="11"/>
    </row>
    <row r="899">
      <c r="A899" s="11"/>
      <c r="B899" s="11"/>
    </row>
    <row r="900">
      <c r="A900" s="11"/>
      <c r="B900" s="11"/>
    </row>
    <row r="901">
      <c r="A901" s="11"/>
      <c r="B901" s="11"/>
    </row>
    <row r="902">
      <c r="A902" s="11"/>
      <c r="B902" s="11"/>
    </row>
    <row r="903">
      <c r="A903" s="11"/>
      <c r="B903" s="11"/>
    </row>
    <row r="904">
      <c r="A904" s="11"/>
      <c r="B904" s="11"/>
    </row>
    <row r="905">
      <c r="A905" s="11"/>
      <c r="B905" s="11"/>
    </row>
    <row r="906">
      <c r="A906" s="11"/>
      <c r="B906" s="11"/>
    </row>
    <row r="907">
      <c r="A907" s="11"/>
      <c r="B907" s="11"/>
    </row>
    <row r="908">
      <c r="A908" s="11"/>
      <c r="B908" s="11"/>
    </row>
    <row r="909">
      <c r="A909" s="11"/>
      <c r="B909" s="11"/>
    </row>
    <row r="910">
      <c r="A910" s="11"/>
      <c r="B910" s="11"/>
    </row>
    <row r="911">
      <c r="A911" s="11"/>
      <c r="B911" s="11"/>
    </row>
    <row r="912">
      <c r="A912" s="11"/>
      <c r="B912" s="11"/>
    </row>
    <row r="913">
      <c r="A913" s="11"/>
      <c r="B913" s="11"/>
    </row>
    <row r="914">
      <c r="A914" s="11"/>
      <c r="B914" s="11"/>
    </row>
    <row r="915">
      <c r="A915" s="11"/>
      <c r="B915" s="11"/>
    </row>
    <row r="916">
      <c r="A916" s="11"/>
      <c r="B916" s="11"/>
    </row>
    <row r="917">
      <c r="A917" s="11"/>
      <c r="B917" s="11"/>
    </row>
    <row r="918">
      <c r="A918" s="11"/>
      <c r="B918" s="11"/>
    </row>
    <row r="919">
      <c r="A919" s="11"/>
      <c r="B919" s="11"/>
    </row>
    <row r="920">
      <c r="A920" s="11"/>
      <c r="B920" s="11"/>
    </row>
    <row r="921">
      <c r="A921" s="11"/>
      <c r="B921" s="11"/>
    </row>
    <row r="922">
      <c r="A922" s="11"/>
      <c r="B922" s="11"/>
    </row>
    <row r="923">
      <c r="A923" s="11"/>
      <c r="B923" s="11"/>
    </row>
    <row r="924">
      <c r="A924" s="11"/>
      <c r="B924" s="11"/>
    </row>
    <row r="925">
      <c r="A925" s="11"/>
      <c r="B925" s="11"/>
    </row>
    <row r="926">
      <c r="A926" s="11"/>
      <c r="B926" s="11"/>
    </row>
    <row r="927">
      <c r="A927" s="11"/>
      <c r="B927" s="11"/>
    </row>
    <row r="928">
      <c r="A928" s="11"/>
      <c r="B928" s="11"/>
    </row>
    <row r="929">
      <c r="A929" s="11"/>
      <c r="B929" s="11"/>
    </row>
    <row r="930">
      <c r="A930" s="11"/>
      <c r="B930" s="11"/>
    </row>
    <row r="931">
      <c r="A931" s="11"/>
      <c r="B931" s="11"/>
    </row>
    <row r="932">
      <c r="A932" s="11"/>
      <c r="B932" s="11"/>
    </row>
    <row r="933">
      <c r="A933" s="11"/>
      <c r="B933" s="11"/>
    </row>
    <row r="934">
      <c r="A934" s="11"/>
      <c r="B934" s="11"/>
    </row>
    <row r="935">
      <c r="A935" s="11"/>
      <c r="B935" s="11"/>
    </row>
    <row r="936">
      <c r="A936" s="11"/>
      <c r="B936" s="11"/>
    </row>
    <row r="937">
      <c r="A937" s="11"/>
      <c r="B937" s="11"/>
    </row>
    <row r="938">
      <c r="A938" s="11"/>
      <c r="B938" s="11"/>
    </row>
    <row r="939">
      <c r="A939" s="11"/>
      <c r="B939" s="11"/>
    </row>
    <row r="940">
      <c r="A940" s="11"/>
      <c r="B940" s="11"/>
    </row>
    <row r="941">
      <c r="A941" s="11"/>
      <c r="B941" s="11"/>
    </row>
    <row r="942">
      <c r="A942" s="11"/>
      <c r="B942" s="11"/>
    </row>
    <row r="943">
      <c r="A943" s="11"/>
      <c r="B943" s="11"/>
    </row>
    <row r="944">
      <c r="A944" s="11"/>
      <c r="B944" s="11"/>
    </row>
    <row r="945">
      <c r="A945" s="11"/>
      <c r="B945" s="11"/>
    </row>
    <row r="946">
      <c r="A946" s="11"/>
      <c r="B946" s="11"/>
    </row>
    <row r="947">
      <c r="A947" s="11"/>
      <c r="B947" s="11"/>
    </row>
    <row r="948">
      <c r="A948" s="11"/>
      <c r="B948" s="11"/>
    </row>
    <row r="949">
      <c r="A949" s="11"/>
      <c r="B949" s="11"/>
    </row>
    <row r="950">
      <c r="A950" s="11"/>
      <c r="B950" s="11"/>
    </row>
    <row r="951">
      <c r="A951" s="11"/>
      <c r="B951" s="11"/>
    </row>
    <row r="952">
      <c r="A952" s="11"/>
      <c r="B952" s="11"/>
    </row>
    <row r="953">
      <c r="A953" s="11"/>
      <c r="B953" s="11"/>
    </row>
    <row r="954">
      <c r="A954" s="11"/>
      <c r="B954" s="11"/>
    </row>
    <row r="955">
      <c r="A955" s="11"/>
      <c r="B955" s="11"/>
    </row>
    <row r="956">
      <c r="A956" s="11"/>
      <c r="B956" s="11"/>
    </row>
    <row r="957">
      <c r="A957" s="11"/>
      <c r="B957" s="11"/>
    </row>
    <row r="958">
      <c r="A958" s="11"/>
      <c r="B958" s="11"/>
    </row>
    <row r="959">
      <c r="A959" s="11"/>
      <c r="B959" s="11"/>
    </row>
    <row r="960">
      <c r="A960" s="11"/>
      <c r="B960" s="11"/>
    </row>
    <row r="961">
      <c r="A961" s="11"/>
      <c r="B961" s="11"/>
    </row>
    <row r="962">
      <c r="A962" s="11"/>
      <c r="B962" s="11"/>
    </row>
    <row r="963">
      <c r="A963" s="11"/>
      <c r="B963" s="11"/>
    </row>
    <row r="964">
      <c r="A964" s="11"/>
      <c r="B964" s="11"/>
    </row>
    <row r="965">
      <c r="A965" s="11"/>
      <c r="B965" s="11"/>
    </row>
    <row r="966">
      <c r="A966" s="11"/>
      <c r="B966" s="11"/>
    </row>
    <row r="967">
      <c r="A967" s="11"/>
      <c r="B967" s="11"/>
    </row>
    <row r="968">
      <c r="A968" s="11"/>
      <c r="B968" s="11"/>
    </row>
    <row r="969">
      <c r="A969" s="11"/>
      <c r="B969" s="11"/>
    </row>
    <row r="970">
      <c r="A970" s="11"/>
      <c r="B970" s="11"/>
    </row>
    <row r="971">
      <c r="A971" s="11"/>
      <c r="B971" s="11"/>
    </row>
    <row r="972">
      <c r="A972" s="11"/>
      <c r="B972" s="11"/>
    </row>
    <row r="973">
      <c r="A973" s="11"/>
      <c r="B973" s="11"/>
    </row>
    <row r="974">
      <c r="A974" s="11"/>
      <c r="B974" s="11"/>
    </row>
    <row r="975">
      <c r="A975" s="11"/>
      <c r="B975" s="11"/>
    </row>
    <row r="976">
      <c r="A976" s="11"/>
      <c r="B976" s="11"/>
    </row>
    <row r="977">
      <c r="A977" s="11"/>
      <c r="B977" s="11"/>
    </row>
    <row r="978">
      <c r="A978" s="11"/>
      <c r="B978" s="11"/>
    </row>
    <row r="979">
      <c r="A979" s="11"/>
      <c r="B979" s="11"/>
    </row>
    <row r="980">
      <c r="A980" s="11"/>
      <c r="B980" s="11"/>
    </row>
    <row r="981">
      <c r="A981" s="11"/>
      <c r="B981" s="11"/>
    </row>
    <row r="982">
      <c r="A982" s="11"/>
      <c r="B982" s="11"/>
    </row>
    <row r="983">
      <c r="A983" s="11"/>
      <c r="B983" s="11"/>
    </row>
    <row r="984">
      <c r="A984" s="11"/>
      <c r="B984" s="11"/>
    </row>
    <row r="985">
      <c r="A985" s="11"/>
      <c r="B985" s="11"/>
    </row>
    <row r="986">
      <c r="A986" s="11"/>
      <c r="B986" s="11"/>
    </row>
    <row r="987">
      <c r="A987" s="11"/>
      <c r="B987" s="11"/>
    </row>
    <row r="988">
      <c r="A988" s="11"/>
      <c r="B988" s="11"/>
    </row>
    <row r="989">
      <c r="A989" s="11"/>
      <c r="B989" s="11"/>
    </row>
    <row r="990">
      <c r="A990" s="11"/>
      <c r="B990" s="11"/>
    </row>
    <row r="991">
      <c r="A991" s="11"/>
      <c r="B991" s="11"/>
    </row>
    <row r="992">
      <c r="A992" s="11"/>
      <c r="B992" s="11"/>
    </row>
    <row r="993">
      <c r="A993" s="11"/>
      <c r="B993" s="11"/>
    </row>
    <row r="994">
      <c r="A994" s="11"/>
      <c r="B994" s="11"/>
    </row>
    <row r="995">
      <c r="A995" s="11"/>
      <c r="B995" s="11"/>
    </row>
    <row r="996">
      <c r="A996" s="11"/>
      <c r="B996" s="11"/>
    </row>
    <row r="997">
      <c r="A997" s="11"/>
      <c r="B997" s="11"/>
    </row>
    <row r="998">
      <c r="A998" s="11"/>
      <c r="B998" s="11"/>
    </row>
    <row r="999">
      <c r="A999" s="11"/>
      <c r="B999" s="11"/>
    </row>
    <row r="1000">
      <c r="A1000" s="11"/>
      <c r="B1000" s="1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5"/>
    <col customWidth="1" min="2" max="2" width="11.63"/>
    <col customWidth="1" min="3" max="3" width="20.75"/>
    <col customWidth="1" min="4" max="4" width="39.63"/>
    <col customWidth="1" min="5" max="5" width="16.0"/>
    <col customWidth="1" min="6" max="6" width="20.88"/>
    <col customWidth="1" min="7" max="7" width="17.25"/>
    <col customWidth="1" min="8" max="8" width="29.88"/>
    <col customWidth="1" min="9" max="9" width="30.5"/>
    <col customWidth="1" min="10" max="10" width="27.88"/>
    <col customWidth="1" min="12" max="12" width="18.0"/>
    <col customWidth="1" min="14" max="14" width="11.13"/>
    <col customWidth="1" min="15" max="15" width="17.38"/>
    <col customWidth="1" min="16" max="16" width="15.13"/>
    <col customWidth="1" min="17" max="17" width="25.63"/>
    <col customWidth="1" min="18" max="18" width="17.75"/>
    <col customWidth="1" min="19" max="19" width="58.63"/>
    <col customWidth="1" min="20" max="20" width="14.75"/>
    <col customWidth="1" min="21" max="21" width="36.88"/>
  </cols>
  <sheetData>
    <row r="1">
      <c r="A1" s="10" t="s">
        <v>305</v>
      </c>
      <c r="B1" s="10" t="s">
        <v>306</v>
      </c>
      <c r="C1" s="10" t="s">
        <v>307</v>
      </c>
      <c r="D1" s="10" t="s">
        <v>308</v>
      </c>
      <c r="E1" s="10" t="s">
        <v>309</v>
      </c>
      <c r="F1" s="10" t="s">
        <v>310</v>
      </c>
      <c r="G1" s="10" t="s">
        <v>311</v>
      </c>
      <c r="H1" s="10" t="s">
        <v>312</v>
      </c>
      <c r="I1" s="10" t="s">
        <v>313</v>
      </c>
      <c r="J1" s="10" t="s">
        <v>314</v>
      </c>
      <c r="K1" s="10" t="s">
        <v>315</v>
      </c>
      <c r="L1" s="10" t="s">
        <v>316</v>
      </c>
      <c r="M1" s="10" t="s">
        <v>317</v>
      </c>
      <c r="N1" s="10" t="s">
        <v>318</v>
      </c>
      <c r="O1" s="10" t="s">
        <v>319</v>
      </c>
      <c r="P1" s="10" t="s">
        <v>320</v>
      </c>
      <c r="Q1" s="10" t="s">
        <v>321</v>
      </c>
      <c r="R1" s="10" t="s">
        <v>322</v>
      </c>
      <c r="S1" s="10" t="s">
        <v>323</v>
      </c>
      <c r="T1" s="10" t="s">
        <v>324</v>
      </c>
      <c r="U1" s="10" t="s">
        <v>325</v>
      </c>
      <c r="V1" s="11"/>
      <c r="W1" s="11"/>
      <c r="X1" s="11"/>
      <c r="Y1" s="11"/>
      <c r="Z1" s="11"/>
      <c r="AA1" s="11"/>
    </row>
    <row r="2">
      <c r="A2" s="12" t="s">
        <v>326</v>
      </c>
      <c r="B2" s="13">
        <f t="shared" ref="B2:C2" si="1">SUM(B9:B11)/COUNTA(B9:B11)</f>
        <v>1.5</v>
      </c>
      <c r="C2" s="13">
        <f t="shared" si="1"/>
        <v>3.75</v>
      </c>
      <c r="D2" s="14" t="s">
        <v>327</v>
      </c>
      <c r="E2" s="15">
        <f t="shared" ref="E2:G2" si="2">SUM(E9:E11)/COUNTA(E9:E11)</f>
        <v>0.4666666667</v>
      </c>
      <c r="F2" s="15">
        <f t="shared" si="2"/>
        <v>0.4666666667</v>
      </c>
      <c r="G2" s="13">
        <f t="shared" si="2"/>
        <v>2.333333333</v>
      </c>
      <c r="H2" s="14">
        <v>3.0</v>
      </c>
      <c r="I2" s="13">
        <f t="shared" ref="I2:L2" si="3">SUM(I9:I11)/COUNTA(I9:I11)</f>
        <v>11.66666667</v>
      </c>
      <c r="J2" s="13">
        <f t="shared" si="3"/>
        <v>1</v>
      </c>
      <c r="K2" s="15">
        <f t="shared" si="3"/>
        <v>0.75</v>
      </c>
      <c r="L2" s="15">
        <f t="shared" si="3"/>
        <v>0.6666666667</v>
      </c>
      <c r="M2" s="14">
        <v>2013.0</v>
      </c>
      <c r="N2" s="15">
        <f t="shared" ref="N2:P2" si="4">SUM(N9:N11)/COUNTA(N9:N11)</f>
        <v>0.3333333333</v>
      </c>
      <c r="O2" s="15">
        <f t="shared" si="4"/>
        <v>0.3333333333</v>
      </c>
      <c r="P2" s="15">
        <f t="shared" si="4"/>
        <v>0.7083333333</v>
      </c>
      <c r="Q2" s="16" t="s">
        <v>328</v>
      </c>
      <c r="R2" s="14" t="s">
        <v>329</v>
      </c>
      <c r="S2" s="14" t="s">
        <v>330</v>
      </c>
      <c r="T2" s="15">
        <f t="shared" ref="T2:U2" si="5">SUM(T9:T11)/COUNTA(T9:T11)</f>
        <v>0.5333333333</v>
      </c>
      <c r="U2" s="15">
        <f t="shared" si="5"/>
        <v>0.6</v>
      </c>
    </row>
    <row r="3">
      <c r="A3" s="12" t="s">
        <v>331</v>
      </c>
      <c r="B3" s="13">
        <f t="shared" ref="B3:C3" si="6">SUM(B12:B14)/COUNTA(B12:B14)</f>
        <v>14.66666667</v>
      </c>
      <c r="C3" s="13">
        <f t="shared" si="6"/>
        <v>4</v>
      </c>
      <c r="D3" s="17" t="str">
        <f t="shared" ref="D3:D4" si="12">D12&amp;" (100%)"</f>
        <v>Scrum (100%)</v>
      </c>
      <c r="E3" s="15">
        <f t="shared" ref="E3:F3" si="7">SUM(E12:E14)/COUNTA(E12:E14)</f>
        <v>0.6333333333</v>
      </c>
      <c r="F3" s="15">
        <f t="shared" si="7"/>
        <v>0.6</v>
      </c>
      <c r="G3" s="13">
        <f>SUM(G13:G14)/COUNTA(G13:G14)</f>
        <v>1.5</v>
      </c>
      <c r="H3" s="14">
        <v>4.0</v>
      </c>
      <c r="I3" s="13">
        <f t="shared" ref="I3:K3" si="8">SUM(I13:I14)/COUNTA(I13:I14)</f>
        <v>13.5</v>
      </c>
      <c r="J3" s="13">
        <f t="shared" si="8"/>
        <v>5</v>
      </c>
      <c r="K3" s="15">
        <f t="shared" si="8"/>
        <v>0.578125</v>
      </c>
      <c r="L3" s="15">
        <f>SUM(L12:L14)/COUNTA(L12:L14)</f>
        <v>0.6666666667</v>
      </c>
      <c r="M3" s="14" t="s">
        <v>332</v>
      </c>
      <c r="N3" s="15">
        <f t="shared" ref="N3:P3" si="9">SUM(N13:N14)/COUNTA(N13:N14)</f>
        <v>1</v>
      </c>
      <c r="O3" s="15">
        <f t="shared" si="9"/>
        <v>0.6</v>
      </c>
      <c r="P3" s="15">
        <f t="shared" si="9"/>
        <v>0.9375</v>
      </c>
      <c r="Q3" s="14" t="s">
        <v>333</v>
      </c>
      <c r="R3" s="14" t="s">
        <v>334</v>
      </c>
      <c r="S3" s="14" t="s">
        <v>335</v>
      </c>
      <c r="T3" s="15">
        <f t="shared" ref="T3:U3" si="10">SUM(T13:T14)/COUNTA(T13:T14)</f>
        <v>0.9</v>
      </c>
      <c r="U3" s="15">
        <f t="shared" si="10"/>
        <v>0.3</v>
      </c>
    </row>
    <row r="4">
      <c r="A4" s="12" t="s">
        <v>336</v>
      </c>
      <c r="B4" s="13">
        <f t="shared" ref="B4:C4" si="11">SUM(B15)/COUNTA(B15)</f>
        <v>20</v>
      </c>
      <c r="C4" s="13">
        <f t="shared" si="11"/>
        <v>4</v>
      </c>
      <c r="D4" s="17" t="str">
        <f t="shared" si="12"/>
        <v>Scrum (100%)</v>
      </c>
      <c r="E4" s="15">
        <f t="shared" ref="E4:G4" si="13">SUM(E15)/COUNTA(E15)</f>
        <v>0.5</v>
      </c>
      <c r="F4" s="15">
        <f t="shared" si="13"/>
        <v>0.2</v>
      </c>
      <c r="G4" s="13">
        <f t="shared" si="13"/>
        <v>2</v>
      </c>
      <c r="H4" s="14">
        <v>4.0</v>
      </c>
      <c r="I4" s="13">
        <f t="shared" ref="I4:L4" si="14">SUM(I15)/COUNTA(I15)</f>
        <v>2</v>
      </c>
      <c r="J4" s="13">
        <f t="shared" si="14"/>
        <v>3</v>
      </c>
      <c r="K4" s="15">
        <f t="shared" si="14"/>
        <v>0.15</v>
      </c>
      <c r="L4" s="15">
        <f t="shared" si="14"/>
        <v>0</v>
      </c>
      <c r="M4" s="14" t="s">
        <v>337</v>
      </c>
      <c r="N4" s="15">
        <f>SUM(N15)/COUNTA(N15)</f>
        <v>0</v>
      </c>
      <c r="O4" s="15"/>
      <c r="P4" s="15">
        <f>SUM(P15)/COUNTA(P15)</f>
        <v>0.75</v>
      </c>
      <c r="Q4" s="14" t="s">
        <v>338</v>
      </c>
      <c r="R4" s="14" t="s">
        <v>137</v>
      </c>
      <c r="S4" s="14" t="s">
        <v>223</v>
      </c>
      <c r="T4" s="15">
        <f t="shared" ref="T4:U4" si="15">SUM(T15)/COUNTA(T15)</f>
        <v>0.4</v>
      </c>
      <c r="U4" s="15">
        <f t="shared" si="15"/>
        <v>0.6</v>
      </c>
    </row>
    <row r="5">
      <c r="A5" s="12" t="s">
        <v>339</v>
      </c>
      <c r="B5" s="13">
        <f t="shared" ref="B5:C5" si="16">SUM(B16:B20)/COUNTA(B16:B20)</f>
        <v>10.4</v>
      </c>
      <c r="C5" s="13">
        <f t="shared" si="16"/>
        <v>4.7</v>
      </c>
      <c r="D5" s="14" t="s">
        <v>340</v>
      </c>
      <c r="E5" s="15">
        <f t="shared" ref="E5:G5" si="17">SUM(E16:E20)/COUNTA(E16:E20)</f>
        <v>0.56</v>
      </c>
      <c r="F5" s="15">
        <f t="shared" si="17"/>
        <v>0.64</v>
      </c>
      <c r="G5" s="13">
        <f t="shared" si="17"/>
        <v>2</v>
      </c>
      <c r="H5" s="14">
        <v>2.0</v>
      </c>
      <c r="I5" s="13">
        <f t="shared" ref="I5:L5" si="18">SUM(I16:I20)/COUNTA(I16:I20)</f>
        <v>4.625</v>
      </c>
      <c r="J5" s="13">
        <f t="shared" si="18"/>
        <v>5</v>
      </c>
      <c r="K5" s="15">
        <f t="shared" si="18"/>
        <v>0.45</v>
      </c>
      <c r="L5" s="15">
        <f t="shared" si="18"/>
        <v>0.9</v>
      </c>
      <c r="M5" s="14" t="s">
        <v>341</v>
      </c>
      <c r="N5" s="15">
        <f t="shared" ref="N5:P5" si="19">SUM(N16:N20)/COUNTA(N16:N20)</f>
        <v>0.6</v>
      </c>
      <c r="O5" s="15">
        <f t="shared" si="19"/>
        <v>0.52</v>
      </c>
      <c r="P5" s="15">
        <f t="shared" si="19"/>
        <v>0.65</v>
      </c>
      <c r="Q5" s="14" t="s">
        <v>333</v>
      </c>
      <c r="R5" s="14" t="s">
        <v>342</v>
      </c>
      <c r="S5" s="14" t="s">
        <v>343</v>
      </c>
      <c r="T5" s="15">
        <f t="shared" ref="T5:U5" si="20">SUM(T16:T20)/COUNTA(T16:T20)</f>
        <v>0.84</v>
      </c>
      <c r="U5" s="15">
        <f t="shared" si="20"/>
        <v>0.36</v>
      </c>
    </row>
    <row r="8">
      <c r="A8" s="10" t="s">
        <v>305</v>
      </c>
      <c r="B8" s="10" t="s">
        <v>306</v>
      </c>
      <c r="C8" s="10" t="s">
        <v>307</v>
      </c>
      <c r="D8" s="10" t="s">
        <v>344</v>
      </c>
      <c r="E8" s="10" t="s">
        <v>309</v>
      </c>
      <c r="F8" s="10" t="s">
        <v>310</v>
      </c>
      <c r="G8" s="10" t="s">
        <v>311</v>
      </c>
      <c r="H8" s="10" t="s">
        <v>312</v>
      </c>
      <c r="I8" s="10" t="s">
        <v>313</v>
      </c>
      <c r="J8" s="10" t="s">
        <v>314</v>
      </c>
      <c r="K8" s="10" t="s">
        <v>315</v>
      </c>
      <c r="L8" s="10" t="s">
        <v>316</v>
      </c>
      <c r="M8" s="10" t="s">
        <v>317</v>
      </c>
      <c r="N8" s="10" t="s">
        <v>318</v>
      </c>
      <c r="O8" s="10" t="s">
        <v>319</v>
      </c>
      <c r="P8" s="10" t="s">
        <v>320</v>
      </c>
      <c r="Q8" s="10" t="s">
        <v>321</v>
      </c>
      <c r="R8" s="10" t="s">
        <v>322</v>
      </c>
      <c r="S8" s="10" t="s">
        <v>323</v>
      </c>
      <c r="T8" s="10" t="s">
        <v>324</v>
      </c>
      <c r="U8" s="10" t="s">
        <v>325</v>
      </c>
      <c r="V8" s="11"/>
      <c r="W8" s="11"/>
      <c r="X8" s="11"/>
      <c r="Y8" s="11"/>
      <c r="Z8" s="11"/>
      <c r="AA8" s="11"/>
    </row>
    <row r="9">
      <c r="A9" s="3" t="s">
        <v>345</v>
      </c>
      <c r="B9" s="3">
        <v>1.0</v>
      </c>
      <c r="C9" s="3">
        <v>2.5</v>
      </c>
      <c r="D9" s="3" t="s">
        <v>346</v>
      </c>
      <c r="E9" s="18">
        <f>7/10</f>
        <v>0.7</v>
      </c>
      <c r="F9" s="18">
        <f t="shared" ref="F9:F10" si="21">3/5</f>
        <v>0.6</v>
      </c>
      <c r="G9" s="3">
        <v>1.0</v>
      </c>
      <c r="H9" s="3" t="s">
        <v>56</v>
      </c>
      <c r="I9" s="3">
        <v>12.0</v>
      </c>
      <c r="J9" s="3">
        <v>1.0</v>
      </c>
      <c r="K9" s="19">
        <f t="shared" ref="K9:K10" si="22">J9/B9</f>
        <v>1</v>
      </c>
      <c r="L9" s="3">
        <v>1.0</v>
      </c>
      <c r="M9" s="3">
        <v>2013.0</v>
      </c>
      <c r="N9" s="3">
        <v>0.0</v>
      </c>
      <c r="O9" s="18">
        <f t="shared" ref="O9:O10" si="23">2/5</f>
        <v>0.4</v>
      </c>
      <c r="P9" s="18">
        <f>5/8</f>
        <v>0.625</v>
      </c>
      <c r="Q9" s="20" t="s">
        <v>338</v>
      </c>
      <c r="R9" s="3" t="s">
        <v>66</v>
      </c>
      <c r="S9" s="21"/>
      <c r="T9" s="18">
        <f>5/5</f>
        <v>1</v>
      </c>
      <c r="U9" s="18">
        <f t="shared" ref="U9:U11" si="24">3/5</f>
        <v>0.6</v>
      </c>
    </row>
    <row r="10">
      <c r="A10" s="3" t="s">
        <v>345</v>
      </c>
      <c r="B10" s="3">
        <v>2.0</v>
      </c>
      <c r="C10" s="3">
        <v>5.0</v>
      </c>
      <c r="D10" s="3" t="s">
        <v>80</v>
      </c>
      <c r="E10" s="18">
        <f>4/10</f>
        <v>0.4</v>
      </c>
      <c r="F10" s="18">
        <f t="shared" si="21"/>
        <v>0.6</v>
      </c>
      <c r="G10" s="3">
        <v>3.0</v>
      </c>
      <c r="H10" s="3" t="s">
        <v>85</v>
      </c>
      <c r="I10" s="3">
        <v>15.0</v>
      </c>
      <c r="J10" s="3">
        <v>1.0</v>
      </c>
      <c r="K10" s="19">
        <f t="shared" si="22"/>
        <v>0.5</v>
      </c>
      <c r="L10" s="3">
        <v>0.0</v>
      </c>
      <c r="M10" s="3" t="s">
        <v>337</v>
      </c>
      <c r="N10" s="3">
        <v>1.0</v>
      </c>
      <c r="O10" s="18">
        <f t="shared" si="23"/>
        <v>0.4</v>
      </c>
      <c r="P10" s="18">
        <f>7/8</f>
        <v>0.875</v>
      </c>
      <c r="Q10" s="22" t="s">
        <v>79</v>
      </c>
      <c r="R10" s="3" t="s">
        <v>66</v>
      </c>
      <c r="S10" s="21" t="s">
        <v>347</v>
      </c>
      <c r="T10" s="18">
        <f>2/5</f>
        <v>0.4</v>
      </c>
      <c r="U10" s="18">
        <f t="shared" si="24"/>
        <v>0.6</v>
      </c>
    </row>
    <row r="11">
      <c r="A11" s="3" t="s">
        <v>345</v>
      </c>
      <c r="B11" s="23"/>
      <c r="C11" s="23"/>
      <c r="D11" s="3" t="s">
        <v>346</v>
      </c>
      <c r="E11" s="18">
        <f t="shared" ref="E11:E12" si="25">3/10</f>
        <v>0.3</v>
      </c>
      <c r="F11" s="18">
        <f>1/5</f>
        <v>0.2</v>
      </c>
      <c r="G11" s="3">
        <v>3.0</v>
      </c>
      <c r="H11" s="3" t="s">
        <v>109</v>
      </c>
      <c r="I11" s="3">
        <v>8.0</v>
      </c>
      <c r="J11" s="23"/>
      <c r="K11" s="24"/>
      <c r="L11" s="3">
        <v>1.0</v>
      </c>
      <c r="M11" s="3">
        <v>2013.0</v>
      </c>
      <c r="N11" s="3">
        <v>0.0</v>
      </c>
      <c r="O11" s="18">
        <f>1/5</f>
        <v>0.2</v>
      </c>
      <c r="P11" s="18">
        <f>5/8</f>
        <v>0.625</v>
      </c>
      <c r="Q11" s="22" t="s">
        <v>348</v>
      </c>
      <c r="R11" s="3" t="s">
        <v>66</v>
      </c>
      <c r="S11" s="21" t="s">
        <v>349</v>
      </c>
      <c r="T11" s="18">
        <f>1/5</f>
        <v>0.2</v>
      </c>
      <c r="U11" s="18">
        <f t="shared" si="24"/>
        <v>0.6</v>
      </c>
    </row>
    <row r="12">
      <c r="A12" s="3" t="s">
        <v>350</v>
      </c>
      <c r="B12" s="3">
        <v>7.0</v>
      </c>
      <c r="C12" s="3">
        <v>7.0</v>
      </c>
      <c r="D12" s="3" t="s">
        <v>80</v>
      </c>
      <c r="E12" s="18">
        <f t="shared" si="25"/>
        <v>0.3</v>
      </c>
      <c r="F12" s="18">
        <f>4/5</f>
        <v>0.8</v>
      </c>
      <c r="G12" s="3">
        <v>0.0</v>
      </c>
      <c r="H12" s="3" t="s">
        <v>85</v>
      </c>
      <c r="I12" s="3">
        <v>4.0</v>
      </c>
      <c r="J12" s="3">
        <v>1.0</v>
      </c>
      <c r="K12" s="19">
        <f t="shared" ref="K12:K20" si="26">J12/B12</f>
        <v>0.1428571429</v>
      </c>
      <c r="L12" s="3">
        <v>0.0</v>
      </c>
      <c r="M12" s="3" t="s">
        <v>337</v>
      </c>
      <c r="N12" s="3">
        <v>0.0</v>
      </c>
      <c r="O12" s="18">
        <f>5/5</f>
        <v>1</v>
      </c>
      <c r="P12" s="18">
        <f>6/8</f>
        <v>0.75</v>
      </c>
      <c r="Q12" s="25" t="s">
        <v>351</v>
      </c>
      <c r="R12" s="3" t="s">
        <v>137</v>
      </c>
      <c r="S12" s="21" t="s">
        <v>138</v>
      </c>
      <c r="T12" s="18">
        <f t="shared" ref="T12:T13" si="27">4/5</f>
        <v>0.8</v>
      </c>
      <c r="U12" s="18">
        <f>1/5</f>
        <v>0.2</v>
      </c>
    </row>
    <row r="13">
      <c r="A13" s="3" t="s">
        <v>350</v>
      </c>
      <c r="B13" s="3">
        <v>32.0</v>
      </c>
      <c r="C13" s="3">
        <v>1.0</v>
      </c>
      <c r="D13" s="3" t="s">
        <v>80</v>
      </c>
      <c r="E13" s="18">
        <f>9/10</f>
        <v>0.9</v>
      </c>
      <c r="F13" s="18">
        <f>1/5</f>
        <v>0.2</v>
      </c>
      <c r="G13" s="3">
        <v>2.0</v>
      </c>
      <c r="H13" s="3" t="s">
        <v>56</v>
      </c>
      <c r="I13" s="3">
        <v>7.0</v>
      </c>
      <c r="J13" s="3">
        <v>5.0</v>
      </c>
      <c r="K13" s="19">
        <f t="shared" si="26"/>
        <v>0.15625</v>
      </c>
      <c r="L13" s="3">
        <v>1.0</v>
      </c>
      <c r="M13" s="3">
        <v>2013.0</v>
      </c>
      <c r="N13" s="26">
        <v>1.0</v>
      </c>
      <c r="O13" s="18">
        <f>2/5</f>
        <v>0.4</v>
      </c>
      <c r="P13" s="18">
        <f>7/8</f>
        <v>0.875</v>
      </c>
      <c r="Q13" s="20" t="s">
        <v>338</v>
      </c>
      <c r="R13" s="3" t="s">
        <v>137</v>
      </c>
      <c r="S13" s="21" t="s">
        <v>159</v>
      </c>
      <c r="T13" s="18">
        <f t="shared" si="27"/>
        <v>0.8</v>
      </c>
      <c r="U13" s="18">
        <f>2/5</f>
        <v>0.4</v>
      </c>
    </row>
    <row r="14">
      <c r="A14" s="3" t="s">
        <v>350</v>
      </c>
      <c r="B14" s="3">
        <v>5.0</v>
      </c>
      <c r="C14" s="3">
        <v>4.0</v>
      </c>
      <c r="D14" s="3" t="s">
        <v>80</v>
      </c>
      <c r="E14" s="18">
        <f>7/10</f>
        <v>0.7</v>
      </c>
      <c r="F14" s="18">
        <f>4/5</f>
        <v>0.8</v>
      </c>
      <c r="G14" s="3">
        <v>1.0</v>
      </c>
      <c r="H14" s="3" t="s">
        <v>56</v>
      </c>
      <c r="I14" s="3">
        <v>20.0</v>
      </c>
      <c r="J14" s="3">
        <v>5.0</v>
      </c>
      <c r="K14" s="19">
        <f t="shared" si="26"/>
        <v>1</v>
      </c>
      <c r="L14" s="3">
        <v>1.0</v>
      </c>
      <c r="M14" s="3" t="s">
        <v>352</v>
      </c>
      <c r="N14" s="3">
        <v>1.0</v>
      </c>
      <c r="O14" s="18">
        <f>4/5</f>
        <v>0.8</v>
      </c>
      <c r="P14" s="18">
        <f>8/8</f>
        <v>1</v>
      </c>
      <c r="Q14" s="22" t="s">
        <v>169</v>
      </c>
      <c r="R14" s="3" t="s">
        <v>137</v>
      </c>
      <c r="S14" s="21" t="s">
        <v>353</v>
      </c>
      <c r="T14" s="18">
        <f>5/5</f>
        <v>1</v>
      </c>
      <c r="U14" s="18">
        <f>1/5</f>
        <v>0.2</v>
      </c>
    </row>
    <row r="15">
      <c r="A15" s="3" t="s">
        <v>354</v>
      </c>
      <c r="B15" s="3">
        <v>20.0</v>
      </c>
      <c r="C15" s="3">
        <v>4.0</v>
      </c>
      <c r="D15" s="3" t="s">
        <v>80</v>
      </c>
      <c r="E15" s="18">
        <f>5/10</f>
        <v>0.5</v>
      </c>
      <c r="F15" s="18">
        <f>1/5</f>
        <v>0.2</v>
      </c>
      <c r="G15" s="3">
        <v>2.0</v>
      </c>
      <c r="H15" s="3" t="s">
        <v>85</v>
      </c>
      <c r="I15" s="3">
        <v>2.0</v>
      </c>
      <c r="J15" s="3">
        <v>3.0</v>
      </c>
      <c r="K15" s="19">
        <f t="shared" si="26"/>
        <v>0.15</v>
      </c>
      <c r="L15" s="3">
        <v>0.0</v>
      </c>
      <c r="M15" s="3" t="s">
        <v>337</v>
      </c>
      <c r="N15" s="3">
        <v>0.0</v>
      </c>
      <c r="O15" s="27"/>
      <c r="P15" s="18">
        <f>6/8</f>
        <v>0.75</v>
      </c>
      <c r="Q15" s="20" t="s">
        <v>355</v>
      </c>
      <c r="R15" s="3" t="s">
        <v>137</v>
      </c>
      <c r="S15" s="21" t="s">
        <v>356</v>
      </c>
      <c r="T15" s="18">
        <f>2/5</f>
        <v>0.4</v>
      </c>
      <c r="U15" s="18">
        <f>3/5</f>
        <v>0.6</v>
      </c>
    </row>
    <row r="16">
      <c r="A16" s="3" t="s">
        <v>357</v>
      </c>
      <c r="B16" s="3">
        <v>6.0</v>
      </c>
      <c r="C16" s="3">
        <v>2.5</v>
      </c>
      <c r="D16" s="3" t="s">
        <v>80</v>
      </c>
      <c r="E16" s="18">
        <f>7/10</f>
        <v>0.7</v>
      </c>
      <c r="F16" s="18">
        <f>2/5</f>
        <v>0.4</v>
      </c>
      <c r="G16" s="3">
        <v>2.0</v>
      </c>
      <c r="H16" s="3" t="s">
        <v>215</v>
      </c>
      <c r="I16" s="3">
        <v>1.5</v>
      </c>
      <c r="J16" s="3">
        <v>3.0</v>
      </c>
      <c r="K16" s="19">
        <f t="shared" si="26"/>
        <v>0.5</v>
      </c>
      <c r="L16" s="3">
        <v>1.0</v>
      </c>
      <c r="M16" s="3">
        <v>2020.0</v>
      </c>
      <c r="N16" s="3">
        <v>0.0</v>
      </c>
      <c r="O16" s="18">
        <f>4/5</f>
        <v>0.8</v>
      </c>
      <c r="P16" s="18">
        <f>7/8</f>
        <v>0.875</v>
      </c>
      <c r="Q16" s="3" t="s">
        <v>358</v>
      </c>
      <c r="R16" s="3" t="s">
        <v>137</v>
      </c>
      <c r="S16" s="21" t="s">
        <v>223</v>
      </c>
      <c r="T16" s="18">
        <f t="shared" ref="T16:T18" si="28">5/5</f>
        <v>1</v>
      </c>
      <c r="U16" s="18">
        <f>1/5</f>
        <v>0.2</v>
      </c>
    </row>
    <row r="17">
      <c r="A17" s="3" t="s">
        <v>357</v>
      </c>
      <c r="B17" s="3">
        <v>20.0</v>
      </c>
      <c r="C17" s="3">
        <v>1.0</v>
      </c>
      <c r="D17" s="3" t="s">
        <v>274</v>
      </c>
      <c r="E17" s="18">
        <f>3/10</f>
        <v>0.3</v>
      </c>
      <c r="F17" s="18">
        <f>5/5</f>
        <v>1</v>
      </c>
      <c r="G17" s="3">
        <v>3.0</v>
      </c>
      <c r="H17" s="3" t="s">
        <v>215</v>
      </c>
      <c r="I17" s="3">
        <v>1.0</v>
      </c>
      <c r="J17" s="3">
        <v>5.0</v>
      </c>
      <c r="K17" s="19">
        <f t="shared" si="26"/>
        <v>0.25</v>
      </c>
      <c r="L17" s="3">
        <v>1.0</v>
      </c>
      <c r="M17" s="3" t="s">
        <v>337</v>
      </c>
      <c r="N17" s="3">
        <v>1.0</v>
      </c>
      <c r="O17" s="18">
        <f>2/5</f>
        <v>0.4</v>
      </c>
      <c r="P17" s="18">
        <f>4/8</f>
        <v>0.5</v>
      </c>
      <c r="Q17" s="25" t="s">
        <v>359</v>
      </c>
      <c r="R17" s="3" t="s">
        <v>66</v>
      </c>
      <c r="S17" s="21" t="s">
        <v>360</v>
      </c>
      <c r="T17" s="18">
        <f t="shared" si="28"/>
        <v>1</v>
      </c>
      <c r="U17" s="18">
        <f>2/5</f>
        <v>0.4</v>
      </c>
    </row>
    <row r="18">
      <c r="A18" s="3" t="s">
        <v>357</v>
      </c>
      <c r="B18" s="3">
        <v>13.0</v>
      </c>
      <c r="C18" s="3">
        <v>7.0</v>
      </c>
      <c r="D18" s="3" t="s">
        <v>361</v>
      </c>
      <c r="E18" s="18">
        <f>8/10</f>
        <v>0.8</v>
      </c>
      <c r="F18" s="18">
        <f>3/5</f>
        <v>0.6</v>
      </c>
      <c r="G18" s="3">
        <v>2.0</v>
      </c>
      <c r="H18" s="3" t="s">
        <v>85</v>
      </c>
      <c r="I18" s="3">
        <v>6.0</v>
      </c>
      <c r="J18" s="3">
        <v>13.0</v>
      </c>
      <c r="K18" s="19">
        <f t="shared" si="26"/>
        <v>1</v>
      </c>
      <c r="L18" s="3">
        <v>1.0</v>
      </c>
      <c r="M18" s="3">
        <v>2016.0</v>
      </c>
      <c r="N18" s="26">
        <v>1.0</v>
      </c>
      <c r="O18" s="18">
        <f>4/5</f>
        <v>0.8</v>
      </c>
      <c r="P18" s="18">
        <f>8/8</f>
        <v>1</v>
      </c>
      <c r="Q18" s="20" t="s">
        <v>338</v>
      </c>
      <c r="R18" s="3" t="s">
        <v>137</v>
      </c>
      <c r="S18" s="21" t="s">
        <v>362</v>
      </c>
      <c r="T18" s="18">
        <f t="shared" si="28"/>
        <v>1</v>
      </c>
      <c r="U18" s="18">
        <f>1/5</f>
        <v>0.2</v>
      </c>
    </row>
    <row r="19">
      <c r="A19" s="3" t="s">
        <v>357</v>
      </c>
      <c r="B19" s="3">
        <v>8.0</v>
      </c>
      <c r="C19" s="3">
        <v>1.0</v>
      </c>
      <c r="D19" s="3" t="s">
        <v>274</v>
      </c>
      <c r="E19" s="18">
        <f>7/10</f>
        <v>0.7</v>
      </c>
      <c r="F19" s="18">
        <f>4/5</f>
        <v>0.8</v>
      </c>
      <c r="G19" s="3">
        <v>2.0</v>
      </c>
      <c r="H19" s="3" t="s">
        <v>215</v>
      </c>
      <c r="I19" s="3">
        <v>10.0</v>
      </c>
      <c r="J19" s="3">
        <v>4.0</v>
      </c>
      <c r="K19" s="19">
        <f t="shared" si="26"/>
        <v>0.5</v>
      </c>
      <c r="L19" s="3">
        <v>1.0</v>
      </c>
      <c r="M19" s="3">
        <v>2011.0</v>
      </c>
      <c r="N19" s="3">
        <v>1.0</v>
      </c>
      <c r="O19" s="18">
        <f>2/5</f>
        <v>0.4</v>
      </c>
      <c r="P19" s="18">
        <f>5/8</f>
        <v>0.625</v>
      </c>
      <c r="Q19" s="22" t="s">
        <v>273</v>
      </c>
      <c r="R19" s="3" t="s">
        <v>137</v>
      </c>
      <c r="S19" s="21" t="s">
        <v>363</v>
      </c>
      <c r="T19" s="18">
        <f>4/5</f>
        <v>0.8</v>
      </c>
      <c r="U19" s="18">
        <f>3/5</f>
        <v>0.6</v>
      </c>
    </row>
    <row r="20">
      <c r="A20" s="3" t="s">
        <v>357</v>
      </c>
      <c r="B20" s="3">
        <v>5.0</v>
      </c>
      <c r="C20" s="3">
        <v>12.0</v>
      </c>
      <c r="D20" s="3" t="s">
        <v>80</v>
      </c>
      <c r="E20" s="18">
        <f>3/10</f>
        <v>0.3</v>
      </c>
      <c r="F20" s="18">
        <f>2/5</f>
        <v>0.4</v>
      </c>
      <c r="G20" s="3">
        <v>1.0</v>
      </c>
      <c r="H20" s="3" t="s">
        <v>109</v>
      </c>
      <c r="I20" s="3"/>
      <c r="J20" s="3">
        <v>0.0</v>
      </c>
      <c r="K20" s="19">
        <f t="shared" si="26"/>
        <v>0</v>
      </c>
      <c r="L20" s="3">
        <v>0.5</v>
      </c>
      <c r="M20" s="14" t="s">
        <v>337</v>
      </c>
      <c r="N20" s="14">
        <v>0.0</v>
      </c>
      <c r="O20" s="18">
        <f>1/5</f>
        <v>0.2</v>
      </c>
      <c r="P20" s="18">
        <f>2/8</f>
        <v>0.25</v>
      </c>
      <c r="Q20" s="25" t="s">
        <v>297</v>
      </c>
      <c r="R20" s="3" t="s">
        <v>66</v>
      </c>
      <c r="S20" s="28"/>
      <c r="T20" s="18">
        <f t="shared" ref="T20:U20" si="29">2/5</f>
        <v>0.4</v>
      </c>
      <c r="U20" s="18">
        <f t="shared" si="29"/>
        <v>0.4</v>
      </c>
    </row>
    <row r="21">
      <c r="A21" s="29" t="s">
        <v>364</v>
      </c>
      <c r="B21" s="30">
        <f t="shared" ref="B21:C21" si="30">SUM(B9:B20)/COUNTA(B9:B20)</f>
        <v>10.81818182</v>
      </c>
      <c r="C21" s="30">
        <f t="shared" si="30"/>
        <v>4.272727273</v>
      </c>
      <c r="D21" s="30"/>
      <c r="E21" s="31">
        <f t="shared" ref="E21:G21" si="31">SUM(E9:E20)/COUNTA(E9:E20)</f>
        <v>0.55</v>
      </c>
      <c r="F21" s="31">
        <f t="shared" si="31"/>
        <v>0.55</v>
      </c>
      <c r="G21" s="30">
        <f t="shared" si="31"/>
        <v>1.833333333</v>
      </c>
      <c r="H21" s="29" t="s">
        <v>85</v>
      </c>
      <c r="I21" s="30">
        <f t="shared" ref="I21:L21" si="32">SUM(I9:I20)/COUNTA(I9:I20)</f>
        <v>7.863636364</v>
      </c>
      <c r="J21" s="30">
        <f t="shared" si="32"/>
        <v>3.727272727</v>
      </c>
      <c r="K21" s="31">
        <f t="shared" si="32"/>
        <v>0.4726461039</v>
      </c>
      <c r="L21" s="31">
        <f t="shared" si="32"/>
        <v>0.7083333333</v>
      </c>
      <c r="M21" s="29">
        <v>2013.0</v>
      </c>
      <c r="N21" s="31">
        <f t="shared" ref="N21:P21" si="33">SUM(N9:N20)/COUNTA(N9:N20)</f>
        <v>0.5</v>
      </c>
      <c r="O21" s="31">
        <f t="shared" si="33"/>
        <v>0.5272727273</v>
      </c>
      <c r="P21" s="31">
        <f t="shared" si="33"/>
        <v>0.7291666667</v>
      </c>
      <c r="Q21" s="30"/>
      <c r="R21" s="30"/>
      <c r="S21" s="30"/>
      <c r="T21" s="31">
        <f t="shared" ref="T21:U21" si="34">SUM(T9:T20)/COUNTA(T9:T20)</f>
        <v>0.7333333333</v>
      </c>
      <c r="U21" s="31">
        <f t="shared" si="34"/>
        <v>0.4166666667</v>
      </c>
      <c r="V21" s="30"/>
      <c r="W21" s="30"/>
      <c r="X21" s="30"/>
      <c r="Y21" s="30"/>
      <c r="Z21" s="30"/>
      <c r="AA21" s="30"/>
    </row>
    <row r="22">
      <c r="C22" s="14" t="s">
        <v>365</v>
      </c>
      <c r="D22" s="14" t="s">
        <v>366</v>
      </c>
      <c r="E22" s="14" t="s">
        <v>367</v>
      </c>
      <c r="F22" s="14" t="s">
        <v>367</v>
      </c>
      <c r="G22" s="14" t="s">
        <v>368</v>
      </c>
      <c r="H22" s="14" t="s">
        <v>369</v>
      </c>
      <c r="I22" s="14" t="s">
        <v>369</v>
      </c>
      <c r="J22" s="14" t="s">
        <v>370</v>
      </c>
      <c r="K22" s="14" t="s">
        <v>315</v>
      </c>
      <c r="L22" s="14" t="s">
        <v>371</v>
      </c>
      <c r="M22" s="14">
        <v>2020.0</v>
      </c>
      <c r="N22" s="14" t="s">
        <v>371</v>
      </c>
      <c r="O22" s="14" t="s">
        <v>371</v>
      </c>
      <c r="P22" s="14" t="s">
        <v>371</v>
      </c>
      <c r="Q22" s="32" t="s">
        <v>338</v>
      </c>
      <c r="R22" s="14" t="s">
        <v>372</v>
      </c>
      <c r="S22" s="14" t="s">
        <v>144</v>
      </c>
      <c r="T22" s="14" t="s">
        <v>371</v>
      </c>
      <c r="U22" s="14" t="s">
        <v>371</v>
      </c>
    </row>
    <row r="23">
      <c r="C23" s="33">
        <f>C19+C17+C13</f>
        <v>3</v>
      </c>
      <c r="D23" s="19">
        <f>7/12</f>
        <v>0.5833333333</v>
      </c>
      <c r="E23" s="19">
        <f t="shared" ref="E23:G23" si="35">(E10+E12+E13+E14+E15+E16+E20)/7</f>
        <v>0.5428571429</v>
      </c>
      <c r="F23" s="19">
        <f t="shared" si="35"/>
        <v>0.4857142857</v>
      </c>
      <c r="G23" s="34">
        <f t="shared" si="35"/>
        <v>1.571428571</v>
      </c>
      <c r="H23" s="14">
        <v>3.0</v>
      </c>
      <c r="I23" s="34">
        <f t="shared" ref="I23:L23" si="36">(I10+I12+I13+I14+I15+I16+I20)/7</f>
        <v>7.071428571</v>
      </c>
      <c r="J23" s="34">
        <f t="shared" si="36"/>
        <v>2.571428571</v>
      </c>
      <c r="K23" s="19">
        <f t="shared" si="36"/>
        <v>0.349872449</v>
      </c>
      <c r="L23" s="19">
        <f t="shared" si="36"/>
        <v>0.5</v>
      </c>
      <c r="M23" s="14">
        <v>2.0</v>
      </c>
      <c r="N23" s="19">
        <f t="shared" ref="N23:P23" si="37">(N10+N12+N13+N14+N15+N16+N20)/7</f>
        <v>0.4285714286</v>
      </c>
      <c r="O23" s="19">
        <f t="shared" si="37"/>
        <v>0.5142857143</v>
      </c>
      <c r="P23" s="19">
        <f t="shared" si="37"/>
        <v>0.7678571429</v>
      </c>
      <c r="Q23" s="14">
        <v>4.0</v>
      </c>
      <c r="R23" s="35">
        <f>2/7</f>
        <v>0.2857142857</v>
      </c>
      <c r="S23" s="14">
        <v>4.0</v>
      </c>
      <c r="T23" s="19">
        <f t="shared" ref="T23:U23" si="38">(T10+T12+T13+T14+T15+T16+T20)/7</f>
        <v>0.6857142857</v>
      </c>
      <c r="U23" s="19">
        <f t="shared" si="38"/>
        <v>0.3714285714</v>
      </c>
    </row>
    <row r="24">
      <c r="C24" s="14" t="s">
        <v>373</v>
      </c>
      <c r="D24" s="14" t="s">
        <v>374</v>
      </c>
      <c r="E24" s="14" t="s">
        <v>375</v>
      </c>
      <c r="F24" s="14" t="s">
        <v>375</v>
      </c>
      <c r="G24" s="14" t="s">
        <v>376</v>
      </c>
      <c r="H24" s="16" t="s">
        <v>377</v>
      </c>
      <c r="I24" s="14" t="s">
        <v>377</v>
      </c>
      <c r="J24" s="14" t="s">
        <v>378</v>
      </c>
      <c r="K24" s="14" t="s">
        <v>315</v>
      </c>
      <c r="L24" s="14" t="s">
        <v>379</v>
      </c>
      <c r="M24" s="14">
        <v>2016.0</v>
      </c>
      <c r="N24" s="14" t="s">
        <v>379</v>
      </c>
      <c r="O24" s="14" t="s">
        <v>379</v>
      </c>
      <c r="P24" s="14" t="s">
        <v>379</v>
      </c>
      <c r="Q24" s="25" t="s">
        <v>297</v>
      </c>
      <c r="R24" s="14" t="s">
        <v>380</v>
      </c>
      <c r="S24" s="14" t="s">
        <v>381</v>
      </c>
      <c r="T24" s="14" t="s">
        <v>379</v>
      </c>
      <c r="U24" s="14" t="s">
        <v>379</v>
      </c>
    </row>
    <row r="25">
      <c r="C25" s="19">
        <f>C23/COUNTA(C9:C20)</f>
        <v>0.2727272727</v>
      </c>
      <c r="D25" s="19">
        <f>2/12</f>
        <v>0.1666666667</v>
      </c>
      <c r="E25" s="19">
        <f t="shared" ref="E25:G25" si="39">(E9+E11)/2</f>
        <v>0.5</v>
      </c>
      <c r="F25" s="19">
        <f t="shared" si="39"/>
        <v>0.4</v>
      </c>
      <c r="G25" s="34">
        <f t="shared" si="39"/>
        <v>2</v>
      </c>
      <c r="H25" s="14">
        <v>3.0</v>
      </c>
      <c r="I25" s="34">
        <f t="shared" ref="I25:L25" si="40">(I9+I11)/2</f>
        <v>10</v>
      </c>
      <c r="J25" s="34">
        <f t="shared" si="40"/>
        <v>0.5</v>
      </c>
      <c r="K25" s="19">
        <f t="shared" si="40"/>
        <v>0.5</v>
      </c>
      <c r="L25" s="19">
        <f t="shared" si="40"/>
        <v>1</v>
      </c>
      <c r="M25" s="14">
        <v>1.0</v>
      </c>
      <c r="N25" s="19">
        <f t="shared" ref="N25:P25" si="41">(N9+N11)/2</f>
        <v>0</v>
      </c>
      <c r="O25" s="19">
        <f t="shared" si="41"/>
        <v>0.3</v>
      </c>
      <c r="P25" s="19">
        <f t="shared" si="41"/>
        <v>0.625</v>
      </c>
      <c r="Q25" s="14">
        <v>4.0</v>
      </c>
      <c r="S25" s="14">
        <v>3.0</v>
      </c>
      <c r="T25" s="19">
        <f t="shared" ref="T25:U25" si="42">(T9+T11)/2</f>
        <v>0.6</v>
      </c>
      <c r="U25" s="19">
        <f t="shared" si="42"/>
        <v>0.6</v>
      </c>
    </row>
    <row r="26">
      <c r="C26" s="14" t="s">
        <v>382</v>
      </c>
      <c r="D26" s="14" t="s">
        <v>383</v>
      </c>
      <c r="E26" s="14" t="s">
        <v>384</v>
      </c>
      <c r="F26" s="14" t="s">
        <v>384</v>
      </c>
      <c r="G26" s="14" t="s">
        <v>385</v>
      </c>
      <c r="H26" s="14" t="s">
        <v>386</v>
      </c>
      <c r="I26" s="14" t="s">
        <v>386</v>
      </c>
      <c r="J26" s="14" t="s">
        <v>387</v>
      </c>
      <c r="K26" s="14" t="s">
        <v>315</v>
      </c>
      <c r="L26" s="14" t="s">
        <v>388</v>
      </c>
      <c r="M26" s="14">
        <v>2013.0</v>
      </c>
      <c r="N26" s="14" t="s">
        <v>388</v>
      </c>
      <c r="O26" s="14" t="s">
        <v>388</v>
      </c>
      <c r="P26" s="14" t="s">
        <v>388</v>
      </c>
      <c r="Q26" s="22" t="s">
        <v>79</v>
      </c>
      <c r="R26" s="14" t="s">
        <v>389</v>
      </c>
      <c r="S26" s="14" t="s">
        <v>390</v>
      </c>
      <c r="T26" s="14" t="s">
        <v>388</v>
      </c>
      <c r="U26" s="14" t="s">
        <v>388</v>
      </c>
    </row>
    <row r="27">
      <c r="C27" s="19">
        <f>(C19+C17)/C23</f>
        <v>0.6666666667</v>
      </c>
      <c r="D27" s="19">
        <f>2/12</f>
        <v>0.1666666667</v>
      </c>
      <c r="E27" s="19">
        <f t="shared" ref="E27:G27" si="43">(E17+E19)/2</f>
        <v>0.5</v>
      </c>
      <c r="F27" s="19">
        <f t="shared" si="43"/>
        <v>0.9</v>
      </c>
      <c r="G27" s="34">
        <f t="shared" si="43"/>
        <v>2.5</v>
      </c>
      <c r="H27" s="14">
        <v>2.0</v>
      </c>
      <c r="I27" s="34">
        <f t="shared" ref="I27:L27" si="44">(I17+I19)/2</f>
        <v>5.5</v>
      </c>
      <c r="J27" s="34">
        <f t="shared" si="44"/>
        <v>4.5</v>
      </c>
      <c r="K27" s="19">
        <f t="shared" si="44"/>
        <v>0.375</v>
      </c>
      <c r="L27" s="19">
        <f t="shared" si="44"/>
        <v>1</v>
      </c>
      <c r="M27" s="14">
        <v>3.0</v>
      </c>
      <c r="N27" s="19">
        <f t="shared" ref="N27:P27" si="45">(N17+N19)/2</f>
        <v>1</v>
      </c>
      <c r="O27" s="19">
        <f t="shared" si="45"/>
        <v>0.4</v>
      </c>
      <c r="P27" s="19">
        <f t="shared" si="45"/>
        <v>0.5625</v>
      </c>
      <c r="Q27" s="14">
        <v>4.0</v>
      </c>
      <c r="S27" s="36">
        <v>44987.0</v>
      </c>
      <c r="T27" s="19">
        <f t="shared" ref="T27:U27" si="46">(T17+T19)/2</f>
        <v>0.9</v>
      </c>
      <c r="U27" s="19">
        <f t="shared" si="46"/>
        <v>0.5</v>
      </c>
    </row>
    <row r="28">
      <c r="D28" s="3" t="s">
        <v>361</v>
      </c>
      <c r="E28" s="14" t="s">
        <v>391</v>
      </c>
      <c r="F28" s="14" t="s">
        <v>391</v>
      </c>
      <c r="G28" s="14" t="s">
        <v>392</v>
      </c>
      <c r="H28" s="14" t="s">
        <v>393</v>
      </c>
      <c r="I28" s="14" t="s">
        <v>393</v>
      </c>
      <c r="J28" s="14" t="s">
        <v>394</v>
      </c>
      <c r="K28" s="14" t="s">
        <v>315</v>
      </c>
      <c r="L28" s="14" t="s">
        <v>395</v>
      </c>
      <c r="M28" s="14">
        <v>2011.0</v>
      </c>
      <c r="N28" s="14" t="s">
        <v>395</v>
      </c>
      <c r="O28" s="14" t="s">
        <v>395</v>
      </c>
      <c r="P28" s="14" t="s">
        <v>395</v>
      </c>
      <c r="S28" s="14">
        <f>3/12</f>
        <v>0.25</v>
      </c>
      <c r="T28" s="14" t="s">
        <v>395</v>
      </c>
      <c r="U28" s="14" t="s">
        <v>395</v>
      </c>
    </row>
    <row r="29">
      <c r="D29" s="19">
        <f>1/12</f>
        <v>0.08333333333</v>
      </c>
      <c r="E29" s="18">
        <f t="shared" ref="E29:G29" si="47">E18</f>
        <v>0.8</v>
      </c>
      <c r="F29" s="18">
        <f t="shared" si="47"/>
        <v>0.6</v>
      </c>
      <c r="G29" s="37">
        <f t="shared" si="47"/>
        <v>2</v>
      </c>
      <c r="H29" s="14">
        <v>4.0</v>
      </c>
      <c r="I29" s="37">
        <f t="shared" ref="I29:L29" si="48">I18</f>
        <v>6</v>
      </c>
      <c r="J29" s="37">
        <f t="shared" si="48"/>
        <v>13</v>
      </c>
      <c r="K29" s="18">
        <f t="shared" si="48"/>
        <v>1</v>
      </c>
      <c r="L29" s="18">
        <f t="shared" si="48"/>
        <v>1</v>
      </c>
      <c r="M29" s="14">
        <v>2.0</v>
      </c>
      <c r="N29" s="18">
        <f t="shared" ref="N29:P29" si="49">N18</f>
        <v>1</v>
      </c>
      <c r="O29" s="18">
        <f t="shared" si="49"/>
        <v>0.8</v>
      </c>
      <c r="P29" s="18">
        <f t="shared" si="49"/>
        <v>1</v>
      </c>
      <c r="S29" s="33">
        <f>2/12</f>
        <v>0.1666666667</v>
      </c>
      <c r="T29" s="18">
        <f t="shared" ref="T29:U29" si="50">T18</f>
        <v>1</v>
      </c>
      <c r="U29" s="18">
        <f t="shared" si="50"/>
        <v>0.2</v>
      </c>
    </row>
    <row r="30">
      <c r="A30" s="38" t="s">
        <v>396</v>
      </c>
      <c r="B30" s="17">
        <f t="shared" ref="B30:B31" si="51">3/12</f>
        <v>0.25</v>
      </c>
      <c r="D30" s="14" t="s">
        <v>397</v>
      </c>
      <c r="G30" s="14" t="s">
        <v>398</v>
      </c>
      <c r="H30" s="39" t="s">
        <v>109</v>
      </c>
      <c r="I30" s="39"/>
    </row>
    <row r="31">
      <c r="A31" s="38" t="s">
        <v>399</v>
      </c>
      <c r="B31" s="17">
        <f t="shared" si="51"/>
        <v>0.25</v>
      </c>
      <c r="D31" s="14" t="s">
        <v>400</v>
      </c>
      <c r="G31" s="17">
        <v>0.417</v>
      </c>
      <c r="H31" s="17">
        <v>0.167</v>
      </c>
      <c r="I31" s="17"/>
    </row>
    <row r="32">
      <c r="A32" s="38" t="s">
        <v>401</v>
      </c>
      <c r="B32" s="19">
        <f>1/12</f>
        <v>0.08333333333</v>
      </c>
      <c r="D32" s="16" t="s">
        <v>402</v>
      </c>
      <c r="G32" s="14" t="s">
        <v>403</v>
      </c>
      <c r="H32" s="39" t="s">
        <v>215</v>
      </c>
      <c r="I32" s="39"/>
    </row>
    <row r="33">
      <c r="A33" s="38" t="s">
        <v>404</v>
      </c>
      <c r="B33" s="19">
        <f>5/12</f>
        <v>0.4166666667</v>
      </c>
      <c r="D33" s="14" t="s">
        <v>405</v>
      </c>
      <c r="G33" s="40">
        <v>0.25</v>
      </c>
      <c r="H33" s="40">
        <v>0.25</v>
      </c>
      <c r="I33" s="40"/>
      <c r="T33" s="14" t="s">
        <v>80</v>
      </c>
      <c r="U33" s="19">
        <f>U23</f>
        <v>0.3714285714</v>
      </c>
    </row>
    <row r="34">
      <c r="H34" s="39" t="s">
        <v>85</v>
      </c>
      <c r="I34" s="39"/>
      <c r="T34" s="14" t="s">
        <v>406</v>
      </c>
      <c r="U34" s="19">
        <f>U25</f>
        <v>0.6</v>
      </c>
    </row>
    <row r="35">
      <c r="H35" s="17">
        <v>0.333</v>
      </c>
      <c r="I35" s="17"/>
      <c r="T35" s="14" t="s">
        <v>274</v>
      </c>
      <c r="U35" s="19">
        <f>U27</f>
        <v>0.5</v>
      </c>
    </row>
    <row r="36">
      <c r="A36" s="38" t="s">
        <v>396</v>
      </c>
      <c r="C36" s="38" t="s">
        <v>404</v>
      </c>
      <c r="D36" s="16" t="s">
        <v>407</v>
      </c>
      <c r="H36" s="39" t="s">
        <v>56</v>
      </c>
      <c r="I36" s="39"/>
      <c r="T36" s="14" t="s">
        <v>408</v>
      </c>
      <c r="U36" s="19">
        <f>U29</f>
        <v>0.2</v>
      </c>
    </row>
    <row r="37">
      <c r="A37" s="38" t="s">
        <v>399</v>
      </c>
      <c r="D37" s="19">
        <f>2/5</f>
        <v>0.4</v>
      </c>
      <c r="H37" s="40">
        <v>0.25</v>
      </c>
      <c r="I37" s="40"/>
    </row>
    <row r="38">
      <c r="A38" s="38" t="s">
        <v>399</v>
      </c>
    </row>
    <row r="39">
      <c r="A39" s="38" t="s">
        <v>399</v>
      </c>
    </row>
    <row r="40">
      <c r="A40" s="38" t="s">
        <v>401</v>
      </c>
    </row>
    <row r="41">
      <c r="A41" s="38" t="s">
        <v>404</v>
      </c>
    </row>
    <row r="42">
      <c r="A42" s="38" t="s">
        <v>404</v>
      </c>
    </row>
    <row r="43">
      <c r="A43" s="38" t="s">
        <v>396</v>
      </c>
    </row>
    <row r="44">
      <c r="A44" s="38" t="s">
        <v>396</v>
      </c>
    </row>
    <row r="45">
      <c r="A45" s="38" t="s">
        <v>404</v>
      </c>
    </row>
    <row r="46">
      <c r="A46" s="38" t="s">
        <v>404</v>
      </c>
    </row>
    <row r="47">
      <c r="A47" s="38" t="s">
        <v>404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88"/>
    <col customWidth="1" min="2" max="2" width="10.88"/>
    <col customWidth="1" min="3" max="3" width="16.88"/>
    <col customWidth="1" min="4" max="4" width="9.88"/>
    <col customWidth="1" min="5" max="5" width="15.88"/>
    <col customWidth="1" min="6" max="6" width="10.25"/>
    <col customWidth="1" min="7" max="7" width="18.25"/>
    <col customWidth="1" min="8" max="8" width="14.63"/>
    <col customWidth="1" min="9" max="9" width="79.88"/>
    <col customWidth="1" min="10" max="10" width="17.25"/>
    <col customWidth="1" min="11" max="11" width="25.63"/>
  </cols>
  <sheetData>
    <row r="1">
      <c r="A1" s="10" t="s">
        <v>409</v>
      </c>
      <c r="B1" s="41" t="s">
        <v>410</v>
      </c>
      <c r="C1" s="41" t="s">
        <v>190</v>
      </c>
      <c r="D1" s="41" t="s">
        <v>411</v>
      </c>
      <c r="E1" s="41" t="s">
        <v>412</v>
      </c>
      <c r="F1" s="41" t="s">
        <v>413</v>
      </c>
      <c r="G1" s="41" t="s">
        <v>414</v>
      </c>
      <c r="H1" s="10" t="s">
        <v>415</v>
      </c>
      <c r="I1" s="42" t="s">
        <v>416</v>
      </c>
      <c r="J1" s="10" t="s">
        <v>305</v>
      </c>
      <c r="K1" s="43" t="s">
        <v>321</v>
      </c>
      <c r="L1" s="11"/>
      <c r="M1" s="11"/>
      <c r="N1" s="11"/>
      <c r="O1" s="11"/>
      <c r="P1" s="11"/>
      <c r="Q1" s="11"/>
      <c r="R1" s="11"/>
      <c r="S1" s="11"/>
      <c r="T1" s="11"/>
      <c r="U1" s="11"/>
      <c r="V1" s="11"/>
      <c r="W1" s="11"/>
      <c r="X1" s="11"/>
      <c r="Y1" s="11"/>
      <c r="Z1" s="11"/>
    </row>
    <row r="2">
      <c r="A2" s="44" t="s">
        <v>346</v>
      </c>
      <c r="B2" s="14">
        <v>1.0</v>
      </c>
      <c r="I2" s="45" t="s">
        <v>58</v>
      </c>
      <c r="J2" s="3" t="s">
        <v>345</v>
      </c>
      <c r="K2" s="46" t="s">
        <v>338</v>
      </c>
    </row>
    <row r="3">
      <c r="A3" s="44" t="s">
        <v>80</v>
      </c>
      <c r="I3" s="47">
        <v>0.5</v>
      </c>
      <c r="J3" s="3" t="s">
        <v>345</v>
      </c>
      <c r="K3" s="46" t="s">
        <v>79</v>
      </c>
    </row>
    <row r="4">
      <c r="A4" s="44" t="s">
        <v>346</v>
      </c>
      <c r="I4" s="45" t="s">
        <v>110</v>
      </c>
      <c r="J4" s="3" t="s">
        <v>345</v>
      </c>
      <c r="K4" s="46" t="s">
        <v>348</v>
      </c>
    </row>
    <row r="5">
      <c r="A5" s="44" t="s">
        <v>80</v>
      </c>
      <c r="B5" s="14">
        <v>1.0</v>
      </c>
      <c r="C5" s="14">
        <v>1.0</v>
      </c>
      <c r="D5" s="14">
        <v>0.0</v>
      </c>
      <c r="F5" s="14">
        <v>1.0</v>
      </c>
      <c r="I5" s="45" t="s">
        <v>131</v>
      </c>
      <c r="J5" s="3" t="s">
        <v>350</v>
      </c>
      <c r="K5" s="46" t="s">
        <v>351</v>
      </c>
    </row>
    <row r="6">
      <c r="A6" s="44" t="s">
        <v>80</v>
      </c>
      <c r="B6" s="14">
        <v>1.0</v>
      </c>
      <c r="C6" s="14">
        <v>0.0</v>
      </c>
      <c r="D6" s="14">
        <v>0.0</v>
      </c>
      <c r="I6" s="45" t="s">
        <v>150</v>
      </c>
      <c r="J6" s="3" t="s">
        <v>350</v>
      </c>
      <c r="K6" s="46" t="s">
        <v>338</v>
      </c>
    </row>
    <row r="7">
      <c r="A7" s="44" t="s">
        <v>80</v>
      </c>
      <c r="I7" s="45" t="s">
        <v>173</v>
      </c>
      <c r="J7" s="3" t="s">
        <v>350</v>
      </c>
      <c r="K7" s="46" t="s">
        <v>169</v>
      </c>
    </row>
    <row r="8">
      <c r="A8" s="44" t="s">
        <v>80</v>
      </c>
      <c r="B8" s="14">
        <v>1.0</v>
      </c>
      <c r="C8" s="14">
        <v>1.0</v>
      </c>
      <c r="D8" s="14">
        <v>1.0</v>
      </c>
      <c r="E8" s="14">
        <v>1.0</v>
      </c>
      <c r="I8" s="45" t="s">
        <v>195</v>
      </c>
      <c r="J8" s="3" t="s">
        <v>354</v>
      </c>
      <c r="K8" s="46" t="s">
        <v>355</v>
      </c>
    </row>
    <row r="9">
      <c r="A9" s="44" t="s">
        <v>80</v>
      </c>
      <c r="B9" s="14">
        <v>1.0</v>
      </c>
      <c r="I9" s="45" t="s">
        <v>217</v>
      </c>
      <c r="J9" s="3" t="s">
        <v>357</v>
      </c>
      <c r="K9" s="46" t="s">
        <v>358</v>
      </c>
    </row>
    <row r="10">
      <c r="A10" s="44" t="s">
        <v>274</v>
      </c>
      <c r="B10" s="14">
        <v>1.0</v>
      </c>
      <c r="C10" s="14">
        <v>1.0</v>
      </c>
      <c r="D10" s="14">
        <v>0.0</v>
      </c>
      <c r="I10" s="45" t="s">
        <v>235</v>
      </c>
      <c r="J10" s="3" t="s">
        <v>357</v>
      </c>
      <c r="K10" s="46" t="s">
        <v>359</v>
      </c>
    </row>
    <row r="11">
      <c r="A11" s="44" t="s">
        <v>361</v>
      </c>
      <c r="B11" s="14">
        <v>1.0</v>
      </c>
      <c r="C11" s="14">
        <v>1.0</v>
      </c>
      <c r="D11" s="14">
        <v>0.0</v>
      </c>
      <c r="G11" s="14">
        <v>1.0</v>
      </c>
      <c r="I11" s="45" t="s">
        <v>257</v>
      </c>
      <c r="J11" s="3" t="s">
        <v>357</v>
      </c>
      <c r="K11" s="46" t="s">
        <v>338</v>
      </c>
    </row>
    <row r="12">
      <c r="A12" s="44" t="s">
        <v>274</v>
      </c>
      <c r="B12" s="14">
        <v>1.0</v>
      </c>
      <c r="C12" s="14">
        <v>0.0</v>
      </c>
      <c r="D12" s="14">
        <v>1.0</v>
      </c>
      <c r="H12" s="14">
        <v>1.0</v>
      </c>
      <c r="I12" s="45" t="s">
        <v>278</v>
      </c>
      <c r="J12" s="3" t="s">
        <v>357</v>
      </c>
      <c r="K12" s="46" t="s">
        <v>273</v>
      </c>
    </row>
    <row r="13">
      <c r="A13" s="44" t="s">
        <v>80</v>
      </c>
      <c r="I13" s="48"/>
      <c r="J13" s="3" t="s">
        <v>357</v>
      </c>
      <c r="K13" s="46" t="s">
        <v>297</v>
      </c>
    </row>
    <row r="14">
      <c r="A14" s="11"/>
    </row>
    <row r="15">
      <c r="A15" s="10" t="s">
        <v>417</v>
      </c>
      <c r="B15" s="15">
        <f>(B2+B5+B6+B8+B9+B10+B11+B12)/(B2+B5+B6+B8+B9+B10+B11+B12)</f>
        <v>1</v>
      </c>
      <c r="C15" s="15">
        <f>(C5+C6+C8+C10+C11+C12)/(B5+B6+B8+B10+B11+B12)</f>
        <v>0.6666666667</v>
      </c>
      <c r="D15" s="15">
        <f>(D5+D6+D8+D10+D11+D12)/(B5+B6+B8+B10+B11+B12)</f>
        <v>0.3333333333</v>
      </c>
    </row>
    <row r="16">
      <c r="A16" s="10" t="s">
        <v>418</v>
      </c>
      <c r="E16" s="33" t="str">
        <f t="shared" ref="E16:H16" si="1">E1</f>
        <v>Konzeption</v>
      </c>
      <c r="F16" s="33" t="str">
        <f t="shared" si="1"/>
        <v>Content</v>
      </c>
      <c r="G16" s="33" t="str">
        <f t="shared" si="1"/>
        <v>Team Digitale Produkte</v>
      </c>
      <c r="H16" s="33" t="str">
        <f t="shared" si="1"/>
        <v>Business</v>
      </c>
    </row>
    <row r="17">
      <c r="A17" s="10" t="s">
        <v>419</v>
      </c>
      <c r="C17" s="33" t="str">
        <f t="shared" ref="C17:D17" si="2">C1</f>
        <v>Projektmanagement</v>
      </c>
      <c r="D17" s="33" t="str">
        <f t="shared" si="2"/>
        <v>UX, UI</v>
      </c>
    </row>
    <row r="18">
      <c r="A18" s="11"/>
      <c r="D18" s="16"/>
      <c r="E18" s="16"/>
      <c r="G18" s="16"/>
    </row>
    <row r="19">
      <c r="A19" s="10" t="s">
        <v>80</v>
      </c>
      <c r="B19" s="19">
        <f>(B5+B6+B8+B9)/(B5+B6+B8+B9)</f>
        <v>1</v>
      </c>
      <c r="C19" s="19">
        <f>(C5+C6+C8+C9)/(B5+B6+B8+B9)</f>
        <v>0.5</v>
      </c>
      <c r="D19" s="19">
        <f>(D5+D6+D8+D9)/(B5+B6+B8+B9)</f>
        <v>0.25</v>
      </c>
      <c r="G19" s="16"/>
    </row>
    <row r="20">
      <c r="A20" s="10" t="s">
        <v>274</v>
      </c>
      <c r="B20" s="19">
        <f>(B10+B12)/(B10+B12)</f>
        <v>1</v>
      </c>
      <c r="C20" s="19">
        <f>(C10+C12)/(B10+B12)</f>
        <v>0.5</v>
      </c>
      <c r="D20" s="19">
        <f>(D12+D10)/(B10+B12)</f>
        <v>0.5</v>
      </c>
    </row>
    <row r="21">
      <c r="A21" s="10" t="s">
        <v>361</v>
      </c>
      <c r="B21" s="40">
        <v>1.0</v>
      </c>
      <c r="C21" s="40">
        <v>1.0</v>
      </c>
      <c r="D21" s="49">
        <v>0.0</v>
      </c>
      <c r="E21" s="16"/>
      <c r="F21" s="16"/>
    </row>
    <row r="22">
      <c r="A22" s="11"/>
      <c r="D22" s="16"/>
    </row>
    <row r="23">
      <c r="A23" s="11"/>
      <c r="D23" s="16"/>
      <c r="E23" s="16"/>
    </row>
    <row r="24">
      <c r="A24" s="11"/>
      <c r="D24" s="16"/>
      <c r="E24" s="16"/>
      <c r="G24" s="16"/>
    </row>
    <row r="25">
      <c r="A25" s="11"/>
      <c r="D25" s="16"/>
      <c r="F25" s="16"/>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5"/>
    <col customWidth="1" min="2" max="2" width="27.0"/>
    <col customWidth="1" min="3" max="3" width="25.63"/>
    <col customWidth="1" min="4" max="4" width="17.25"/>
    <col customWidth="1" min="5" max="5" width="7.63"/>
    <col customWidth="1" min="6" max="6" width="8.38"/>
    <col customWidth="1" min="7" max="7" width="19.5"/>
    <col customWidth="1" min="8" max="8" width="53.25"/>
    <col customWidth="1" min="9" max="9" width="36.63"/>
    <col customWidth="1" min="11" max="11" width="17.38"/>
    <col customWidth="1" min="12" max="12" width="60.75"/>
    <col customWidth="1" min="13" max="13" width="54.13"/>
    <col customWidth="1" min="14" max="14" width="58.25"/>
    <col customWidth="1" min="15" max="15" width="15.13"/>
    <col customWidth="1" min="16" max="16" width="41.63"/>
    <col customWidth="1" min="17" max="17" width="56.38"/>
    <col customWidth="1" min="18" max="18" width="47.13"/>
    <col customWidth="1" min="19" max="19" width="43.38"/>
    <col customWidth="1" min="20" max="20" width="65.38"/>
  </cols>
  <sheetData>
    <row r="1">
      <c r="A1" s="50" t="s">
        <v>420</v>
      </c>
      <c r="B1" s="50" t="s">
        <v>421</v>
      </c>
      <c r="C1" s="38" t="s">
        <v>422</v>
      </c>
      <c r="D1" s="10" t="s">
        <v>305</v>
      </c>
      <c r="E1" s="38" t="s">
        <v>423</v>
      </c>
      <c r="F1" s="38" t="s">
        <v>424</v>
      </c>
      <c r="G1" s="38" t="s">
        <v>425</v>
      </c>
      <c r="H1" s="38" t="s">
        <v>426</v>
      </c>
      <c r="I1" s="38" t="s">
        <v>427</v>
      </c>
      <c r="J1" s="51" t="s">
        <v>318</v>
      </c>
      <c r="K1" s="51" t="s">
        <v>319</v>
      </c>
      <c r="L1" s="38" t="s">
        <v>428</v>
      </c>
      <c r="M1" s="38" t="s">
        <v>429</v>
      </c>
      <c r="N1" s="38" t="s">
        <v>430</v>
      </c>
      <c r="O1" s="51" t="s">
        <v>320</v>
      </c>
      <c r="P1" s="38" t="s">
        <v>431</v>
      </c>
      <c r="Q1" s="38" t="s">
        <v>432</v>
      </c>
      <c r="R1" s="38" t="s">
        <v>433</v>
      </c>
      <c r="S1" s="38" t="s">
        <v>434</v>
      </c>
      <c r="T1" s="38" t="s">
        <v>435</v>
      </c>
      <c r="U1" s="52"/>
      <c r="V1" s="52"/>
      <c r="W1" s="52"/>
      <c r="X1" s="52"/>
      <c r="Y1" s="52"/>
      <c r="Z1" s="52"/>
      <c r="AA1" s="52"/>
    </row>
    <row r="2">
      <c r="A2" s="53" t="s">
        <v>436</v>
      </c>
      <c r="B2" s="53" t="s">
        <v>48</v>
      </c>
      <c r="C2" s="54" t="s">
        <v>338</v>
      </c>
      <c r="D2" s="54" t="s">
        <v>345</v>
      </c>
      <c r="E2" s="54">
        <v>2.5</v>
      </c>
      <c r="F2" s="54">
        <v>1.0</v>
      </c>
      <c r="G2" s="54" t="s">
        <v>346</v>
      </c>
      <c r="H2" s="54" t="s">
        <v>437</v>
      </c>
      <c r="I2" s="54" t="s">
        <v>438</v>
      </c>
      <c r="J2" s="54">
        <v>0.0</v>
      </c>
      <c r="K2" s="55">
        <v>0.4</v>
      </c>
      <c r="L2" s="54" t="s">
        <v>439</v>
      </c>
      <c r="M2" s="56"/>
      <c r="N2" s="54" t="s">
        <v>440</v>
      </c>
      <c r="O2" s="55">
        <v>0.625</v>
      </c>
      <c r="P2" s="54" t="s">
        <v>441</v>
      </c>
      <c r="Q2" s="54" t="s">
        <v>442</v>
      </c>
      <c r="R2" s="56"/>
      <c r="S2" s="57" t="s">
        <v>443</v>
      </c>
      <c r="T2" s="54" t="s">
        <v>444</v>
      </c>
      <c r="U2" s="56"/>
      <c r="V2" s="56"/>
      <c r="W2" s="56"/>
      <c r="X2" s="56"/>
      <c r="Y2" s="56"/>
      <c r="Z2" s="56"/>
      <c r="AA2" s="56"/>
    </row>
    <row r="3">
      <c r="A3" s="58" t="s">
        <v>77</v>
      </c>
      <c r="B3" s="59"/>
      <c r="C3" s="60" t="s">
        <v>79</v>
      </c>
      <c r="D3" s="60" t="s">
        <v>345</v>
      </c>
      <c r="E3" s="60">
        <v>5.0</v>
      </c>
      <c r="F3" s="60">
        <v>2.0</v>
      </c>
      <c r="G3" s="60" t="s">
        <v>80</v>
      </c>
      <c r="H3" s="60" t="s">
        <v>445</v>
      </c>
      <c r="I3" s="60" t="s">
        <v>280</v>
      </c>
      <c r="J3" s="60">
        <v>1.0</v>
      </c>
      <c r="K3" s="61">
        <v>0.4</v>
      </c>
      <c r="L3" s="59"/>
      <c r="M3" s="60" t="s">
        <v>446</v>
      </c>
      <c r="N3" s="60" t="s">
        <v>90</v>
      </c>
      <c r="O3" s="61">
        <v>0.875</v>
      </c>
      <c r="P3" s="60" t="s">
        <v>447</v>
      </c>
      <c r="Q3" s="60" t="s">
        <v>448</v>
      </c>
      <c r="R3" s="59"/>
      <c r="S3" s="62"/>
      <c r="T3" s="59"/>
      <c r="U3" s="59"/>
      <c r="V3" s="59"/>
      <c r="W3" s="59"/>
      <c r="X3" s="59"/>
      <c r="Y3" s="59"/>
      <c r="Z3" s="59"/>
      <c r="AA3" s="59"/>
    </row>
    <row r="4">
      <c r="A4" s="21" t="s">
        <v>101</v>
      </c>
      <c r="B4" s="21" t="s">
        <v>102</v>
      </c>
      <c r="C4" s="63" t="s">
        <v>348</v>
      </c>
      <c r="D4" s="63" t="s">
        <v>345</v>
      </c>
      <c r="E4" s="63"/>
      <c r="F4" s="63"/>
      <c r="G4" s="63" t="s">
        <v>346</v>
      </c>
      <c r="H4" s="63" t="s">
        <v>449</v>
      </c>
      <c r="I4" s="63" t="s">
        <v>450</v>
      </c>
      <c r="J4" s="63">
        <v>0.0</v>
      </c>
      <c r="K4" s="64">
        <v>0.2</v>
      </c>
      <c r="L4" s="28"/>
      <c r="M4" s="63" t="s">
        <v>451</v>
      </c>
      <c r="N4" s="63" t="s">
        <v>452</v>
      </c>
      <c r="O4" s="64">
        <v>0.625</v>
      </c>
      <c r="P4" s="63" t="s">
        <v>453</v>
      </c>
      <c r="Q4" s="63" t="s">
        <v>454</v>
      </c>
      <c r="R4" s="63" t="s">
        <v>455</v>
      </c>
      <c r="S4" s="65" t="s">
        <v>443</v>
      </c>
      <c r="T4" s="63" t="s">
        <v>456</v>
      </c>
      <c r="U4" s="28"/>
      <c r="V4" s="28"/>
      <c r="W4" s="28"/>
      <c r="X4" s="28"/>
      <c r="Y4" s="28"/>
      <c r="Z4" s="28"/>
      <c r="AA4" s="28"/>
    </row>
    <row r="5">
      <c r="A5" s="21" t="s">
        <v>126</v>
      </c>
      <c r="B5" s="28"/>
      <c r="C5" s="63" t="s">
        <v>351</v>
      </c>
      <c r="D5" s="63" t="s">
        <v>350</v>
      </c>
      <c r="E5" s="63">
        <v>7.0</v>
      </c>
      <c r="F5" s="63">
        <v>7.0</v>
      </c>
      <c r="G5" s="63" t="s">
        <v>80</v>
      </c>
      <c r="H5" s="63" t="s">
        <v>129</v>
      </c>
      <c r="I5" s="28"/>
      <c r="J5" s="63">
        <v>0.0</v>
      </c>
      <c r="K5" s="64">
        <v>1.0</v>
      </c>
      <c r="L5" s="28"/>
      <c r="M5" s="63" t="s">
        <v>457</v>
      </c>
      <c r="N5" s="63" t="s">
        <v>458</v>
      </c>
      <c r="O5" s="64">
        <v>0.75</v>
      </c>
      <c r="P5" s="63" t="s">
        <v>459</v>
      </c>
      <c r="Q5" s="63" t="s">
        <v>460</v>
      </c>
      <c r="R5" s="28"/>
      <c r="S5" s="9"/>
      <c r="T5" s="63" t="s">
        <v>461</v>
      </c>
      <c r="U5" s="28"/>
      <c r="V5" s="28"/>
      <c r="W5" s="28"/>
      <c r="X5" s="28"/>
      <c r="Y5" s="28"/>
      <c r="Z5" s="28"/>
      <c r="AA5" s="28"/>
    </row>
    <row r="6">
      <c r="A6" s="66" t="s">
        <v>144</v>
      </c>
      <c r="B6" s="66" t="s">
        <v>145</v>
      </c>
      <c r="C6" s="67" t="s">
        <v>338</v>
      </c>
      <c r="D6" s="67" t="s">
        <v>350</v>
      </c>
      <c r="E6" s="67">
        <v>1.0</v>
      </c>
      <c r="F6" s="67">
        <v>32.0</v>
      </c>
      <c r="G6" s="67" t="s">
        <v>80</v>
      </c>
      <c r="H6" s="67" t="s">
        <v>462</v>
      </c>
      <c r="I6" s="67" t="s">
        <v>463</v>
      </c>
      <c r="J6" s="67">
        <v>1.0</v>
      </c>
      <c r="K6" s="68">
        <v>0.4</v>
      </c>
      <c r="L6" s="67" t="s">
        <v>464</v>
      </c>
      <c r="M6" s="67" t="s">
        <v>465</v>
      </c>
      <c r="N6" s="67" t="s">
        <v>466</v>
      </c>
      <c r="O6" s="68">
        <v>0.875</v>
      </c>
      <c r="P6" s="67" t="s">
        <v>467</v>
      </c>
      <c r="Q6" s="67" t="s">
        <v>468</v>
      </c>
      <c r="R6" s="69"/>
      <c r="S6" s="70"/>
      <c r="T6" s="67" t="s">
        <v>469</v>
      </c>
      <c r="U6" s="69"/>
      <c r="V6" s="69"/>
      <c r="W6" s="69"/>
      <c r="X6" s="69"/>
      <c r="Y6" s="69"/>
      <c r="Z6" s="69"/>
      <c r="AA6" s="69"/>
    </row>
    <row r="7">
      <c r="A7" s="66" t="s">
        <v>167</v>
      </c>
      <c r="B7" s="66" t="s">
        <v>168</v>
      </c>
      <c r="C7" s="67" t="s">
        <v>169</v>
      </c>
      <c r="D7" s="67" t="s">
        <v>350</v>
      </c>
      <c r="E7" s="67">
        <v>4.0</v>
      </c>
      <c r="F7" s="67">
        <v>5.0</v>
      </c>
      <c r="G7" s="67" t="s">
        <v>80</v>
      </c>
      <c r="H7" s="67" t="s">
        <v>470</v>
      </c>
      <c r="I7" s="67" t="s">
        <v>471</v>
      </c>
      <c r="J7" s="67">
        <v>1.0</v>
      </c>
      <c r="K7" s="68">
        <v>0.8</v>
      </c>
      <c r="L7" s="67" t="s">
        <v>464</v>
      </c>
      <c r="M7" s="67" t="s">
        <v>472</v>
      </c>
      <c r="N7" s="67" t="s">
        <v>473</v>
      </c>
      <c r="O7" s="68">
        <v>1.0</v>
      </c>
      <c r="P7" s="67" t="s">
        <v>474</v>
      </c>
      <c r="Q7" s="67" t="s">
        <v>475</v>
      </c>
      <c r="R7" s="69"/>
      <c r="S7" s="71" t="s">
        <v>476</v>
      </c>
      <c r="T7" s="66" t="s">
        <v>477</v>
      </c>
      <c r="U7" s="69"/>
      <c r="V7" s="69"/>
      <c r="W7" s="69"/>
      <c r="X7" s="69"/>
      <c r="Y7" s="69"/>
      <c r="Z7" s="69"/>
      <c r="AA7" s="69"/>
    </row>
    <row r="8">
      <c r="A8" s="58" t="s">
        <v>190</v>
      </c>
      <c r="B8" s="58" t="s">
        <v>191</v>
      </c>
      <c r="C8" s="60" t="s">
        <v>355</v>
      </c>
      <c r="D8" s="60" t="s">
        <v>354</v>
      </c>
      <c r="E8" s="60">
        <v>4.0</v>
      </c>
      <c r="F8" s="60">
        <v>20.0</v>
      </c>
      <c r="G8" s="60" t="s">
        <v>80</v>
      </c>
      <c r="H8" s="60" t="s">
        <v>478</v>
      </c>
      <c r="I8" s="60" t="s">
        <v>280</v>
      </c>
      <c r="J8" s="60">
        <v>0.0</v>
      </c>
      <c r="K8" s="72"/>
      <c r="L8" s="60" t="s">
        <v>479</v>
      </c>
      <c r="M8" s="60" t="s">
        <v>480</v>
      </c>
      <c r="N8" s="60" t="s">
        <v>481</v>
      </c>
      <c r="O8" s="61">
        <v>0.75</v>
      </c>
      <c r="P8" s="60" t="s">
        <v>441</v>
      </c>
      <c r="Q8" s="60" t="s">
        <v>482</v>
      </c>
      <c r="R8" s="59"/>
      <c r="S8" s="62"/>
      <c r="T8" s="60" t="s">
        <v>483</v>
      </c>
      <c r="U8" s="59"/>
      <c r="V8" s="59"/>
      <c r="W8" s="59"/>
      <c r="X8" s="59"/>
      <c r="Y8" s="59"/>
      <c r="Z8" s="59"/>
      <c r="AA8" s="59"/>
    </row>
    <row r="9">
      <c r="A9" s="53" t="s">
        <v>211</v>
      </c>
      <c r="B9" s="56"/>
      <c r="C9" s="54" t="s">
        <v>358</v>
      </c>
      <c r="D9" s="54" t="s">
        <v>357</v>
      </c>
      <c r="E9" s="54">
        <v>2.5</v>
      </c>
      <c r="F9" s="54">
        <v>6.0</v>
      </c>
      <c r="G9" s="54" t="s">
        <v>80</v>
      </c>
      <c r="H9" s="54" t="s">
        <v>484</v>
      </c>
      <c r="I9" s="54" t="s">
        <v>463</v>
      </c>
      <c r="J9" s="54">
        <v>0.0</v>
      </c>
      <c r="K9" s="55">
        <v>0.8</v>
      </c>
      <c r="L9" s="54" t="s">
        <v>485</v>
      </c>
      <c r="M9" s="54" t="s">
        <v>486</v>
      </c>
      <c r="N9" s="56"/>
      <c r="O9" s="55">
        <v>0.875</v>
      </c>
      <c r="P9" s="56"/>
      <c r="Q9" s="56"/>
      <c r="R9" s="56"/>
      <c r="S9" s="73"/>
      <c r="T9" s="56"/>
      <c r="U9" s="56"/>
      <c r="V9" s="56"/>
      <c r="W9" s="56"/>
      <c r="X9" s="56"/>
      <c r="Y9" s="56"/>
      <c r="Z9" s="56"/>
      <c r="AA9" s="56"/>
    </row>
    <row r="10">
      <c r="A10" s="53" t="s">
        <v>229</v>
      </c>
      <c r="B10" s="56"/>
      <c r="C10" s="54" t="s">
        <v>359</v>
      </c>
      <c r="D10" s="54" t="s">
        <v>357</v>
      </c>
      <c r="E10" s="54">
        <v>1.0</v>
      </c>
      <c r="F10" s="54">
        <v>20.0</v>
      </c>
      <c r="G10" s="54" t="s">
        <v>274</v>
      </c>
      <c r="H10" s="54" t="s">
        <v>487</v>
      </c>
      <c r="I10" s="54" t="s">
        <v>488</v>
      </c>
      <c r="J10" s="54">
        <v>1.0</v>
      </c>
      <c r="K10" s="55">
        <v>0.4</v>
      </c>
      <c r="L10" s="56"/>
      <c r="M10" s="54" t="s">
        <v>489</v>
      </c>
      <c r="N10" s="54" t="s">
        <v>490</v>
      </c>
      <c r="O10" s="55">
        <v>0.5</v>
      </c>
      <c r="P10" s="54" t="s">
        <v>489</v>
      </c>
      <c r="Q10" s="54" t="s">
        <v>489</v>
      </c>
      <c r="R10" s="56"/>
      <c r="S10" s="73"/>
      <c r="T10" s="56"/>
      <c r="U10" s="56"/>
      <c r="V10" s="56"/>
      <c r="W10" s="56"/>
      <c r="X10" s="56"/>
      <c r="Y10" s="56"/>
      <c r="Z10" s="56"/>
      <c r="AA10" s="56"/>
    </row>
    <row r="11">
      <c r="A11" s="58" t="s">
        <v>249</v>
      </c>
      <c r="B11" s="58" t="s">
        <v>250</v>
      </c>
      <c r="C11" s="60" t="s">
        <v>338</v>
      </c>
      <c r="D11" s="60" t="s">
        <v>357</v>
      </c>
      <c r="E11" s="60">
        <v>7.0</v>
      </c>
      <c r="F11" s="60">
        <v>13.0</v>
      </c>
      <c r="G11" s="60" t="s">
        <v>361</v>
      </c>
      <c r="H11" s="60" t="s">
        <v>491</v>
      </c>
      <c r="I11" s="60" t="s">
        <v>492</v>
      </c>
      <c r="J11" s="60">
        <v>1.0</v>
      </c>
      <c r="K11" s="61">
        <v>0.8</v>
      </c>
      <c r="L11" s="60" t="s">
        <v>493</v>
      </c>
      <c r="M11" s="60" t="s">
        <v>494</v>
      </c>
      <c r="N11" s="60" t="s">
        <v>495</v>
      </c>
      <c r="O11" s="61">
        <v>1.0</v>
      </c>
      <c r="P11" s="60" t="s">
        <v>496</v>
      </c>
      <c r="Q11" s="60" t="s">
        <v>497</v>
      </c>
      <c r="R11" s="60" t="s">
        <v>498</v>
      </c>
      <c r="S11" s="62"/>
      <c r="T11" s="59"/>
      <c r="U11" s="59"/>
      <c r="V11" s="59"/>
      <c r="W11" s="59"/>
      <c r="X11" s="59"/>
      <c r="Y11" s="59"/>
      <c r="Z11" s="59"/>
      <c r="AA11" s="59"/>
    </row>
    <row r="12">
      <c r="A12" s="66" t="s">
        <v>144</v>
      </c>
      <c r="B12" s="66" t="s">
        <v>272</v>
      </c>
      <c r="C12" s="67" t="s">
        <v>273</v>
      </c>
      <c r="D12" s="67" t="s">
        <v>357</v>
      </c>
      <c r="E12" s="67">
        <v>1.0</v>
      </c>
      <c r="F12" s="67">
        <v>8.0</v>
      </c>
      <c r="G12" s="67" t="s">
        <v>274</v>
      </c>
      <c r="H12" s="67" t="s">
        <v>499</v>
      </c>
      <c r="I12" s="67" t="s">
        <v>280</v>
      </c>
      <c r="J12" s="67">
        <v>1.0</v>
      </c>
      <c r="K12" s="68">
        <v>0.4</v>
      </c>
      <c r="L12" s="67" t="s">
        <v>500</v>
      </c>
      <c r="M12" s="67" t="s">
        <v>501</v>
      </c>
      <c r="N12" s="67" t="s">
        <v>502</v>
      </c>
      <c r="O12" s="68">
        <v>0.625</v>
      </c>
      <c r="P12" s="67" t="s">
        <v>503</v>
      </c>
      <c r="Q12" s="67" t="s">
        <v>504</v>
      </c>
      <c r="R12" s="67" t="s">
        <v>505</v>
      </c>
      <c r="S12" s="71" t="s">
        <v>506</v>
      </c>
      <c r="T12" s="69"/>
      <c r="U12" s="69"/>
      <c r="V12" s="69"/>
      <c r="W12" s="69"/>
      <c r="X12" s="69"/>
      <c r="Y12" s="69"/>
      <c r="Z12" s="69"/>
      <c r="AA12" s="69"/>
    </row>
    <row r="13">
      <c r="A13" s="21" t="s">
        <v>295</v>
      </c>
      <c r="B13" s="21" t="s">
        <v>507</v>
      </c>
      <c r="C13" s="63" t="s">
        <v>297</v>
      </c>
      <c r="D13" s="63" t="s">
        <v>357</v>
      </c>
      <c r="E13" s="63">
        <v>12.0</v>
      </c>
      <c r="F13" s="63">
        <v>5.0</v>
      </c>
      <c r="G13" s="63" t="s">
        <v>80</v>
      </c>
      <c r="H13" s="28"/>
      <c r="I13" s="28"/>
      <c r="J13" s="63">
        <v>0.0</v>
      </c>
      <c r="K13" s="64">
        <v>0.2</v>
      </c>
      <c r="L13" s="28"/>
      <c r="M13" s="28"/>
      <c r="N13" s="28"/>
      <c r="O13" s="64">
        <v>0.25</v>
      </c>
      <c r="P13" s="28"/>
      <c r="Q13" s="28"/>
      <c r="R13" s="28"/>
      <c r="S13" s="28"/>
      <c r="T13" s="28"/>
      <c r="U13" s="28"/>
      <c r="V13" s="28"/>
      <c r="W13" s="28"/>
      <c r="X13" s="28"/>
      <c r="Y13" s="28"/>
      <c r="Z13" s="28"/>
      <c r="AA13" s="28"/>
    </row>
    <row r="14">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row>
    <row r="15">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row>
    <row r="16">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row>
    <row r="17">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row>
    <row r="18">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row>
    <row r="19">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row>
    <row r="20">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row>
    <row r="2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row>
    <row r="22">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row>
    <row r="23">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row>
    <row r="25">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row>
    <row r="27">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row>
    <row r="28">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row>
    <row r="29">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row>
    <row r="30">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row>
    <row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row>
    <row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row>
    <row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row>
    <row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row>
    <row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row>
    <row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row>
    <row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row>
    <row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row>
    <row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row>
    <row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row>
    <row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row>
    <row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row>
    <row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row>
    <row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row>
    <row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row>
    <row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row>
    <row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row>
    <row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row>
    <row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row>
    <row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row>
    <row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row>
    <row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row>
    <row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row>
    <row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row>
    <row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row>
    <row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row>
    <row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row>
    <row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row>
    <row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row>
    <row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row>
    <row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row>
    <row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row>
    <row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row>
    <row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row>
    <row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row>
    <row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row>
    <row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row>
    <row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row>
    <row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row>
    <row r="980">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row>
    <row r="98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row>
    <row r="98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row>
    <row r="98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row>
    <row r="984">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row>
    <row r="98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row>
    <row r="98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row>
    <row r="987">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row>
    <row r="988">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row>
    <row r="989">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row>
    <row r="990">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row>
    <row r="99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row>
    <row r="99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row>
    <row r="993">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row>
    <row r="994">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row>
    <row r="99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row>
    <row r="996">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row>
    <row r="997">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row>
    <row r="998">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row>
    <row r="999">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row>
    <row r="1000">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25"/>
    <col customWidth="1" min="2" max="2" width="10.63"/>
    <col customWidth="1" min="3" max="3" width="17.13"/>
    <col customWidth="1" min="4" max="4" width="19.5"/>
    <col customWidth="1" min="6" max="6" width="29.88"/>
    <col customWidth="1" min="7" max="7" width="31.63"/>
    <col customWidth="1" min="8" max="8" width="30.5"/>
    <col customWidth="1" min="9" max="9" width="30.13"/>
    <col customWidth="1" min="10" max="10" width="19.5"/>
  </cols>
  <sheetData>
    <row r="1">
      <c r="A1" s="38" t="s">
        <v>305</v>
      </c>
      <c r="B1" s="38" t="s">
        <v>306</v>
      </c>
      <c r="C1" s="38" t="s">
        <v>307</v>
      </c>
      <c r="D1" s="38" t="s">
        <v>344</v>
      </c>
      <c r="E1" s="38" t="s">
        <v>508</v>
      </c>
      <c r="F1" s="38" t="s">
        <v>509</v>
      </c>
      <c r="G1" s="38" t="s">
        <v>510</v>
      </c>
      <c r="H1" s="38" t="s">
        <v>511</v>
      </c>
      <c r="I1" s="38" t="s">
        <v>512</v>
      </c>
      <c r="J1" s="38" t="s">
        <v>513</v>
      </c>
      <c r="K1" s="52"/>
      <c r="L1" s="52"/>
      <c r="M1" s="52"/>
      <c r="N1" s="52"/>
      <c r="O1" s="52"/>
      <c r="P1" s="52"/>
      <c r="Q1" s="52"/>
      <c r="R1" s="52"/>
      <c r="S1" s="52"/>
      <c r="T1" s="52"/>
      <c r="U1" s="52"/>
      <c r="V1" s="52"/>
      <c r="W1" s="52"/>
      <c r="X1" s="52"/>
      <c r="Y1" s="52"/>
      <c r="Z1" s="52"/>
    </row>
    <row r="2">
      <c r="A2" s="21" t="s">
        <v>345</v>
      </c>
      <c r="B2" s="21">
        <v>1.0</v>
      </c>
      <c r="C2" s="21">
        <v>2.5</v>
      </c>
      <c r="D2" s="21" t="s">
        <v>346</v>
      </c>
      <c r="E2" s="21" t="s">
        <v>55</v>
      </c>
      <c r="F2" s="21" t="s">
        <v>70</v>
      </c>
      <c r="G2" s="21" t="s">
        <v>71</v>
      </c>
      <c r="H2" s="21" t="s">
        <v>72</v>
      </c>
      <c r="I2" s="21" t="s">
        <v>73</v>
      </c>
      <c r="J2" s="21" t="s">
        <v>74</v>
      </c>
      <c r="K2" s="28"/>
      <c r="L2" s="28"/>
      <c r="M2" s="28"/>
      <c r="N2" s="28"/>
      <c r="O2" s="28"/>
      <c r="P2" s="28"/>
      <c r="Q2" s="28"/>
      <c r="R2" s="28"/>
      <c r="S2" s="28"/>
      <c r="T2" s="28"/>
      <c r="U2" s="28"/>
      <c r="V2" s="28"/>
      <c r="W2" s="28"/>
      <c r="X2" s="28"/>
      <c r="Y2" s="28"/>
      <c r="Z2" s="28"/>
    </row>
    <row r="3">
      <c r="A3" s="21" t="s">
        <v>345</v>
      </c>
      <c r="B3" s="21">
        <v>2.0</v>
      </c>
      <c r="C3" s="21">
        <v>5.0</v>
      </c>
      <c r="D3" s="21" t="s">
        <v>80</v>
      </c>
      <c r="E3" s="21" t="s">
        <v>84</v>
      </c>
      <c r="F3" s="21" t="s">
        <v>95</v>
      </c>
      <c r="G3" s="21" t="s">
        <v>96</v>
      </c>
      <c r="H3" s="21" t="s">
        <v>97</v>
      </c>
      <c r="I3" s="21" t="s">
        <v>98</v>
      </c>
      <c r="J3" s="21" t="s">
        <v>99</v>
      </c>
      <c r="K3" s="28"/>
      <c r="L3" s="28"/>
      <c r="M3" s="28"/>
      <c r="N3" s="28"/>
      <c r="O3" s="28"/>
      <c r="P3" s="28"/>
      <c r="Q3" s="28"/>
      <c r="R3" s="28"/>
      <c r="S3" s="28"/>
      <c r="T3" s="28"/>
      <c r="U3" s="28"/>
      <c r="V3" s="28"/>
      <c r="W3" s="28"/>
      <c r="X3" s="28"/>
      <c r="Y3" s="28"/>
      <c r="Z3" s="28"/>
    </row>
    <row r="4">
      <c r="A4" s="21" t="s">
        <v>345</v>
      </c>
      <c r="B4" s="74"/>
      <c r="C4" s="74"/>
      <c r="D4" s="21" t="s">
        <v>346</v>
      </c>
      <c r="E4" s="21" t="s">
        <v>107</v>
      </c>
      <c r="F4" s="21" t="s">
        <v>95</v>
      </c>
      <c r="G4" s="21" t="s">
        <v>121</v>
      </c>
      <c r="H4" s="21" t="s">
        <v>122</v>
      </c>
      <c r="I4" s="21" t="s">
        <v>123</v>
      </c>
      <c r="J4" s="21" t="s">
        <v>99</v>
      </c>
      <c r="K4" s="28"/>
      <c r="L4" s="28"/>
      <c r="M4" s="28"/>
      <c r="N4" s="28"/>
      <c r="O4" s="28"/>
      <c r="P4" s="28"/>
      <c r="Q4" s="28"/>
      <c r="R4" s="28"/>
      <c r="S4" s="28"/>
      <c r="T4" s="28"/>
      <c r="U4" s="28"/>
      <c r="V4" s="28"/>
      <c r="W4" s="28"/>
      <c r="X4" s="28"/>
      <c r="Y4" s="28"/>
      <c r="Z4" s="28"/>
    </row>
    <row r="5">
      <c r="A5" s="21" t="s">
        <v>350</v>
      </c>
      <c r="B5" s="21">
        <v>7.0</v>
      </c>
      <c r="C5" s="21">
        <v>7.0</v>
      </c>
      <c r="D5" s="21" t="s">
        <v>80</v>
      </c>
      <c r="E5" s="21" t="s">
        <v>130</v>
      </c>
      <c r="F5" s="28"/>
      <c r="G5" s="21" t="s">
        <v>139</v>
      </c>
      <c r="H5" s="21" t="s">
        <v>140</v>
      </c>
      <c r="I5" s="21" t="s">
        <v>141</v>
      </c>
      <c r="J5" s="21" t="s">
        <v>142</v>
      </c>
      <c r="K5" s="28"/>
      <c r="L5" s="28"/>
      <c r="M5" s="28"/>
      <c r="N5" s="28"/>
      <c r="O5" s="28"/>
      <c r="P5" s="28"/>
      <c r="Q5" s="28"/>
      <c r="R5" s="28"/>
      <c r="S5" s="28"/>
      <c r="T5" s="28"/>
      <c r="U5" s="28"/>
      <c r="V5" s="28"/>
      <c r="W5" s="28"/>
      <c r="X5" s="28"/>
      <c r="Y5" s="28"/>
      <c r="Z5" s="28"/>
    </row>
    <row r="6">
      <c r="A6" s="21" t="s">
        <v>350</v>
      </c>
      <c r="B6" s="21">
        <v>32.0</v>
      </c>
      <c r="C6" s="21">
        <v>1.0</v>
      </c>
      <c r="D6" s="21" t="s">
        <v>80</v>
      </c>
      <c r="E6" s="21" t="s">
        <v>84</v>
      </c>
      <c r="F6" s="21" t="s">
        <v>514</v>
      </c>
      <c r="G6" s="21" t="s">
        <v>162</v>
      </c>
      <c r="H6" s="21" t="s">
        <v>163</v>
      </c>
      <c r="I6" s="21" t="s">
        <v>164</v>
      </c>
      <c r="J6" s="21" t="s">
        <v>165</v>
      </c>
      <c r="K6" s="28"/>
      <c r="L6" s="28"/>
      <c r="M6" s="28"/>
      <c r="N6" s="28"/>
      <c r="O6" s="28"/>
      <c r="P6" s="28"/>
      <c r="Q6" s="28"/>
      <c r="R6" s="28"/>
      <c r="S6" s="28"/>
      <c r="T6" s="28"/>
      <c r="U6" s="28"/>
      <c r="V6" s="28"/>
      <c r="W6" s="28"/>
      <c r="X6" s="28"/>
      <c r="Y6" s="28"/>
      <c r="Z6" s="28"/>
    </row>
    <row r="7">
      <c r="A7" s="21" t="s">
        <v>350</v>
      </c>
      <c r="B7" s="21">
        <v>5.0</v>
      </c>
      <c r="C7" s="21">
        <v>4.0</v>
      </c>
      <c r="D7" s="21" t="s">
        <v>80</v>
      </c>
      <c r="E7" s="21" t="s">
        <v>172</v>
      </c>
      <c r="F7" s="21"/>
      <c r="G7" s="21" t="s">
        <v>184</v>
      </c>
      <c r="H7" s="21" t="s">
        <v>185</v>
      </c>
      <c r="I7" s="21" t="s">
        <v>186</v>
      </c>
      <c r="J7" s="21" t="s">
        <v>187</v>
      </c>
      <c r="K7" s="28"/>
      <c r="L7" s="28"/>
      <c r="M7" s="28"/>
      <c r="N7" s="28"/>
      <c r="O7" s="28"/>
      <c r="P7" s="28"/>
      <c r="Q7" s="28"/>
      <c r="R7" s="28"/>
      <c r="S7" s="28"/>
      <c r="T7" s="28"/>
      <c r="U7" s="28"/>
      <c r="V7" s="28"/>
      <c r="W7" s="28"/>
      <c r="X7" s="28"/>
      <c r="Y7" s="28"/>
      <c r="Z7" s="28"/>
    </row>
    <row r="8">
      <c r="A8" s="21" t="s">
        <v>354</v>
      </c>
      <c r="B8" s="21">
        <v>20.0</v>
      </c>
      <c r="C8" s="21">
        <v>4.0</v>
      </c>
      <c r="D8" s="21" t="s">
        <v>80</v>
      </c>
      <c r="E8" s="21" t="s">
        <v>194</v>
      </c>
      <c r="F8" s="21" t="s">
        <v>204</v>
      </c>
      <c r="G8" s="21" t="s">
        <v>205</v>
      </c>
      <c r="H8" s="21" t="s">
        <v>206</v>
      </c>
      <c r="I8" s="21" t="s">
        <v>207</v>
      </c>
      <c r="J8" s="21" t="s">
        <v>208</v>
      </c>
      <c r="K8" s="28"/>
      <c r="L8" s="28"/>
      <c r="M8" s="28"/>
      <c r="N8" s="28"/>
      <c r="O8" s="28"/>
      <c r="P8" s="28"/>
      <c r="Q8" s="28"/>
      <c r="R8" s="28"/>
      <c r="S8" s="28"/>
      <c r="T8" s="28"/>
      <c r="U8" s="28"/>
      <c r="V8" s="28"/>
      <c r="W8" s="28"/>
      <c r="X8" s="28"/>
      <c r="Y8" s="28"/>
      <c r="Z8" s="28"/>
    </row>
    <row r="9">
      <c r="A9" s="21" t="s">
        <v>357</v>
      </c>
      <c r="B9" s="21">
        <v>6.0</v>
      </c>
      <c r="C9" s="21">
        <v>2.5</v>
      </c>
      <c r="D9" s="21" t="s">
        <v>80</v>
      </c>
      <c r="E9" s="21" t="s">
        <v>214</v>
      </c>
      <c r="F9" s="21" t="s">
        <v>224</v>
      </c>
      <c r="G9" s="21" t="s">
        <v>225</v>
      </c>
      <c r="H9" s="21" t="s">
        <v>226</v>
      </c>
      <c r="I9" s="21" t="s">
        <v>227</v>
      </c>
      <c r="J9" s="21" t="s">
        <v>228</v>
      </c>
      <c r="K9" s="28"/>
      <c r="L9" s="28"/>
      <c r="M9" s="28"/>
      <c r="N9" s="28"/>
      <c r="O9" s="28"/>
      <c r="P9" s="28"/>
      <c r="Q9" s="28"/>
      <c r="R9" s="28"/>
      <c r="S9" s="28"/>
      <c r="T9" s="28"/>
      <c r="U9" s="28"/>
      <c r="V9" s="28"/>
      <c r="W9" s="28"/>
      <c r="X9" s="28"/>
      <c r="Y9" s="28"/>
      <c r="Z9" s="28"/>
    </row>
    <row r="10">
      <c r="A10" s="21" t="s">
        <v>357</v>
      </c>
      <c r="B10" s="21">
        <v>20.0</v>
      </c>
      <c r="C10" s="21">
        <v>1.0</v>
      </c>
      <c r="D10" s="21" t="s">
        <v>274</v>
      </c>
      <c r="E10" s="21" t="s">
        <v>234</v>
      </c>
      <c r="F10" s="21" t="s">
        <v>245</v>
      </c>
      <c r="G10" s="21" t="s">
        <v>225</v>
      </c>
      <c r="H10" s="21" t="s">
        <v>246</v>
      </c>
      <c r="I10" s="21" t="s">
        <v>247</v>
      </c>
      <c r="J10" s="21" t="s">
        <v>248</v>
      </c>
      <c r="K10" s="28"/>
      <c r="L10" s="28"/>
      <c r="M10" s="28"/>
      <c r="N10" s="28"/>
      <c r="O10" s="28"/>
      <c r="P10" s="28"/>
      <c r="Q10" s="28"/>
      <c r="R10" s="28"/>
      <c r="S10" s="28"/>
      <c r="T10" s="28"/>
      <c r="U10" s="28"/>
      <c r="V10" s="28"/>
      <c r="W10" s="28"/>
      <c r="X10" s="28"/>
      <c r="Y10" s="28"/>
      <c r="Z10" s="28"/>
    </row>
    <row r="11">
      <c r="A11" s="21" t="s">
        <v>357</v>
      </c>
      <c r="B11" s="21">
        <v>13.0</v>
      </c>
      <c r="C11" s="21">
        <v>7.0</v>
      </c>
      <c r="D11" s="21" t="s">
        <v>361</v>
      </c>
      <c r="E11" s="21" t="s">
        <v>256</v>
      </c>
      <c r="F11" s="21" t="s">
        <v>224</v>
      </c>
      <c r="G11" s="21" t="s">
        <v>268</v>
      </c>
      <c r="H11" s="21" t="s">
        <v>269</v>
      </c>
      <c r="I11" s="21" t="s">
        <v>270</v>
      </c>
      <c r="J11" s="21" t="s">
        <v>271</v>
      </c>
      <c r="K11" s="28"/>
      <c r="L11" s="28"/>
      <c r="M11" s="28"/>
      <c r="N11" s="28"/>
      <c r="O11" s="28"/>
      <c r="P11" s="28"/>
      <c r="Q11" s="28"/>
      <c r="R11" s="28"/>
      <c r="S11" s="28"/>
      <c r="T11" s="28"/>
      <c r="U11" s="28"/>
      <c r="V11" s="28"/>
      <c r="W11" s="28"/>
      <c r="X11" s="28"/>
      <c r="Y11" s="28"/>
      <c r="Z11" s="28"/>
    </row>
    <row r="12">
      <c r="A12" s="21" t="s">
        <v>357</v>
      </c>
      <c r="B12" s="21">
        <v>8.0</v>
      </c>
      <c r="C12" s="21">
        <v>1.0</v>
      </c>
      <c r="D12" s="21" t="s">
        <v>274</v>
      </c>
      <c r="E12" s="21" t="s">
        <v>277</v>
      </c>
      <c r="F12" s="21" t="s">
        <v>95</v>
      </c>
      <c r="G12" s="21" t="s">
        <v>290</v>
      </c>
      <c r="H12" s="21" t="s">
        <v>291</v>
      </c>
      <c r="I12" s="21" t="s">
        <v>292</v>
      </c>
      <c r="J12" s="21" t="s">
        <v>293</v>
      </c>
      <c r="K12" s="28"/>
      <c r="L12" s="28"/>
      <c r="M12" s="28"/>
      <c r="N12" s="28"/>
      <c r="O12" s="28"/>
      <c r="P12" s="28"/>
      <c r="Q12" s="28"/>
      <c r="R12" s="28"/>
      <c r="S12" s="28"/>
      <c r="T12" s="28"/>
      <c r="U12" s="28"/>
      <c r="V12" s="28"/>
      <c r="W12" s="28"/>
      <c r="X12" s="28"/>
      <c r="Y12" s="28"/>
      <c r="Z12" s="28"/>
    </row>
    <row r="13">
      <c r="A13" s="21" t="s">
        <v>357</v>
      </c>
      <c r="B13" s="21">
        <v>5.0</v>
      </c>
      <c r="C13" s="21">
        <v>12.0</v>
      </c>
      <c r="D13" s="21" t="s">
        <v>80</v>
      </c>
      <c r="E13" s="21" t="s">
        <v>299</v>
      </c>
      <c r="F13" s="21" t="s">
        <v>95</v>
      </c>
      <c r="G13" s="21" t="s">
        <v>301</v>
      </c>
      <c r="H13" s="21" t="s">
        <v>302</v>
      </c>
      <c r="I13" s="21" t="s">
        <v>303</v>
      </c>
      <c r="J13" s="21" t="s">
        <v>304</v>
      </c>
      <c r="K13" s="28"/>
      <c r="L13" s="28"/>
      <c r="M13" s="28"/>
      <c r="N13" s="28"/>
      <c r="O13" s="28"/>
      <c r="P13" s="28"/>
      <c r="Q13" s="28"/>
      <c r="R13" s="28"/>
      <c r="S13" s="28"/>
      <c r="T13" s="28"/>
      <c r="U13" s="28"/>
      <c r="V13" s="28"/>
      <c r="W13" s="28"/>
      <c r="X13" s="28"/>
      <c r="Y13" s="28"/>
      <c r="Z13" s="28"/>
    </row>
    <row r="14">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row>
    <row r="15">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row>
    <row r="16">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row>
    <row r="17">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row>
    <row r="18">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 width="20.88"/>
    <col customWidth="1" min="3" max="3" width="12.25"/>
    <col customWidth="1" min="4" max="4" width="18.63"/>
    <col customWidth="1" min="5" max="5" width="19.63"/>
    <col customWidth="1" min="6" max="8" width="21.75"/>
    <col customWidth="1" min="9" max="11" width="23.38"/>
    <col customWidth="1" min="12" max="12" width="14.13"/>
  </cols>
  <sheetData>
    <row r="1">
      <c r="A1" s="11"/>
      <c r="B1" s="11"/>
      <c r="C1" s="44" t="s">
        <v>515</v>
      </c>
      <c r="D1" s="44" t="s">
        <v>516</v>
      </c>
      <c r="E1" s="44" t="s">
        <v>517</v>
      </c>
      <c r="F1" s="44" t="s">
        <v>518</v>
      </c>
      <c r="G1" s="44" t="s">
        <v>519</v>
      </c>
      <c r="H1" s="44" t="s">
        <v>520</v>
      </c>
      <c r="I1" s="44" t="s">
        <v>521</v>
      </c>
      <c r="J1" s="44" t="s">
        <v>522</v>
      </c>
      <c r="K1" s="44" t="s">
        <v>523</v>
      </c>
      <c r="L1" s="44" t="s">
        <v>524</v>
      </c>
      <c r="M1" s="44" t="s">
        <v>525</v>
      </c>
      <c r="N1" s="44" t="s">
        <v>526</v>
      </c>
      <c r="O1" s="44" t="s">
        <v>527</v>
      </c>
      <c r="P1" s="44" t="s">
        <v>528</v>
      </c>
      <c r="Q1" s="44" t="s">
        <v>529</v>
      </c>
      <c r="R1" s="44" t="s">
        <v>530</v>
      </c>
      <c r="S1" s="44" t="s">
        <v>531</v>
      </c>
      <c r="T1" s="44" t="s">
        <v>532</v>
      </c>
      <c r="U1" s="44" t="s">
        <v>533</v>
      </c>
      <c r="V1" s="44" t="s">
        <v>534</v>
      </c>
      <c r="W1" s="11"/>
      <c r="X1" s="11"/>
      <c r="Y1" s="11"/>
      <c r="Z1" s="11"/>
      <c r="AA1" s="11"/>
      <c r="AB1" s="11"/>
      <c r="AC1" s="11"/>
      <c r="AD1" s="11"/>
      <c r="AE1" s="11"/>
      <c r="AF1" s="11"/>
      <c r="AG1" s="11"/>
    </row>
    <row r="2">
      <c r="A2" s="38" t="s">
        <v>396</v>
      </c>
      <c r="B2" s="38" t="s">
        <v>80</v>
      </c>
      <c r="C2" s="75">
        <v>1.0</v>
      </c>
      <c r="D2" s="75">
        <v>1.0</v>
      </c>
      <c r="E2" s="75">
        <v>1.0</v>
      </c>
      <c r="F2" s="76">
        <v>1.0</v>
      </c>
      <c r="G2" s="76">
        <v>1.0</v>
      </c>
      <c r="H2" s="75"/>
      <c r="I2" s="75"/>
      <c r="J2" s="75"/>
      <c r="K2" s="75"/>
      <c r="L2" s="75"/>
      <c r="M2" s="75"/>
      <c r="N2" s="75"/>
      <c r="O2" s="75"/>
      <c r="P2" s="75"/>
      <c r="Q2" s="75"/>
      <c r="R2" s="75"/>
      <c r="S2" s="75"/>
      <c r="T2" s="75"/>
      <c r="U2" s="75"/>
      <c r="V2" s="75"/>
      <c r="W2" s="75"/>
      <c r="X2" s="77"/>
    </row>
    <row r="3">
      <c r="A3" s="38" t="s">
        <v>399</v>
      </c>
      <c r="B3" s="38" t="s">
        <v>80</v>
      </c>
      <c r="C3" s="75">
        <v>1.0</v>
      </c>
      <c r="D3" s="78"/>
      <c r="E3" s="78"/>
      <c r="F3" s="76">
        <v>1.0</v>
      </c>
      <c r="G3" s="78"/>
      <c r="H3" s="76">
        <v>1.0</v>
      </c>
      <c r="I3" s="76">
        <v>1.0</v>
      </c>
      <c r="J3" s="76">
        <v>1.0</v>
      </c>
      <c r="K3" s="75"/>
      <c r="L3" s="75"/>
      <c r="M3" s="75"/>
      <c r="N3" s="75"/>
      <c r="O3" s="75"/>
      <c r="P3" s="75"/>
      <c r="Q3" s="75"/>
      <c r="R3" s="75"/>
      <c r="S3" s="75"/>
      <c r="T3" s="75"/>
      <c r="U3" s="75"/>
      <c r="V3" s="75"/>
      <c r="W3" s="75"/>
      <c r="X3" s="77"/>
    </row>
    <row r="4">
      <c r="A4" s="38" t="s">
        <v>399</v>
      </c>
      <c r="B4" s="38" t="s">
        <v>80</v>
      </c>
      <c r="C4" s="75">
        <v>1.0</v>
      </c>
      <c r="D4" s="75">
        <v>1.0</v>
      </c>
      <c r="E4" s="75">
        <v>1.0</v>
      </c>
      <c r="F4" s="76">
        <v>1.0</v>
      </c>
      <c r="G4" s="76">
        <v>1.0</v>
      </c>
      <c r="H4" s="75"/>
      <c r="I4" s="75"/>
      <c r="J4" s="75"/>
      <c r="K4" s="75"/>
      <c r="L4" s="75"/>
      <c r="M4" s="75"/>
      <c r="N4" s="75"/>
      <c r="O4" s="75"/>
      <c r="P4" s="75"/>
      <c r="Q4" s="75"/>
      <c r="R4" s="78"/>
      <c r="S4" s="78"/>
      <c r="T4" s="78"/>
      <c r="U4" s="78"/>
      <c r="V4" s="78"/>
      <c r="W4" s="75"/>
      <c r="X4" s="77"/>
    </row>
    <row r="5">
      <c r="A5" s="38" t="s">
        <v>399</v>
      </c>
      <c r="B5" s="38" t="s">
        <v>80</v>
      </c>
      <c r="C5" s="75">
        <v>1.0</v>
      </c>
      <c r="D5" s="75">
        <v>1.0</v>
      </c>
      <c r="E5" s="75">
        <v>1.0</v>
      </c>
      <c r="F5" s="76">
        <v>1.0</v>
      </c>
      <c r="G5" s="76">
        <v>1.0</v>
      </c>
      <c r="H5" s="76">
        <v>1.0</v>
      </c>
      <c r="I5" s="76">
        <v>1.0</v>
      </c>
      <c r="J5" s="76">
        <v>1.0</v>
      </c>
      <c r="K5" s="76">
        <v>1.0</v>
      </c>
      <c r="L5" s="76">
        <v>1.0</v>
      </c>
      <c r="M5" s="76">
        <v>1.0</v>
      </c>
      <c r="N5" s="76">
        <v>1.0</v>
      </c>
      <c r="O5" s="76">
        <v>1.0</v>
      </c>
      <c r="P5" s="76">
        <v>1.0</v>
      </c>
      <c r="Q5" s="76">
        <v>1.0</v>
      </c>
      <c r="R5" s="76">
        <v>1.0</v>
      </c>
      <c r="S5" s="76">
        <v>1.0</v>
      </c>
      <c r="T5" s="76">
        <v>1.0</v>
      </c>
      <c r="U5" s="76">
        <v>1.0</v>
      </c>
      <c r="V5" s="76">
        <v>1.0</v>
      </c>
      <c r="W5" s="78"/>
      <c r="X5" s="77"/>
    </row>
    <row r="6">
      <c r="A6" s="38" t="s">
        <v>535</v>
      </c>
      <c r="B6" s="38" t="s">
        <v>80</v>
      </c>
      <c r="C6" s="78"/>
      <c r="D6" s="75">
        <v>1.0</v>
      </c>
      <c r="E6" s="75">
        <v>1.0</v>
      </c>
      <c r="F6" s="76">
        <v>1.0</v>
      </c>
      <c r="G6" s="76">
        <v>1.0</v>
      </c>
      <c r="H6" s="76">
        <v>1.0</v>
      </c>
      <c r="I6" s="76">
        <v>1.0</v>
      </c>
      <c r="J6" s="78"/>
      <c r="K6" s="76">
        <v>1.0</v>
      </c>
      <c r="L6" s="76">
        <v>1.0</v>
      </c>
      <c r="M6" s="75"/>
      <c r="N6" s="75"/>
      <c r="O6" s="75"/>
      <c r="P6" s="75"/>
      <c r="Q6" s="75"/>
      <c r="R6" s="75"/>
      <c r="S6" s="75"/>
      <c r="T6" s="75"/>
      <c r="U6" s="75"/>
      <c r="V6" s="75"/>
      <c r="W6" s="75"/>
      <c r="X6" s="77"/>
    </row>
    <row r="7">
      <c r="A7" s="38" t="s">
        <v>404</v>
      </c>
      <c r="B7" s="38" t="s">
        <v>80</v>
      </c>
      <c r="C7" s="75">
        <v>1.0</v>
      </c>
      <c r="D7" s="78"/>
      <c r="E7" s="75">
        <v>1.0</v>
      </c>
      <c r="F7" s="75"/>
      <c r="G7" s="75"/>
      <c r="H7" s="75"/>
      <c r="I7" s="75"/>
      <c r="J7" s="75"/>
      <c r="K7" s="75"/>
      <c r="L7" s="75"/>
      <c r="M7" s="75"/>
      <c r="N7" s="75"/>
      <c r="O7" s="75"/>
      <c r="P7" s="75"/>
      <c r="Q7" s="75"/>
      <c r="R7" s="75"/>
      <c r="S7" s="75"/>
      <c r="T7" s="75"/>
      <c r="U7" s="75"/>
      <c r="V7" s="75"/>
      <c r="W7" s="75"/>
      <c r="X7" s="77"/>
    </row>
    <row r="8">
      <c r="A8" s="38" t="s">
        <v>404</v>
      </c>
      <c r="B8" s="38" t="s">
        <v>80</v>
      </c>
      <c r="C8" s="75">
        <v>1.0</v>
      </c>
      <c r="D8" s="75">
        <v>1.0</v>
      </c>
      <c r="E8" s="75">
        <v>1.0</v>
      </c>
      <c r="F8" s="76">
        <v>1.0</v>
      </c>
      <c r="G8" s="75">
        <v>1.0</v>
      </c>
      <c r="H8" s="76">
        <v>1.0</v>
      </c>
      <c r="I8" s="78"/>
      <c r="J8" s="76">
        <v>1.0</v>
      </c>
      <c r="K8" s="76">
        <v>1.0</v>
      </c>
      <c r="L8" s="75"/>
      <c r="M8" s="75"/>
      <c r="N8" s="75"/>
      <c r="O8" s="75"/>
      <c r="P8" s="75"/>
      <c r="Q8" s="75"/>
      <c r="R8" s="75"/>
      <c r="S8" s="75"/>
      <c r="T8" s="75"/>
      <c r="U8" s="75"/>
      <c r="V8" s="75"/>
      <c r="W8" s="75"/>
      <c r="X8" s="77"/>
    </row>
    <row r="9">
      <c r="A9" s="38" t="s">
        <v>396</v>
      </c>
      <c r="B9" s="38" t="s">
        <v>536</v>
      </c>
      <c r="C9" s="75">
        <v>1.0</v>
      </c>
      <c r="D9" s="75">
        <v>1.0</v>
      </c>
      <c r="E9" s="75">
        <v>1.0</v>
      </c>
      <c r="F9" s="75"/>
      <c r="G9" s="75"/>
      <c r="H9" s="75"/>
      <c r="I9" s="75"/>
      <c r="J9" s="75"/>
      <c r="K9" s="75"/>
      <c r="L9" s="75"/>
      <c r="M9" s="75"/>
      <c r="N9" s="75"/>
      <c r="O9" s="75"/>
      <c r="P9" s="75"/>
      <c r="Q9" s="75"/>
      <c r="R9" s="75"/>
      <c r="S9" s="75"/>
      <c r="T9" s="75"/>
      <c r="U9" s="75"/>
      <c r="V9" s="75"/>
      <c r="W9" s="75"/>
      <c r="X9" s="77"/>
    </row>
    <row r="10">
      <c r="A10" s="38" t="s">
        <v>396</v>
      </c>
      <c r="B10" s="38" t="s">
        <v>536</v>
      </c>
      <c r="C10" s="78"/>
      <c r="D10" s="75">
        <v>1.0</v>
      </c>
      <c r="E10" s="75">
        <v>1.0</v>
      </c>
      <c r="F10" s="76">
        <v>1.0</v>
      </c>
      <c r="G10" s="78"/>
      <c r="H10" s="75"/>
      <c r="I10" s="75"/>
      <c r="J10" s="75"/>
      <c r="K10" s="75"/>
      <c r="L10" s="75"/>
      <c r="M10" s="75"/>
      <c r="N10" s="75"/>
      <c r="O10" s="75"/>
      <c r="P10" s="75"/>
      <c r="Q10" s="75"/>
      <c r="R10" s="75"/>
      <c r="S10" s="75"/>
      <c r="T10" s="75"/>
      <c r="U10" s="75"/>
      <c r="V10" s="75"/>
      <c r="W10" s="75"/>
      <c r="X10" s="77"/>
    </row>
    <row r="11">
      <c r="A11" s="38" t="s">
        <v>404</v>
      </c>
      <c r="B11" s="38" t="s">
        <v>274</v>
      </c>
      <c r="C11" s="75">
        <v>1.0</v>
      </c>
      <c r="D11" s="75">
        <v>1.0</v>
      </c>
      <c r="E11" s="75">
        <v>1.0</v>
      </c>
      <c r="F11" s="76">
        <v>1.0</v>
      </c>
      <c r="G11" s="75">
        <v>1.0</v>
      </c>
      <c r="H11" s="78"/>
      <c r="I11" s="76">
        <v>1.0</v>
      </c>
      <c r="J11" s="76">
        <v>1.0</v>
      </c>
      <c r="K11" s="75"/>
      <c r="L11" s="75"/>
      <c r="M11" s="75"/>
      <c r="N11" s="75"/>
      <c r="O11" s="75"/>
      <c r="P11" s="75"/>
      <c r="Q11" s="75"/>
      <c r="R11" s="75"/>
      <c r="S11" s="75"/>
      <c r="T11" s="75"/>
      <c r="U11" s="75"/>
      <c r="V11" s="75"/>
      <c r="W11" s="75"/>
      <c r="X11" s="77"/>
    </row>
    <row r="12">
      <c r="A12" s="38" t="s">
        <v>404</v>
      </c>
      <c r="B12" s="38" t="s">
        <v>274</v>
      </c>
      <c r="C12" s="75">
        <v>1.0</v>
      </c>
      <c r="D12" s="75">
        <v>1.0</v>
      </c>
      <c r="E12" s="75">
        <v>1.0</v>
      </c>
      <c r="F12" s="76">
        <v>1.0</v>
      </c>
      <c r="G12" s="75">
        <v>1.0</v>
      </c>
      <c r="H12" s="75">
        <v>1.0</v>
      </c>
      <c r="I12" s="76">
        <v>1.0</v>
      </c>
      <c r="J12" s="76">
        <v>1.0</v>
      </c>
      <c r="K12" s="76">
        <v>1.0</v>
      </c>
      <c r="L12" s="75"/>
      <c r="M12" s="75"/>
      <c r="N12" s="75"/>
      <c r="O12" s="75"/>
      <c r="P12" s="75"/>
      <c r="Q12" s="75"/>
      <c r="R12" s="75"/>
      <c r="S12" s="75"/>
      <c r="T12" s="75"/>
      <c r="U12" s="75"/>
      <c r="V12" s="75"/>
      <c r="W12" s="75"/>
      <c r="X12" s="77"/>
    </row>
    <row r="13">
      <c r="A13" s="38" t="s">
        <v>404</v>
      </c>
      <c r="B13" s="38" t="s">
        <v>361</v>
      </c>
      <c r="C13" s="75">
        <v>1.0</v>
      </c>
      <c r="D13" s="75">
        <v>1.0</v>
      </c>
      <c r="E13" s="78"/>
      <c r="F13" s="76">
        <v>1.0</v>
      </c>
      <c r="G13" s="78"/>
      <c r="H13" s="76">
        <v>1.0</v>
      </c>
      <c r="I13" s="76">
        <v>1.0</v>
      </c>
      <c r="J13" s="76">
        <v>1.0</v>
      </c>
      <c r="K13" s="76">
        <v>1.0</v>
      </c>
      <c r="L13" s="75"/>
      <c r="M13" s="75"/>
      <c r="N13" s="75"/>
      <c r="O13" s="75"/>
      <c r="P13" s="75"/>
      <c r="Q13" s="75"/>
      <c r="R13" s="75"/>
      <c r="S13" s="75"/>
      <c r="T13" s="75"/>
      <c r="U13" s="75"/>
      <c r="V13" s="75"/>
      <c r="W13" s="75"/>
      <c r="X13" s="77"/>
    </row>
    <row r="14">
      <c r="A14" s="11"/>
      <c r="B14" s="11"/>
      <c r="C14" s="78"/>
      <c r="D14" s="78"/>
      <c r="E14" s="78"/>
      <c r="F14" s="78"/>
      <c r="G14" s="78"/>
      <c r="H14" s="78"/>
      <c r="I14" s="78"/>
      <c r="J14" s="78"/>
      <c r="K14" s="78"/>
      <c r="L14" s="78"/>
      <c r="M14" s="78"/>
      <c r="N14" s="78"/>
      <c r="O14" s="78"/>
      <c r="P14" s="78"/>
      <c r="Q14" s="78"/>
      <c r="R14" s="78"/>
      <c r="S14" s="78"/>
      <c r="T14" s="78"/>
      <c r="U14" s="78"/>
      <c r="V14" s="78"/>
      <c r="W14" s="78"/>
      <c r="X14" s="77"/>
    </row>
    <row r="15">
      <c r="A15" s="11"/>
      <c r="B15" s="11"/>
      <c r="C15" s="78"/>
      <c r="D15" s="78"/>
      <c r="E15" s="78"/>
      <c r="F15" s="78"/>
      <c r="G15" s="78"/>
      <c r="H15" s="78"/>
      <c r="I15" s="78"/>
      <c r="J15" s="78"/>
      <c r="K15" s="78"/>
      <c r="L15" s="78"/>
      <c r="M15" s="78"/>
      <c r="N15" s="78"/>
      <c r="O15" s="78"/>
      <c r="P15" s="78"/>
      <c r="Q15" s="78"/>
      <c r="R15" s="78"/>
      <c r="S15" s="78"/>
      <c r="T15" s="78"/>
      <c r="U15" s="78"/>
      <c r="V15" s="78"/>
      <c r="W15" s="78"/>
      <c r="X15" s="77"/>
    </row>
    <row r="16">
      <c r="A16" s="11"/>
      <c r="B16" s="11"/>
      <c r="C16" s="44" t="s">
        <v>515</v>
      </c>
      <c r="D16" s="44" t="s">
        <v>516</v>
      </c>
      <c r="E16" s="44" t="s">
        <v>517</v>
      </c>
      <c r="F16" s="44" t="s">
        <v>518</v>
      </c>
      <c r="G16" s="44" t="s">
        <v>519</v>
      </c>
      <c r="H16" s="44" t="s">
        <v>520</v>
      </c>
      <c r="I16" s="44" t="s">
        <v>521</v>
      </c>
      <c r="J16" s="44" t="s">
        <v>522</v>
      </c>
      <c r="K16" s="44" t="s">
        <v>523</v>
      </c>
      <c r="L16" s="44" t="s">
        <v>524</v>
      </c>
      <c r="M16" s="44" t="s">
        <v>525</v>
      </c>
      <c r="N16" s="44" t="s">
        <v>526</v>
      </c>
      <c r="O16" s="78"/>
      <c r="P16" s="78"/>
      <c r="Q16" s="78"/>
      <c r="R16" s="78"/>
      <c r="S16" s="78"/>
      <c r="T16" s="78"/>
      <c r="U16" s="78"/>
      <c r="V16" s="78"/>
      <c r="W16" s="78"/>
      <c r="X16" s="77"/>
    </row>
    <row r="17">
      <c r="A17" s="44"/>
      <c r="B17" s="44" t="s">
        <v>80</v>
      </c>
      <c r="C17" s="34">
        <f t="shared" ref="C17:N17" si="1">SUM(C2:C8)/7</f>
        <v>0.8571428571</v>
      </c>
      <c r="D17" s="34">
        <f t="shared" si="1"/>
        <v>0.7142857143</v>
      </c>
      <c r="E17" s="34">
        <f t="shared" si="1"/>
        <v>0.8571428571</v>
      </c>
      <c r="F17" s="34">
        <f t="shared" si="1"/>
        <v>0.8571428571</v>
      </c>
      <c r="G17" s="34">
        <f t="shared" si="1"/>
        <v>0.7142857143</v>
      </c>
      <c r="H17" s="34">
        <f t="shared" si="1"/>
        <v>0.5714285714</v>
      </c>
      <c r="I17" s="34">
        <f t="shared" si="1"/>
        <v>0.4285714286</v>
      </c>
      <c r="J17" s="34">
        <f t="shared" si="1"/>
        <v>0.4285714286</v>
      </c>
      <c r="K17" s="34">
        <f t="shared" si="1"/>
        <v>0.4285714286</v>
      </c>
      <c r="L17" s="34">
        <f t="shared" si="1"/>
        <v>0.2857142857</v>
      </c>
      <c r="M17" s="34">
        <f t="shared" si="1"/>
        <v>0.1428571429</v>
      </c>
      <c r="N17" s="34">
        <f t="shared" si="1"/>
        <v>0.1428571429</v>
      </c>
      <c r="O17" s="19"/>
      <c r="P17" s="19"/>
      <c r="Q17" s="19"/>
      <c r="R17" s="19"/>
      <c r="S17" s="78"/>
      <c r="T17" s="78"/>
      <c r="U17" s="78"/>
      <c r="V17" s="78"/>
      <c r="W17" s="78"/>
      <c r="X17" s="77"/>
    </row>
    <row r="18">
      <c r="A18" s="44"/>
      <c r="B18" s="44" t="s">
        <v>346</v>
      </c>
      <c r="C18" s="34">
        <f t="shared" ref="C18:N18" si="2">SUM(C9:C10)/2</f>
        <v>0.5</v>
      </c>
      <c r="D18" s="34">
        <f t="shared" si="2"/>
        <v>1</v>
      </c>
      <c r="E18" s="34">
        <f t="shared" si="2"/>
        <v>1</v>
      </c>
      <c r="F18" s="34">
        <f t="shared" si="2"/>
        <v>0.5</v>
      </c>
      <c r="G18" s="34">
        <f t="shared" si="2"/>
        <v>0</v>
      </c>
      <c r="H18" s="34">
        <f t="shared" si="2"/>
        <v>0</v>
      </c>
      <c r="I18" s="34">
        <f t="shared" si="2"/>
        <v>0</v>
      </c>
      <c r="J18" s="34">
        <f t="shared" si="2"/>
        <v>0</v>
      </c>
      <c r="K18" s="34">
        <f t="shared" si="2"/>
        <v>0</v>
      </c>
      <c r="L18" s="34">
        <f t="shared" si="2"/>
        <v>0</v>
      </c>
      <c r="M18" s="34">
        <f t="shared" si="2"/>
        <v>0</v>
      </c>
      <c r="N18" s="34">
        <f t="shared" si="2"/>
        <v>0</v>
      </c>
      <c r="O18" s="19"/>
      <c r="P18" s="19"/>
      <c r="Q18" s="19"/>
      <c r="R18" s="19"/>
      <c r="S18" s="78"/>
      <c r="T18" s="78"/>
      <c r="U18" s="78"/>
      <c r="V18" s="78"/>
      <c r="W18" s="78"/>
      <c r="X18" s="77"/>
    </row>
    <row r="19">
      <c r="A19" s="44"/>
      <c r="B19" s="44" t="s">
        <v>274</v>
      </c>
      <c r="C19" s="34">
        <f t="shared" ref="C19:N19" si="3">SUM(C11:C12)/2</f>
        <v>1</v>
      </c>
      <c r="D19" s="34">
        <f t="shared" si="3"/>
        <v>1</v>
      </c>
      <c r="E19" s="34">
        <f t="shared" si="3"/>
        <v>1</v>
      </c>
      <c r="F19" s="34">
        <f t="shared" si="3"/>
        <v>1</v>
      </c>
      <c r="G19" s="34">
        <f t="shared" si="3"/>
        <v>1</v>
      </c>
      <c r="H19" s="34">
        <f t="shared" si="3"/>
        <v>0.5</v>
      </c>
      <c r="I19" s="34">
        <f t="shared" si="3"/>
        <v>1</v>
      </c>
      <c r="J19" s="34">
        <f t="shared" si="3"/>
        <v>1</v>
      </c>
      <c r="K19" s="34">
        <f t="shared" si="3"/>
        <v>0.5</v>
      </c>
      <c r="L19" s="34">
        <f t="shared" si="3"/>
        <v>0</v>
      </c>
      <c r="M19" s="34">
        <f t="shared" si="3"/>
        <v>0</v>
      </c>
      <c r="N19" s="34">
        <f t="shared" si="3"/>
        <v>0</v>
      </c>
      <c r="O19" s="19"/>
      <c r="P19" s="19"/>
      <c r="Q19" s="19"/>
      <c r="R19" s="19"/>
      <c r="S19" s="78"/>
      <c r="T19" s="78"/>
      <c r="U19" s="78"/>
      <c r="V19" s="78"/>
      <c r="W19" s="78"/>
      <c r="X19" s="77"/>
    </row>
    <row r="20">
      <c r="A20" s="44"/>
      <c r="B20" s="44" t="s">
        <v>361</v>
      </c>
      <c r="C20" s="34">
        <f t="shared" ref="C20:N20" si="4">C13</f>
        <v>1</v>
      </c>
      <c r="D20" s="34">
        <f t="shared" si="4"/>
        <v>1</v>
      </c>
      <c r="E20" s="34" t="str">
        <f t="shared" si="4"/>
        <v/>
      </c>
      <c r="F20" s="34">
        <f t="shared" si="4"/>
        <v>1</v>
      </c>
      <c r="G20" s="34" t="str">
        <f t="shared" si="4"/>
        <v/>
      </c>
      <c r="H20" s="34">
        <f t="shared" si="4"/>
        <v>1</v>
      </c>
      <c r="I20" s="34">
        <f t="shared" si="4"/>
        <v>1</v>
      </c>
      <c r="J20" s="34">
        <f t="shared" si="4"/>
        <v>1</v>
      </c>
      <c r="K20" s="34">
        <f t="shared" si="4"/>
        <v>1</v>
      </c>
      <c r="L20" s="34" t="str">
        <f t="shared" si="4"/>
        <v/>
      </c>
      <c r="M20" s="34" t="str">
        <f t="shared" si="4"/>
        <v/>
      </c>
      <c r="N20" s="34" t="str">
        <f t="shared" si="4"/>
        <v/>
      </c>
      <c r="O20" s="19"/>
      <c r="P20" s="19"/>
      <c r="Q20" s="19"/>
      <c r="R20" s="19"/>
      <c r="S20" s="78"/>
      <c r="T20" s="78"/>
      <c r="U20" s="78"/>
      <c r="V20" s="78"/>
      <c r="W20" s="78"/>
      <c r="X20" s="77"/>
    </row>
    <row r="21">
      <c r="A21" s="11"/>
      <c r="B21" s="11"/>
      <c r="C21" s="77"/>
      <c r="D21" s="77"/>
      <c r="E21" s="77"/>
      <c r="F21" s="77"/>
      <c r="G21" s="77"/>
      <c r="H21" s="77"/>
      <c r="I21" s="77"/>
      <c r="J21" s="77"/>
      <c r="K21" s="77"/>
      <c r="L21" s="77"/>
      <c r="M21" s="77"/>
      <c r="N21" s="77"/>
      <c r="O21" s="77"/>
      <c r="P21" s="77"/>
      <c r="Q21" s="77"/>
      <c r="R21" s="77"/>
      <c r="S21" s="77"/>
      <c r="T21" s="77"/>
      <c r="U21" s="77"/>
      <c r="V21" s="77"/>
      <c r="W21" s="77"/>
      <c r="X21" s="77"/>
    </row>
    <row r="22">
      <c r="A22" s="11"/>
      <c r="C22" s="44" t="s">
        <v>515</v>
      </c>
      <c r="D22" s="44" t="s">
        <v>516</v>
      </c>
      <c r="E22" s="44" t="s">
        <v>517</v>
      </c>
      <c r="F22" s="44" t="s">
        <v>518</v>
      </c>
      <c r="G22" s="44" t="s">
        <v>519</v>
      </c>
      <c r="H22" s="44" t="s">
        <v>520</v>
      </c>
      <c r="I22" s="44" t="s">
        <v>521</v>
      </c>
      <c r="J22" s="44" t="s">
        <v>522</v>
      </c>
      <c r="K22" s="44" t="s">
        <v>523</v>
      </c>
      <c r="L22" s="44" t="s">
        <v>524</v>
      </c>
      <c r="M22" s="44" t="s">
        <v>525</v>
      </c>
      <c r="N22" s="44" t="s">
        <v>526</v>
      </c>
      <c r="O22" s="77"/>
      <c r="P22" s="77"/>
      <c r="Q22" s="77"/>
      <c r="R22" s="77"/>
      <c r="S22" s="77"/>
      <c r="T22" s="77"/>
      <c r="U22" s="77"/>
      <c r="V22" s="77"/>
      <c r="W22" s="77"/>
      <c r="X22" s="77"/>
    </row>
    <row r="23">
      <c r="A23" s="10">
        <v>3.0</v>
      </c>
      <c r="B23" s="38" t="s">
        <v>396</v>
      </c>
      <c r="C23" s="34">
        <f>(C2+C9+C10)/A23</f>
        <v>0.6666666667</v>
      </c>
      <c r="D23" s="34">
        <f>(D2+D9+D10)/A23</f>
        <v>1</v>
      </c>
      <c r="E23" s="34">
        <f>(E2+E9+E10)/A23</f>
        <v>1</v>
      </c>
      <c r="F23" s="34">
        <f>(F2+F9+F10)/A23</f>
        <v>0.6666666667</v>
      </c>
      <c r="G23" s="34">
        <f>(G2+G9+G10)/A23</f>
        <v>0.3333333333</v>
      </c>
      <c r="H23" s="34">
        <f>(H2+H9+H10)/A23</f>
        <v>0</v>
      </c>
      <c r="I23" s="34">
        <f>(I2+I9+I10)/A23</f>
        <v>0</v>
      </c>
      <c r="J23" s="34">
        <f>(J2+J9+J10)/A23</f>
        <v>0</v>
      </c>
      <c r="K23" s="34">
        <f>(K2+K9+K10)/A23</f>
        <v>0</v>
      </c>
      <c r="L23" s="34">
        <f>(L2+L9+L10)/A23</f>
        <v>0</v>
      </c>
      <c r="M23" s="34">
        <f>(M2+M9+M10)/A23</f>
        <v>0</v>
      </c>
      <c r="N23" s="34">
        <f>(N2+N9+N10)/A23</f>
        <v>0</v>
      </c>
      <c r="O23" s="34"/>
      <c r="P23" s="34"/>
      <c r="Q23" s="34"/>
      <c r="R23" s="34"/>
      <c r="S23" s="34"/>
      <c r="T23" s="34"/>
      <c r="U23" s="34"/>
      <c r="V23" s="34"/>
      <c r="W23" s="34"/>
      <c r="X23" s="34"/>
      <c r="Y23" s="34"/>
    </row>
    <row r="24">
      <c r="A24" s="10">
        <v>3.0</v>
      </c>
      <c r="B24" s="38" t="s">
        <v>399</v>
      </c>
      <c r="C24" s="34">
        <f>(C3+C4+C5)/A24</f>
        <v>1</v>
      </c>
      <c r="D24" s="34">
        <f>(D3+D4+D5)/A24</f>
        <v>0.6666666667</v>
      </c>
      <c r="E24" s="34">
        <f>(E3+E4+E5)/A24</f>
        <v>0.6666666667</v>
      </c>
      <c r="F24" s="34">
        <f>(F3+F4+F5)/A24</f>
        <v>1</v>
      </c>
      <c r="G24" s="34">
        <f>(G3+G4+G5)/A24</f>
        <v>0.6666666667</v>
      </c>
      <c r="H24" s="34">
        <f>(H3+H4+H5)/A24</f>
        <v>0.6666666667</v>
      </c>
      <c r="I24" s="34">
        <f>(I3+I4+I5)/A24</f>
        <v>0.6666666667</v>
      </c>
      <c r="J24" s="34">
        <f>(J3+J4+J5)/A24</f>
        <v>0.6666666667</v>
      </c>
      <c r="K24" s="34">
        <f>(K3+K4+K5)/A24</f>
        <v>0.3333333333</v>
      </c>
      <c r="L24" s="34">
        <f>(L3+L4+L5)/A24</f>
        <v>0.3333333333</v>
      </c>
      <c r="M24" s="34">
        <f>(M3+M4+M5)/A24</f>
        <v>0.3333333333</v>
      </c>
      <c r="N24" s="34">
        <f>(N3+N4+N5)/A24</f>
        <v>0.3333333333</v>
      </c>
      <c r="O24" s="34"/>
      <c r="P24" s="34"/>
      <c r="Q24" s="34"/>
      <c r="R24" s="34"/>
      <c r="S24" s="34"/>
      <c r="T24" s="34"/>
      <c r="U24" s="34"/>
      <c r="V24" s="34"/>
      <c r="W24" s="34"/>
      <c r="X24" s="34"/>
      <c r="Y24" s="34"/>
    </row>
    <row r="25">
      <c r="A25" s="10">
        <v>1.0</v>
      </c>
      <c r="B25" s="38" t="s">
        <v>535</v>
      </c>
      <c r="C25" s="34">
        <f>(C6)/A25</f>
        <v>0</v>
      </c>
      <c r="D25" s="34">
        <f>(D6)/A25</f>
        <v>1</v>
      </c>
      <c r="E25" s="34">
        <f>(E6)/A25</f>
        <v>1</v>
      </c>
      <c r="F25" s="34">
        <f>(F6)/A25</f>
        <v>1</v>
      </c>
      <c r="G25" s="34">
        <f>(G6)/A25</f>
        <v>1</v>
      </c>
      <c r="H25" s="34">
        <f>(H6)/A25</f>
        <v>1</v>
      </c>
      <c r="I25" s="34">
        <f>(I6)/A25</f>
        <v>1</v>
      </c>
      <c r="J25" s="34">
        <f>(J6)/A25</f>
        <v>0</v>
      </c>
      <c r="K25" s="34">
        <f>(K6)/A25</f>
        <v>1</v>
      </c>
      <c r="L25" s="34">
        <f>(L6)/A25</f>
        <v>1</v>
      </c>
      <c r="M25" s="34">
        <f>(M6)/A25</f>
        <v>0</v>
      </c>
      <c r="N25" s="34">
        <f>(N6)/A25</f>
        <v>0</v>
      </c>
      <c r="O25" s="34"/>
      <c r="P25" s="34"/>
      <c r="Q25" s="34"/>
      <c r="R25" s="34"/>
      <c r="S25" s="34"/>
      <c r="T25" s="34"/>
      <c r="U25" s="34"/>
      <c r="V25" s="34"/>
      <c r="W25" s="34"/>
      <c r="X25" s="34"/>
      <c r="Y25" s="34"/>
    </row>
    <row r="26">
      <c r="A26" s="10">
        <v>5.0</v>
      </c>
      <c r="B26" s="38" t="s">
        <v>404</v>
      </c>
      <c r="C26" s="34">
        <f>(C7+C8+C11+C12+C13)/A26</f>
        <v>1</v>
      </c>
      <c r="D26" s="34">
        <f>(D7+D8+D11+D12+D13)/A26</f>
        <v>0.8</v>
      </c>
      <c r="E26" s="34">
        <f>(E7+E8+E11+E12+E13)/A26</f>
        <v>0.8</v>
      </c>
      <c r="F26" s="34">
        <f>(F7+F8+F11+F12+F13)/A26</f>
        <v>0.8</v>
      </c>
      <c r="G26" s="34">
        <f>(G7+G8+G11+G12+G13)/A26</f>
        <v>0.6</v>
      </c>
      <c r="H26" s="34">
        <f>(H7+H8+H11+H12+H13)/A26</f>
        <v>0.6</v>
      </c>
      <c r="I26" s="34">
        <f>(I7+I8+I11+I12+I13)/A26</f>
        <v>0.6</v>
      </c>
      <c r="J26" s="34">
        <f>(J7+J8+J11+J12+J13)/A26</f>
        <v>0.8</v>
      </c>
      <c r="K26" s="34">
        <f>(K7+K8+K11+K12+K13)/A26</f>
        <v>0.6</v>
      </c>
      <c r="L26" s="34">
        <f>(L7+L8+L11+L12+L13)/A26</f>
        <v>0</v>
      </c>
      <c r="M26" s="34">
        <f>(M7+M8+M11+M12+M13)/A26</f>
        <v>0</v>
      </c>
      <c r="N26" s="34">
        <f>(N7+N8+N11+N12+N13)/A26</f>
        <v>0</v>
      </c>
      <c r="O26" s="34"/>
      <c r="P26" s="34"/>
      <c r="Q26" s="34"/>
      <c r="R26" s="34"/>
      <c r="S26" s="34"/>
      <c r="T26" s="34"/>
      <c r="U26" s="34"/>
      <c r="V26" s="34"/>
      <c r="W26" s="34"/>
      <c r="X26" s="34"/>
      <c r="Y26" s="34"/>
    </row>
    <row r="27">
      <c r="A27" s="11"/>
      <c r="B27" s="11"/>
    </row>
    <row r="28">
      <c r="A28" s="11"/>
      <c r="B28" s="11"/>
    </row>
    <row r="29">
      <c r="A29" s="11"/>
      <c r="B29" s="11"/>
    </row>
    <row r="30">
      <c r="A30" s="11"/>
      <c r="B30" s="11"/>
    </row>
    <row r="31">
      <c r="A31" s="11"/>
      <c r="B31" s="11"/>
    </row>
    <row r="32">
      <c r="A32" s="11"/>
      <c r="B32" s="11"/>
    </row>
    <row r="33">
      <c r="A33" s="11"/>
      <c r="B33" s="11"/>
    </row>
    <row r="34">
      <c r="A34" s="11"/>
      <c r="B34" s="11"/>
    </row>
    <row r="35">
      <c r="A35" s="11"/>
      <c r="B35" s="11"/>
    </row>
    <row r="36">
      <c r="A36" s="11"/>
      <c r="B36" s="11"/>
    </row>
    <row r="37">
      <c r="A37" s="11"/>
      <c r="B37" s="11"/>
    </row>
    <row r="38">
      <c r="A38" s="11"/>
      <c r="B38" s="11"/>
    </row>
    <row r="39">
      <c r="A39" s="11"/>
      <c r="B39" s="11"/>
    </row>
    <row r="40">
      <c r="A40" s="11"/>
      <c r="B40" s="11"/>
    </row>
    <row r="41">
      <c r="A41" s="11"/>
      <c r="B41" s="11"/>
    </row>
    <row r="42">
      <c r="A42" s="11"/>
      <c r="B42" s="11"/>
    </row>
    <row r="43">
      <c r="A43" s="11"/>
      <c r="B43" s="11"/>
    </row>
    <row r="44">
      <c r="A44" s="11"/>
      <c r="B44" s="11"/>
    </row>
    <row r="45">
      <c r="A45" s="11"/>
      <c r="B45" s="11"/>
    </row>
    <row r="46">
      <c r="A46" s="11"/>
      <c r="B46" s="11"/>
    </row>
    <row r="47">
      <c r="A47" s="11"/>
      <c r="B47" s="11"/>
    </row>
    <row r="48">
      <c r="A48" s="11"/>
      <c r="B48" s="11"/>
    </row>
    <row r="49">
      <c r="A49" s="11"/>
      <c r="B49" s="11"/>
    </row>
    <row r="50">
      <c r="A50" s="11"/>
      <c r="B50" s="11"/>
    </row>
    <row r="51">
      <c r="A51" s="11"/>
      <c r="B51" s="11"/>
    </row>
    <row r="52">
      <c r="A52" s="11"/>
      <c r="B52" s="11"/>
    </row>
    <row r="53">
      <c r="A53" s="11"/>
      <c r="B53" s="11"/>
    </row>
    <row r="54">
      <c r="A54" s="11"/>
      <c r="B54" s="11"/>
    </row>
    <row r="55">
      <c r="A55" s="11"/>
      <c r="B55" s="11"/>
    </row>
    <row r="56">
      <c r="A56" s="11"/>
      <c r="B56" s="11"/>
    </row>
    <row r="57">
      <c r="A57" s="11"/>
      <c r="B57" s="11"/>
    </row>
    <row r="58">
      <c r="A58" s="11"/>
      <c r="B58" s="11"/>
    </row>
    <row r="59">
      <c r="A59" s="11"/>
      <c r="B59" s="11"/>
    </row>
    <row r="60">
      <c r="A60" s="11"/>
      <c r="B60" s="11"/>
    </row>
    <row r="61">
      <c r="A61" s="11"/>
      <c r="B61" s="11"/>
    </row>
    <row r="62">
      <c r="A62" s="11"/>
      <c r="B62" s="11"/>
    </row>
    <row r="63">
      <c r="A63" s="11"/>
      <c r="B63" s="11"/>
    </row>
    <row r="64">
      <c r="A64" s="11"/>
      <c r="B64" s="11"/>
    </row>
    <row r="65">
      <c r="A65" s="11"/>
      <c r="B65" s="11"/>
    </row>
    <row r="66">
      <c r="A66" s="11"/>
      <c r="B66" s="11"/>
    </row>
    <row r="67">
      <c r="A67" s="11"/>
      <c r="B67" s="11"/>
    </row>
    <row r="68">
      <c r="A68" s="11"/>
      <c r="B68" s="11"/>
    </row>
    <row r="69">
      <c r="A69" s="11"/>
      <c r="B69" s="11"/>
    </row>
    <row r="70">
      <c r="A70" s="11"/>
      <c r="B70" s="11"/>
    </row>
    <row r="71">
      <c r="A71" s="11"/>
      <c r="B71" s="11"/>
    </row>
    <row r="72">
      <c r="A72" s="11"/>
      <c r="B72" s="11"/>
    </row>
    <row r="73">
      <c r="A73" s="11"/>
      <c r="B73" s="11"/>
    </row>
    <row r="74">
      <c r="A74" s="11"/>
      <c r="B74" s="11"/>
    </row>
    <row r="75">
      <c r="A75" s="11"/>
      <c r="B75" s="11"/>
    </row>
    <row r="76">
      <c r="A76" s="11"/>
      <c r="B76" s="11"/>
    </row>
    <row r="77">
      <c r="A77" s="11"/>
      <c r="B77" s="11"/>
    </row>
    <row r="78">
      <c r="A78" s="11"/>
      <c r="B78" s="11"/>
    </row>
    <row r="79">
      <c r="A79" s="11"/>
      <c r="B79" s="11"/>
    </row>
    <row r="80">
      <c r="A80" s="11"/>
      <c r="B80" s="11"/>
    </row>
    <row r="81">
      <c r="A81" s="11"/>
      <c r="B81" s="11"/>
    </row>
    <row r="82">
      <c r="A82" s="11"/>
      <c r="B82" s="11"/>
    </row>
    <row r="83">
      <c r="A83" s="11"/>
      <c r="B83" s="11"/>
    </row>
    <row r="84">
      <c r="A84" s="11"/>
      <c r="B84" s="11"/>
    </row>
    <row r="85">
      <c r="A85" s="11"/>
      <c r="B85" s="11"/>
    </row>
    <row r="86">
      <c r="A86" s="11"/>
      <c r="B86" s="11"/>
    </row>
    <row r="87">
      <c r="A87" s="11"/>
      <c r="B87" s="11"/>
    </row>
    <row r="88">
      <c r="A88" s="11"/>
      <c r="B88" s="11"/>
    </row>
    <row r="89">
      <c r="A89" s="11"/>
      <c r="B89" s="11"/>
    </row>
    <row r="90">
      <c r="A90" s="11"/>
      <c r="B90" s="11"/>
    </row>
    <row r="91">
      <c r="A91" s="11"/>
      <c r="B91" s="11"/>
    </row>
    <row r="92">
      <c r="A92" s="11"/>
      <c r="B92" s="11"/>
    </row>
    <row r="93">
      <c r="A93" s="11"/>
      <c r="B93" s="11"/>
    </row>
    <row r="94">
      <c r="A94" s="11"/>
      <c r="B94" s="11"/>
    </row>
    <row r="95">
      <c r="A95" s="11"/>
      <c r="B95" s="11"/>
    </row>
    <row r="96">
      <c r="A96" s="11"/>
      <c r="B96" s="11"/>
    </row>
    <row r="97">
      <c r="A97" s="11"/>
      <c r="B97" s="11"/>
    </row>
    <row r="98">
      <c r="A98" s="11"/>
      <c r="B98" s="11"/>
    </row>
    <row r="99">
      <c r="A99" s="11"/>
      <c r="B99" s="11"/>
    </row>
    <row r="100">
      <c r="A100" s="11"/>
      <c r="B100" s="11"/>
    </row>
    <row r="101">
      <c r="A101" s="11"/>
      <c r="B101" s="11"/>
    </row>
    <row r="102">
      <c r="A102" s="11"/>
      <c r="B102" s="11"/>
    </row>
    <row r="103">
      <c r="A103" s="11"/>
      <c r="B103" s="11"/>
    </row>
    <row r="104">
      <c r="A104" s="11"/>
      <c r="B104" s="11"/>
    </row>
    <row r="105">
      <c r="A105" s="11"/>
      <c r="B105" s="11"/>
    </row>
    <row r="106">
      <c r="A106" s="11"/>
      <c r="B106" s="11"/>
    </row>
    <row r="107">
      <c r="A107" s="11"/>
      <c r="B107" s="11"/>
    </row>
    <row r="108">
      <c r="A108" s="11"/>
      <c r="B108" s="11"/>
    </row>
    <row r="109">
      <c r="A109" s="11"/>
      <c r="B109" s="11"/>
    </row>
    <row r="110">
      <c r="A110" s="11"/>
      <c r="B110" s="11"/>
    </row>
    <row r="111">
      <c r="A111" s="11"/>
      <c r="B111" s="11"/>
    </row>
    <row r="112">
      <c r="A112" s="11"/>
      <c r="B112" s="11"/>
    </row>
    <row r="113">
      <c r="A113" s="11"/>
      <c r="B113" s="11"/>
    </row>
    <row r="114">
      <c r="A114" s="11"/>
      <c r="B114" s="11"/>
    </row>
    <row r="115">
      <c r="A115" s="11"/>
      <c r="B115" s="11"/>
    </row>
    <row r="116">
      <c r="A116" s="11"/>
      <c r="B116" s="11"/>
    </row>
    <row r="117">
      <c r="A117" s="11"/>
      <c r="B117" s="11"/>
    </row>
    <row r="118">
      <c r="A118" s="11"/>
      <c r="B118" s="11"/>
    </row>
    <row r="119">
      <c r="A119" s="11"/>
      <c r="B119" s="11"/>
    </row>
    <row r="120">
      <c r="A120" s="11"/>
      <c r="B120" s="11"/>
    </row>
    <row r="121">
      <c r="A121" s="11"/>
      <c r="B121" s="11"/>
    </row>
    <row r="122">
      <c r="A122" s="11"/>
      <c r="B122" s="11"/>
    </row>
    <row r="123">
      <c r="A123" s="11"/>
      <c r="B123" s="11"/>
    </row>
    <row r="124">
      <c r="A124" s="11"/>
      <c r="B124" s="11"/>
    </row>
    <row r="125">
      <c r="A125" s="11"/>
      <c r="B125" s="11"/>
    </row>
    <row r="126">
      <c r="A126" s="11"/>
      <c r="B126" s="11"/>
    </row>
    <row r="127">
      <c r="A127" s="11"/>
      <c r="B127" s="11"/>
    </row>
    <row r="128">
      <c r="A128" s="11"/>
      <c r="B128" s="11"/>
    </row>
    <row r="129">
      <c r="A129" s="11"/>
      <c r="B129" s="11"/>
    </row>
    <row r="130">
      <c r="A130" s="11"/>
      <c r="B130" s="11"/>
    </row>
    <row r="131">
      <c r="A131" s="11"/>
      <c r="B131" s="11"/>
    </row>
    <row r="132">
      <c r="A132" s="11"/>
      <c r="B132" s="11"/>
    </row>
    <row r="133">
      <c r="A133" s="11"/>
      <c r="B133" s="11"/>
    </row>
    <row r="134">
      <c r="A134" s="11"/>
      <c r="B134" s="11"/>
    </row>
    <row r="135">
      <c r="A135" s="11"/>
      <c r="B135" s="11"/>
    </row>
    <row r="136">
      <c r="A136" s="11"/>
      <c r="B136" s="11"/>
    </row>
    <row r="137">
      <c r="A137" s="11"/>
      <c r="B137" s="11"/>
    </row>
    <row r="138">
      <c r="A138" s="11"/>
      <c r="B138" s="11"/>
    </row>
    <row r="139">
      <c r="A139" s="11"/>
      <c r="B139" s="11"/>
    </row>
    <row r="140">
      <c r="A140" s="11"/>
      <c r="B140" s="11"/>
    </row>
    <row r="141">
      <c r="A141" s="11"/>
      <c r="B141" s="11"/>
    </row>
    <row r="142">
      <c r="A142" s="11"/>
      <c r="B142" s="11"/>
    </row>
    <row r="143">
      <c r="A143" s="11"/>
      <c r="B143" s="11"/>
    </row>
    <row r="144">
      <c r="A144" s="11"/>
      <c r="B144" s="11"/>
    </row>
    <row r="145">
      <c r="A145" s="11"/>
      <c r="B145" s="11"/>
    </row>
    <row r="146">
      <c r="A146" s="11"/>
      <c r="B146" s="11"/>
    </row>
    <row r="147">
      <c r="A147" s="11"/>
      <c r="B147" s="11"/>
    </row>
    <row r="148">
      <c r="A148" s="11"/>
      <c r="B148" s="11"/>
    </row>
    <row r="149">
      <c r="A149" s="11"/>
      <c r="B149" s="11"/>
    </row>
    <row r="150">
      <c r="A150" s="11"/>
      <c r="B150" s="11"/>
    </row>
    <row r="151">
      <c r="A151" s="11"/>
      <c r="B151" s="11"/>
    </row>
    <row r="152">
      <c r="A152" s="11"/>
      <c r="B152" s="11"/>
    </row>
    <row r="153">
      <c r="A153" s="11"/>
      <c r="B153" s="11"/>
    </row>
    <row r="154">
      <c r="A154" s="11"/>
      <c r="B154" s="11"/>
    </row>
    <row r="155">
      <c r="A155" s="11"/>
      <c r="B155" s="11"/>
    </row>
    <row r="156">
      <c r="A156" s="11"/>
      <c r="B156" s="11"/>
    </row>
    <row r="157">
      <c r="A157" s="11"/>
      <c r="B157" s="11"/>
    </row>
    <row r="158">
      <c r="A158" s="11"/>
      <c r="B158" s="11"/>
    </row>
    <row r="159">
      <c r="A159" s="11"/>
      <c r="B159" s="11"/>
    </row>
    <row r="160">
      <c r="A160" s="11"/>
      <c r="B160" s="11"/>
    </row>
    <row r="161">
      <c r="A161" s="11"/>
      <c r="B161" s="11"/>
    </row>
    <row r="162">
      <c r="A162" s="11"/>
      <c r="B162" s="11"/>
    </row>
    <row r="163">
      <c r="A163" s="11"/>
      <c r="B163" s="11"/>
    </row>
    <row r="164">
      <c r="A164" s="11"/>
      <c r="B164" s="11"/>
    </row>
    <row r="165">
      <c r="A165" s="11"/>
      <c r="B165" s="11"/>
    </row>
    <row r="166">
      <c r="A166" s="11"/>
      <c r="B166" s="11"/>
    </row>
    <row r="167">
      <c r="A167" s="11"/>
      <c r="B167" s="11"/>
    </row>
    <row r="168">
      <c r="A168" s="11"/>
      <c r="B168" s="11"/>
    </row>
    <row r="169">
      <c r="A169" s="11"/>
      <c r="B169" s="11"/>
    </row>
    <row r="170">
      <c r="A170" s="11"/>
      <c r="B170" s="11"/>
    </row>
    <row r="171">
      <c r="A171" s="11"/>
      <c r="B171" s="11"/>
    </row>
    <row r="172">
      <c r="A172" s="11"/>
      <c r="B172" s="11"/>
    </row>
    <row r="173">
      <c r="A173" s="11"/>
      <c r="B173" s="11"/>
    </row>
    <row r="174">
      <c r="A174" s="11"/>
      <c r="B174" s="11"/>
    </row>
    <row r="175">
      <c r="A175" s="11"/>
      <c r="B175" s="11"/>
    </row>
    <row r="176">
      <c r="A176" s="11"/>
      <c r="B176" s="11"/>
    </row>
    <row r="177">
      <c r="A177" s="11"/>
      <c r="B177" s="11"/>
    </row>
    <row r="178">
      <c r="A178" s="11"/>
      <c r="B178" s="11"/>
    </row>
    <row r="179">
      <c r="A179" s="11"/>
      <c r="B179" s="11"/>
    </row>
    <row r="180">
      <c r="A180" s="11"/>
      <c r="B180" s="11"/>
    </row>
    <row r="181">
      <c r="A181" s="11"/>
      <c r="B181" s="11"/>
    </row>
    <row r="182">
      <c r="A182" s="11"/>
      <c r="B182" s="11"/>
    </row>
    <row r="183">
      <c r="A183" s="11"/>
      <c r="B183" s="11"/>
    </row>
    <row r="184">
      <c r="A184" s="11"/>
      <c r="B184" s="11"/>
    </row>
    <row r="185">
      <c r="A185" s="11"/>
      <c r="B185" s="11"/>
    </row>
    <row r="186">
      <c r="A186" s="11"/>
      <c r="B186" s="11"/>
    </row>
    <row r="187">
      <c r="A187" s="11"/>
      <c r="B187" s="11"/>
    </row>
    <row r="188">
      <c r="A188" s="11"/>
      <c r="B188" s="11"/>
    </row>
    <row r="189">
      <c r="A189" s="11"/>
      <c r="B189" s="11"/>
    </row>
    <row r="190">
      <c r="A190" s="11"/>
      <c r="B190" s="11"/>
    </row>
    <row r="191">
      <c r="A191" s="11"/>
      <c r="B191" s="11"/>
    </row>
    <row r="192">
      <c r="A192" s="11"/>
      <c r="B192" s="11"/>
    </row>
    <row r="193">
      <c r="A193" s="11"/>
      <c r="B193" s="11"/>
    </row>
    <row r="194">
      <c r="A194" s="11"/>
      <c r="B194" s="11"/>
    </row>
    <row r="195">
      <c r="A195" s="11"/>
      <c r="B195" s="11"/>
    </row>
    <row r="196">
      <c r="A196" s="11"/>
      <c r="B196" s="11"/>
    </row>
    <row r="197">
      <c r="A197" s="11"/>
      <c r="B197" s="11"/>
    </row>
    <row r="198">
      <c r="A198" s="11"/>
      <c r="B198" s="11"/>
    </row>
    <row r="199">
      <c r="A199" s="11"/>
      <c r="B199" s="11"/>
    </row>
    <row r="200">
      <c r="A200" s="11"/>
      <c r="B200" s="11"/>
    </row>
    <row r="201">
      <c r="A201" s="11"/>
      <c r="B201" s="11"/>
    </row>
    <row r="202">
      <c r="A202" s="11"/>
      <c r="B202" s="11"/>
    </row>
    <row r="203">
      <c r="A203" s="11"/>
      <c r="B203" s="11"/>
    </row>
    <row r="204">
      <c r="A204" s="11"/>
      <c r="B204" s="11"/>
    </row>
    <row r="205">
      <c r="A205" s="11"/>
      <c r="B205" s="11"/>
    </row>
    <row r="206">
      <c r="A206" s="11"/>
      <c r="B206" s="11"/>
    </row>
    <row r="207">
      <c r="A207" s="11"/>
      <c r="B207" s="11"/>
    </row>
    <row r="208">
      <c r="A208" s="11"/>
      <c r="B208" s="11"/>
    </row>
    <row r="209">
      <c r="A209" s="11"/>
      <c r="B209" s="11"/>
    </row>
    <row r="210">
      <c r="A210" s="11"/>
      <c r="B210" s="11"/>
    </row>
    <row r="211">
      <c r="A211" s="11"/>
      <c r="B211" s="11"/>
    </row>
    <row r="212">
      <c r="A212" s="11"/>
      <c r="B212" s="11"/>
    </row>
    <row r="213">
      <c r="A213" s="11"/>
      <c r="B213" s="11"/>
    </row>
    <row r="214">
      <c r="A214" s="11"/>
      <c r="B214" s="11"/>
    </row>
    <row r="215">
      <c r="A215" s="11"/>
      <c r="B215" s="11"/>
    </row>
    <row r="216">
      <c r="A216" s="11"/>
      <c r="B216" s="11"/>
    </row>
    <row r="217">
      <c r="A217" s="11"/>
      <c r="B217" s="11"/>
    </row>
    <row r="218">
      <c r="A218" s="11"/>
      <c r="B218" s="11"/>
    </row>
    <row r="219">
      <c r="A219" s="11"/>
      <c r="B219" s="11"/>
    </row>
    <row r="220">
      <c r="A220" s="11"/>
      <c r="B220" s="11"/>
    </row>
    <row r="221">
      <c r="A221" s="11"/>
      <c r="B221" s="11"/>
    </row>
    <row r="222">
      <c r="A222" s="11"/>
      <c r="B222" s="11"/>
    </row>
    <row r="223">
      <c r="A223" s="11"/>
      <c r="B223" s="11"/>
    </row>
    <row r="224">
      <c r="A224" s="11"/>
      <c r="B224" s="11"/>
    </row>
    <row r="225">
      <c r="A225" s="11"/>
      <c r="B225" s="11"/>
    </row>
    <row r="226">
      <c r="A226" s="11"/>
      <c r="B226" s="11"/>
    </row>
    <row r="227">
      <c r="A227" s="11"/>
      <c r="B227" s="11"/>
    </row>
    <row r="228">
      <c r="A228" s="11"/>
      <c r="B228" s="11"/>
    </row>
    <row r="229">
      <c r="A229" s="11"/>
      <c r="B229" s="11"/>
    </row>
    <row r="230">
      <c r="A230" s="11"/>
      <c r="B230" s="11"/>
    </row>
    <row r="231">
      <c r="A231" s="11"/>
      <c r="B231" s="11"/>
    </row>
    <row r="232">
      <c r="A232" s="11"/>
      <c r="B232" s="11"/>
    </row>
    <row r="233">
      <c r="A233" s="11"/>
      <c r="B233" s="11"/>
    </row>
    <row r="234">
      <c r="A234" s="11"/>
      <c r="B234" s="11"/>
    </row>
    <row r="235">
      <c r="A235" s="11"/>
      <c r="B235" s="11"/>
    </row>
    <row r="236">
      <c r="A236" s="11"/>
      <c r="B236" s="11"/>
    </row>
    <row r="237">
      <c r="A237" s="11"/>
      <c r="B237" s="11"/>
    </row>
    <row r="238">
      <c r="A238" s="11"/>
      <c r="B238" s="11"/>
    </row>
    <row r="239">
      <c r="A239" s="11"/>
      <c r="B239" s="11"/>
    </row>
    <row r="240">
      <c r="A240" s="11"/>
      <c r="B240" s="11"/>
    </row>
    <row r="241">
      <c r="A241" s="11"/>
      <c r="B241" s="11"/>
    </row>
    <row r="242">
      <c r="A242" s="11"/>
      <c r="B242" s="11"/>
    </row>
    <row r="243">
      <c r="A243" s="11"/>
      <c r="B243" s="11"/>
    </row>
    <row r="244">
      <c r="A244" s="11"/>
      <c r="B244" s="11"/>
    </row>
    <row r="245">
      <c r="A245" s="11"/>
      <c r="B245" s="11"/>
    </row>
    <row r="246">
      <c r="A246" s="11"/>
      <c r="B246" s="11"/>
    </row>
    <row r="247">
      <c r="A247" s="11"/>
      <c r="B247" s="11"/>
    </row>
    <row r="248">
      <c r="A248" s="11"/>
      <c r="B248" s="11"/>
    </row>
    <row r="249">
      <c r="A249" s="11"/>
      <c r="B249" s="11"/>
    </row>
    <row r="250">
      <c r="A250" s="11"/>
      <c r="B250" s="11"/>
    </row>
    <row r="251">
      <c r="A251" s="11"/>
      <c r="B251" s="11"/>
    </row>
    <row r="252">
      <c r="A252" s="11"/>
      <c r="B252" s="11"/>
    </row>
    <row r="253">
      <c r="A253" s="11"/>
      <c r="B253" s="11"/>
    </row>
    <row r="254">
      <c r="A254" s="11"/>
      <c r="B254" s="11"/>
    </row>
    <row r="255">
      <c r="A255" s="11"/>
      <c r="B255" s="11"/>
    </row>
    <row r="256">
      <c r="A256" s="11"/>
      <c r="B256" s="11"/>
    </row>
    <row r="257">
      <c r="A257" s="11"/>
      <c r="B257" s="11"/>
    </row>
    <row r="258">
      <c r="A258" s="11"/>
      <c r="B258" s="11"/>
    </row>
    <row r="259">
      <c r="A259" s="11"/>
      <c r="B259" s="11"/>
    </row>
    <row r="260">
      <c r="A260" s="11"/>
      <c r="B260" s="11"/>
    </row>
    <row r="261">
      <c r="A261" s="11"/>
      <c r="B261" s="11"/>
    </row>
    <row r="262">
      <c r="A262" s="11"/>
      <c r="B262" s="11"/>
    </row>
    <row r="263">
      <c r="A263" s="11"/>
      <c r="B263" s="11"/>
    </row>
    <row r="264">
      <c r="A264" s="11"/>
      <c r="B264" s="11"/>
    </row>
    <row r="265">
      <c r="A265" s="11"/>
      <c r="B265" s="11"/>
    </row>
    <row r="266">
      <c r="A266" s="11"/>
      <c r="B266" s="11"/>
    </row>
    <row r="267">
      <c r="A267" s="11"/>
      <c r="B267" s="11"/>
    </row>
    <row r="268">
      <c r="A268" s="11"/>
      <c r="B268" s="11"/>
    </row>
    <row r="269">
      <c r="A269" s="11"/>
      <c r="B269" s="11"/>
    </row>
    <row r="270">
      <c r="A270" s="11"/>
      <c r="B270" s="11"/>
    </row>
    <row r="271">
      <c r="A271" s="11"/>
      <c r="B271" s="11"/>
    </row>
    <row r="272">
      <c r="A272" s="11"/>
      <c r="B272" s="11"/>
    </row>
    <row r="273">
      <c r="A273" s="11"/>
      <c r="B273" s="11"/>
    </row>
    <row r="274">
      <c r="A274" s="11"/>
      <c r="B274" s="11"/>
    </row>
    <row r="275">
      <c r="A275" s="11"/>
      <c r="B275" s="11"/>
    </row>
    <row r="276">
      <c r="A276" s="11"/>
      <c r="B276" s="11"/>
    </row>
    <row r="277">
      <c r="A277" s="11"/>
      <c r="B277" s="11"/>
    </row>
    <row r="278">
      <c r="A278" s="11"/>
      <c r="B278" s="11"/>
    </row>
    <row r="279">
      <c r="A279" s="11"/>
      <c r="B279" s="11"/>
    </row>
    <row r="280">
      <c r="A280" s="11"/>
      <c r="B280" s="11"/>
    </row>
    <row r="281">
      <c r="A281" s="11"/>
      <c r="B281" s="11"/>
    </row>
    <row r="282">
      <c r="A282" s="11"/>
      <c r="B282" s="11"/>
    </row>
    <row r="283">
      <c r="A283" s="11"/>
      <c r="B283" s="11"/>
    </row>
    <row r="284">
      <c r="A284" s="11"/>
      <c r="B284" s="11"/>
    </row>
    <row r="285">
      <c r="A285" s="11"/>
      <c r="B285" s="11"/>
    </row>
    <row r="286">
      <c r="A286" s="11"/>
      <c r="B286" s="11"/>
    </row>
    <row r="287">
      <c r="A287" s="11"/>
      <c r="B287" s="11"/>
    </row>
    <row r="288">
      <c r="A288" s="11"/>
      <c r="B288" s="11"/>
    </row>
    <row r="289">
      <c r="A289" s="11"/>
      <c r="B289" s="11"/>
    </row>
    <row r="290">
      <c r="A290" s="11"/>
      <c r="B290" s="11"/>
    </row>
    <row r="291">
      <c r="A291" s="11"/>
      <c r="B291" s="11"/>
    </row>
    <row r="292">
      <c r="A292" s="11"/>
      <c r="B292" s="11"/>
    </row>
    <row r="293">
      <c r="A293" s="11"/>
      <c r="B293" s="11"/>
    </row>
    <row r="294">
      <c r="A294" s="11"/>
      <c r="B294" s="11"/>
    </row>
    <row r="295">
      <c r="A295" s="11"/>
      <c r="B295" s="11"/>
    </row>
    <row r="296">
      <c r="A296" s="11"/>
      <c r="B296" s="11"/>
    </row>
    <row r="297">
      <c r="A297" s="11"/>
      <c r="B297" s="11"/>
    </row>
    <row r="298">
      <c r="A298" s="11"/>
      <c r="B298" s="11"/>
    </row>
    <row r="299">
      <c r="A299" s="11"/>
      <c r="B299" s="11"/>
    </row>
    <row r="300">
      <c r="A300" s="11"/>
      <c r="B300" s="11"/>
    </row>
    <row r="301">
      <c r="A301" s="11"/>
      <c r="B301" s="11"/>
    </row>
    <row r="302">
      <c r="A302" s="11"/>
      <c r="B302" s="11"/>
    </row>
    <row r="303">
      <c r="A303" s="11"/>
      <c r="B303" s="11"/>
    </row>
    <row r="304">
      <c r="A304" s="11"/>
      <c r="B304" s="11"/>
    </row>
    <row r="305">
      <c r="A305" s="11"/>
      <c r="B305" s="11"/>
    </row>
    <row r="306">
      <c r="A306" s="11"/>
      <c r="B306" s="11"/>
    </row>
    <row r="307">
      <c r="A307" s="11"/>
      <c r="B307" s="11"/>
    </row>
    <row r="308">
      <c r="A308" s="11"/>
      <c r="B308" s="11"/>
    </row>
    <row r="309">
      <c r="A309" s="11"/>
      <c r="B309" s="11"/>
    </row>
    <row r="310">
      <c r="A310" s="11"/>
      <c r="B310" s="11"/>
    </row>
    <row r="311">
      <c r="A311" s="11"/>
      <c r="B311" s="11"/>
    </row>
    <row r="312">
      <c r="A312" s="11"/>
      <c r="B312" s="11"/>
    </row>
    <row r="313">
      <c r="A313" s="11"/>
      <c r="B313" s="11"/>
    </row>
    <row r="314">
      <c r="A314" s="11"/>
      <c r="B314" s="11"/>
    </row>
    <row r="315">
      <c r="A315" s="11"/>
      <c r="B315" s="11"/>
    </row>
    <row r="316">
      <c r="A316" s="11"/>
      <c r="B316" s="11"/>
    </row>
    <row r="317">
      <c r="A317" s="11"/>
      <c r="B317" s="11"/>
    </row>
    <row r="318">
      <c r="A318" s="11"/>
      <c r="B318" s="11"/>
    </row>
    <row r="319">
      <c r="A319" s="11"/>
      <c r="B319" s="11"/>
    </row>
    <row r="320">
      <c r="A320" s="11"/>
      <c r="B320" s="11"/>
    </row>
    <row r="321">
      <c r="A321" s="11"/>
      <c r="B321" s="11"/>
    </row>
    <row r="322">
      <c r="A322" s="11"/>
      <c r="B322" s="11"/>
    </row>
    <row r="323">
      <c r="A323" s="11"/>
      <c r="B323" s="11"/>
    </row>
    <row r="324">
      <c r="A324" s="11"/>
      <c r="B324" s="11"/>
    </row>
    <row r="325">
      <c r="A325" s="11"/>
      <c r="B325" s="11"/>
    </row>
    <row r="326">
      <c r="A326" s="11"/>
      <c r="B326" s="11"/>
    </row>
    <row r="327">
      <c r="A327" s="11"/>
      <c r="B327" s="11"/>
    </row>
    <row r="328">
      <c r="A328" s="11"/>
      <c r="B328" s="11"/>
    </row>
    <row r="329">
      <c r="A329" s="11"/>
      <c r="B329" s="11"/>
    </row>
    <row r="330">
      <c r="A330" s="11"/>
      <c r="B330" s="11"/>
    </row>
    <row r="331">
      <c r="A331" s="11"/>
      <c r="B331" s="11"/>
    </row>
    <row r="332">
      <c r="A332" s="11"/>
      <c r="B332" s="11"/>
    </row>
    <row r="333">
      <c r="A333" s="11"/>
      <c r="B333" s="11"/>
    </row>
    <row r="334">
      <c r="A334" s="11"/>
      <c r="B334" s="11"/>
    </row>
    <row r="335">
      <c r="A335" s="11"/>
      <c r="B335" s="11"/>
    </row>
    <row r="336">
      <c r="A336" s="11"/>
      <c r="B336" s="11"/>
    </row>
    <row r="337">
      <c r="A337" s="11"/>
      <c r="B337" s="11"/>
    </row>
    <row r="338">
      <c r="A338" s="11"/>
      <c r="B338" s="11"/>
    </row>
    <row r="339">
      <c r="A339" s="11"/>
      <c r="B339" s="11"/>
    </row>
    <row r="340">
      <c r="A340" s="11"/>
      <c r="B340" s="11"/>
    </row>
    <row r="341">
      <c r="A341" s="11"/>
      <c r="B341" s="11"/>
    </row>
    <row r="342">
      <c r="A342" s="11"/>
      <c r="B342" s="11"/>
    </row>
    <row r="343">
      <c r="A343" s="11"/>
      <c r="B343" s="11"/>
    </row>
    <row r="344">
      <c r="A344" s="11"/>
      <c r="B344" s="11"/>
    </row>
    <row r="345">
      <c r="A345" s="11"/>
      <c r="B345" s="11"/>
    </row>
    <row r="346">
      <c r="A346" s="11"/>
      <c r="B346" s="11"/>
    </row>
    <row r="347">
      <c r="A347" s="11"/>
      <c r="B347" s="11"/>
    </row>
    <row r="348">
      <c r="A348" s="11"/>
      <c r="B348" s="11"/>
    </row>
    <row r="349">
      <c r="A349" s="11"/>
      <c r="B349" s="11"/>
    </row>
    <row r="350">
      <c r="A350" s="11"/>
      <c r="B350" s="11"/>
    </row>
    <row r="351">
      <c r="A351" s="11"/>
      <c r="B351" s="11"/>
    </row>
    <row r="352">
      <c r="A352" s="11"/>
      <c r="B352" s="11"/>
    </row>
    <row r="353">
      <c r="A353" s="11"/>
      <c r="B353" s="11"/>
    </row>
    <row r="354">
      <c r="A354" s="11"/>
      <c r="B354" s="11"/>
    </row>
    <row r="355">
      <c r="A355" s="11"/>
      <c r="B355" s="11"/>
    </row>
    <row r="356">
      <c r="A356" s="11"/>
      <c r="B356" s="11"/>
    </row>
    <row r="357">
      <c r="A357" s="11"/>
      <c r="B357" s="11"/>
    </row>
    <row r="358">
      <c r="A358" s="11"/>
      <c r="B358" s="11"/>
    </row>
    <row r="359">
      <c r="A359" s="11"/>
      <c r="B359" s="11"/>
    </row>
    <row r="360">
      <c r="A360" s="11"/>
      <c r="B360" s="11"/>
    </row>
    <row r="361">
      <c r="A361" s="11"/>
      <c r="B361" s="11"/>
    </row>
    <row r="362">
      <c r="A362" s="11"/>
      <c r="B362" s="11"/>
    </row>
    <row r="363">
      <c r="A363" s="11"/>
      <c r="B363" s="11"/>
    </row>
    <row r="364">
      <c r="A364" s="11"/>
      <c r="B364" s="11"/>
    </row>
    <row r="365">
      <c r="A365" s="11"/>
      <c r="B365" s="11"/>
    </row>
    <row r="366">
      <c r="A366" s="11"/>
      <c r="B366" s="11"/>
    </row>
    <row r="367">
      <c r="A367" s="11"/>
      <c r="B367" s="11"/>
    </row>
    <row r="368">
      <c r="A368" s="11"/>
      <c r="B368" s="11"/>
    </row>
    <row r="369">
      <c r="A369" s="11"/>
      <c r="B369" s="11"/>
    </row>
    <row r="370">
      <c r="A370" s="11"/>
      <c r="B370" s="11"/>
    </row>
    <row r="371">
      <c r="A371" s="11"/>
      <c r="B371" s="11"/>
    </row>
    <row r="372">
      <c r="A372" s="11"/>
      <c r="B372" s="11"/>
    </row>
    <row r="373">
      <c r="A373" s="11"/>
      <c r="B373" s="11"/>
    </row>
    <row r="374">
      <c r="A374" s="11"/>
      <c r="B374" s="11"/>
    </row>
    <row r="375">
      <c r="A375" s="11"/>
      <c r="B375" s="11"/>
    </row>
    <row r="376">
      <c r="A376" s="11"/>
      <c r="B376" s="11"/>
    </row>
    <row r="377">
      <c r="A377" s="11"/>
      <c r="B377" s="11"/>
    </row>
    <row r="378">
      <c r="A378" s="11"/>
      <c r="B378" s="11"/>
    </row>
    <row r="379">
      <c r="A379" s="11"/>
      <c r="B379" s="11"/>
    </row>
    <row r="380">
      <c r="A380" s="11"/>
      <c r="B380" s="11"/>
    </row>
    <row r="381">
      <c r="A381" s="11"/>
      <c r="B381" s="11"/>
    </row>
    <row r="382">
      <c r="A382" s="11"/>
      <c r="B382" s="11"/>
    </row>
    <row r="383">
      <c r="A383" s="11"/>
      <c r="B383" s="11"/>
    </row>
    <row r="384">
      <c r="A384" s="11"/>
      <c r="B384" s="11"/>
    </row>
    <row r="385">
      <c r="A385" s="11"/>
      <c r="B385" s="11"/>
    </row>
    <row r="386">
      <c r="A386" s="11"/>
      <c r="B386" s="11"/>
    </row>
    <row r="387">
      <c r="A387" s="11"/>
      <c r="B387" s="11"/>
    </row>
    <row r="388">
      <c r="A388" s="11"/>
      <c r="B388" s="11"/>
    </row>
    <row r="389">
      <c r="A389" s="11"/>
      <c r="B389" s="11"/>
    </row>
    <row r="390">
      <c r="A390" s="11"/>
      <c r="B390" s="11"/>
    </row>
    <row r="391">
      <c r="A391" s="11"/>
      <c r="B391" s="11"/>
    </row>
    <row r="392">
      <c r="A392" s="11"/>
      <c r="B392" s="11"/>
    </row>
    <row r="393">
      <c r="A393" s="11"/>
      <c r="B393" s="11"/>
    </row>
    <row r="394">
      <c r="A394" s="11"/>
      <c r="B394" s="11"/>
    </row>
    <row r="395">
      <c r="A395" s="11"/>
      <c r="B395" s="11"/>
    </row>
    <row r="396">
      <c r="A396" s="11"/>
      <c r="B396" s="11"/>
    </row>
    <row r="397">
      <c r="A397" s="11"/>
      <c r="B397" s="11"/>
    </row>
    <row r="398">
      <c r="A398" s="11"/>
      <c r="B398" s="11"/>
    </row>
    <row r="399">
      <c r="A399" s="11"/>
      <c r="B399" s="11"/>
    </row>
    <row r="400">
      <c r="A400" s="11"/>
      <c r="B400" s="11"/>
    </row>
    <row r="401">
      <c r="A401" s="11"/>
      <c r="B401" s="11"/>
    </row>
    <row r="402">
      <c r="A402" s="11"/>
      <c r="B402" s="11"/>
    </row>
    <row r="403">
      <c r="A403" s="11"/>
      <c r="B403" s="11"/>
    </row>
    <row r="404">
      <c r="A404" s="11"/>
      <c r="B404" s="11"/>
    </row>
    <row r="405">
      <c r="A405" s="11"/>
      <c r="B405" s="11"/>
    </row>
    <row r="406">
      <c r="A406" s="11"/>
      <c r="B406" s="11"/>
    </row>
    <row r="407">
      <c r="A407" s="11"/>
      <c r="B407" s="11"/>
    </row>
    <row r="408">
      <c r="A408" s="11"/>
      <c r="B408" s="11"/>
    </row>
    <row r="409">
      <c r="A409" s="11"/>
      <c r="B409" s="11"/>
    </row>
    <row r="410">
      <c r="A410" s="11"/>
      <c r="B410" s="11"/>
    </row>
    <row r="411">
      <c r="A411" s="11"/>
      <c r="B411" s="11"/>
    </row>
    <row r="412">
      <c r="A412" s="11"/>
      <c r="B412" s="11"/>
    </row>
    <row r="413">
      <c r="A413" s="11"/>
      <c r="B413" s="11"/>
    </row>
    <row r="414">
      <c r="A414" s="11"/>
      <c r="B414" s="11"/>
    </row>
    <row r="415">
      <c r="A415" s="11"/>
      <c r="B415" s="11"/>
    </row>
    <row r="416">
      <c r="A416" s="11"/>
      <c r="B416" s="11"/>
    </row>
    <row r="417">
      <c r="A417" s="11"/>
      <c r="B417" s="11"/>
    </row>
    <row r="418">
      <c r="A418" s="11"/>
      <c r="B418" s="11"/>
    </row>
    <row r="419">
      <c r="A419" s="11"/>
      <c r="B419" s="11"/>
    </row>
    <row r="420">
      <c r="A420" s="11"/>
      <c r="B420" s="11"/>
    </row>
    <row r="421">
      <c r="A421" s="11"/>
      <c r="B421" s="11"/>
    </row>
    <row r="422">
      <c r="A422" s="11"/>
      <c r="B422" s="11"/>
    </row>
    <row r="423">
      <c r="A423" s="11"/>
      <c r="B423" s="11"/>
    </row>
    <row r="424">
      <c r="A424" s="11"/>
      <c r="B424" s="11"/>
    </row>
    <row r="425">
      <c r="A425" s="11"/>
      <c r="B425" s="11"/>
    </row>
    <row r="426">
      <c r="A426" s="11"/>
      <c r="B426" s="11"/>
    </row>
    <row r="427">
      <c r="A427" s="11"/>
      <c r="B427" s="11"/>
    </row>
    <row r="428">
      <c r="A428" s="11"/>
      <c r="B428" s="11"/>
    </row>
    <row r="429">
      <c r="A429" s="11"/>
      <c r="B429" s="11"/>
    </row>
    <row r="430">
      <c r="A430" s="11"/>
      <c r="B430" s="11"/>
    </row>
    <row r="431">
      <c r="A431" s="11"/>
      <c r="B431" s="11"/>
    </row>
    <row r="432">
      <c r="A432" s="11"/>
      <c r="B432" s="11"/>
    </row>
    <row r="433">
      <c r="A433" s="11"/>
      <c r="B433" s="11"/>
    </row>
    <row r="434">
      <c r="A434" s="11"/>
      <c r="B434" s="11"/>
    </row>
    <row r="435">
      <c r="A435" s="11"/>
      <c r="B435" s="11"/>
    </row>
    <row r="436">
      <c r="A436" s="11"/>
      <c r="B436" s="11"/>
    </row>
    <row r="437">
      <c r="A437" s="11"/>
      <c r="B437" s="11"/>
    </row>
    <row r="438">
      <c r="A438" s="11"/>
      <c r="B438" s="11"/>
    </row>
    <row r="439">
      <c r="A439" s="11"/>
      <c r="B439" s="11"/>
    </row>
    <row r="440">
      <c r="A440" s="11"/>
      <c r="B440" s="11"/>
    </row>
    <row r="441">
      <c r="A441" s="11"/>
      <c r="B441" s="11"/>
    </row>
    <row r="442">
      <c r="A442" s="11"/>
      <c r="B442" s="11"/>
    </row>
    <row r="443">
      <c r="A443" s="11"/>
      <c r="B443" s="11"/>
    </row>
    <row r="444">
      <c r="A444" s="11"/>
      <c r="B444" s="11"/>
    </row>
    <row r="445">
      <c r="A445" s="11"/>
      <c r="B445" s="11"/>
    </row>
    <row r="446">
      <c r="A446" s="11"/>
      <c r="B446" s="11"/>
    </row>
    <row r="447">
      <c r="A447" s="11"/>
      <c r="B447" s="11"/>
    </row>
    <row r="448">
      <c r="A448" s="11"/>
      <c r="B448" s="11"/>
    </row>
    <row r="449">
      <c r="A449" s="11"/>
      <c r="B449" s="11"/>
    </row>
    <row r="450">
      <c r="A450" s="11"/>
      <c r="B450" s="11"/>
    </row>
    <row r="451">
      <c r="A451" s="11"/>
      <c r="B451" s="11"/>
    </row>
    <row r="452">
      <c r="A452" s="11"/>
      <c r="B452" s="11"/>
    </row>
    <row r="453">
      <c r="A453" s="11"/>
      <c r="B453" s="11"/>
    </row>
    <row r="454">
      <c r="A454" s="11"/>
      <c r="B454" s="11"/>
    </row>
    <row r="455">
      <c r="A455" s="11"/>
      <c r="B455" s="11"/>
    </row>
    <row r="456">
      <c r="A456" s="11"/>
      <c r="B456" s="11"/>
    </row>
    <row r="457">
      <c r="A457" s="11"/>
      <c r="B457" s="11"/>
    </row>
    <row r="458">
      <c r="A458" s="11"/>
      <c r="B458" s="11"/>
    </row>
    <row r="459">
      <c r="A459" s="11"/>
      <c r="B459" s="11"/>
    </row>
    <row r="460">
      <c r="A460" s="11"/>
      <c r="B460" s="11"/>
    </row>
    <row r="461">
      <c r="A461" s="11"/>
      <c r="B461" s="11"/>
    </row>
    <row r="462">
      <c r="A462" s="11"/>
      <c r="B462" s="11"/>
    </row>
    <row r="463">
      <c r="A463" s="11"/>
      <c r="B463" s="11"/>
    </row>
    <row r="464">
      <c r="A464" s="11"/>
      <c r="B464" s="11"/>
    </row>
    <row r="465">
      <c r="A465" s="11"/>
      <c r="B465" s="11"/>
    </row>
    <row r="466">
      <c r="A466" s="11"/>
      <c r="B466" s="11"/>
    </row>
    <row r="467">
      <c r="A467" s="11"/>
      <c r="B467" s="11"/>
    </row>
    <row r="468">
      <c r="A468" s="11"/>
      <c r="B468" s="11"/>
    </row>
    <row r="469">
      <c r="A469" s="11"/>
      <c r="B469" s="11"/>
    </row>
    <row r="470">
      <c r="A470" s="11"/>
      <c r="B470" s="11"/>
    </row>
    <row r="471">
      <c r="A471" s="11"/>
      <c r="B471" s="11"/>
    </row>
    <row r="472">
      <c r="A472" s="11"/>
      <c r="B472" s="11"/>
    </row>
    <row r="473">
      <c r="A473" s="11"/>
      <c r="B473" s="11"/>
    </row>
    <row r="474">
      <c r="A474" s="11"/>
      <c r="B474" s="11"/>
    </row>
    <row r="475">
      <c r="A475" s="11"/>
      <c r="B475" s="11"/>
    </row>
    <row r="476">
      <c r="A476" s="11"/>
      <c r="B476" s="11"/>
    </row>
    <row r="477">
      <c r="A477" s="11"/>
      <c r="B477" s="11"/>
    </row>
    <row r="478">
      <c r="A478" s="11"/>
      <c r="B478" s="11"/>
    </row>
    <row r="479">
      <c r="A479" s="11"/>
      <c r="B479" s="11"/>
    </row>
    <row r="480">
      <c r="A480" s="11"/>
      <c r="B480" s="11"/>
    </row>
    <row r="481">
      <c r="A481" s="11"/>
      <c r="B481" s="11"/>
    </row>
    <row r="482">
      <c r="A482" s="11"/>
      <c r="B482" s="11"/>
    </row>
    <row r="483">
      <c r="A483" s="11"/>
      <c r="B483" s="11"/>
    </row>
    <row r="484">
      <c r="A484" s="11"/>
      <c r="B484" s="11"/>
    </row>
    <row r="485">
      <c r="A485" s="11"/>
      <c r="B485" s="11"/>
    </row>
    <row r="486">
      <c r="A486" s="11"/>
      <c r="B486" s="11"/>
    </row>
    <row r="487">
      <c r="A487" s="11"/>
      <c r="B487" s="11"/>
    </row>
    <row r="488">
      <c r="A488" s="11"/>
      <c r="B488" s="11"/>
    </row>
    <row r="489">
      <c r="A489" s="11"/>
      <c r="B489" s="11"/>
    </row>
    <row r="490">
      <c r="A490" s="11"/>
      <c r="B490" s="11"/>
    </row>
    <row r="491">
      <c r="A491" s="11"/>
      <c r="B491" s="11"/>
    </row>
    <row r="492">
      <c r="A492" s="11"/>
      <c r="B492" s="11"/>
    </row>
    <row r="493">
      <c r="A493" s="11"/>
      <c r="B493" s="11"/>
    </row>
    <row r="494">
      <c r="A494" s="11"/>
      <c r="B494" s="11"/>
    </row>
    <row r="495">
      <c r="A495" s="11"/>
      <c r="B495" s="11"/>
    </row>
    <row r="496">
      <c r="A496" s="11"/>
      <c r="B496" s="11"/>
    </row>
    <row r="497">
      <c r="A497" s="11"/>
      <c r="B497" s="11"/>
    </row>
    <row r="498">
      <c r="A498" s="11"/>
      <c r="B498" s="11"/>
    </row>
    <row r="499">
      <c r="A499" s="11"/>
      <c r="B499" s="11"/>
    </row>
    <row r="500">
      <c r="A500" s="11"/>
      <c r="B500" s="11"/>
    </row>
    <row r="501">
      <c r="A501" s="11"/>
      <c r="B501" s="11"/>
    </row>
    <row r="502">
      <c r="A502" s="11"/>
      <c r="B502" s="11"/>
    </row>
    <row r="503">
      <c r="A503" s="11"/>
      <c r="B503" s="11"/>
    </row>
    <row r="504">
      <c r="A504" s="11"/>
      <c r="B504" s="11"/>
    </row>
    <row r="505">
      <c r="A505" s="11"/>
      <c r="B505" s="11"/>
    </row>
    <row r="506">
      <c r="A506" s="11"/>
      <c r="B506" s="11"/>
    </row>
    <row r="507">
      <c r="A507" s="11"/>
      <c r="B507" s="11"/>
    </row>
    <row r="508">
      <c r="A508" s="11"/>
      <c r="B508" s="11"/>
    </row>
    <row r="509">
      <c r="A509" s="11"/>
      <c r="B509" s="11"/>
    </row>
    <row r="510">
      <c r="A510" s="11"/>
      <c r="B510" s="11"/>
    </row>
    <row r="511">
      <c r="A511" s="11"/>
      <c r="B511" s="11"/>
    </row>
    <row r="512">
      <c r="A512" s="11"/>
      <c r="B512" s="11"/>
    </row>
    <row r="513">
      <c r="A513" s="11"/>
      <c r="B513" s="11"/>
    </row>
    <row r="514">
      <c r="A514" s="11"/>
      <c r="B514" s="11"/>
    </row>
    <row r="515">
      <c r="A515" s="11"/>
      <c r="B515" s="11"/>
    </row>
    <row r="516">
      <c r="A516" s="11"/>
      <c r="B516" s="11"/>
    </row>
    <row r="517">
      <c r="A517" s="11"/>
      <c r="B517" s="11"/>
    </row>
    <row r="518">
      <c r="A518" s="11"/>
      <c r="B518" s="11"/>
    </row>
    <row r="519">
      <c r="A519" s="11"/>
      <c r="B519" s="11"/>
    </row>
    <row r="520">
      <c r="A520" s="11"/>
      <c r="B520" s="11"/>
    </row>
    <row r="521">
      <c r="A521" s="11"/>
      <c r="B521" s="11"/>
    </row>
    <row r="522">
      <c r="A522" s="11"/>
      <c r="B522" s="11"/>
    </row>
    <row r="523">
      <c r="A523" s="11"/>
      <c r="B523" s="11"/>
    </row>
    <row r="524">
      <c r="A524" s="11"/>
      <c r="B524" s="11"/>
    </row>
    <row r="525">
      <c r="A525" s="11"/>
      <c r="B525" s="11"/>
    </row>
    <row r="526">
      <c r="A526" s="11"/>
      <c r="B526" s="11"/>
    </row>
    <row r="527">
      <c r="A527" s="11"/>
      <c r="B527" s="11"/>
    </row>
    <row r="528">
      <c r="A528" s="11"/>
      <c r="B528" s="11"/>
    </row>
    <row r="529">
      <c r="A529" s="11"/>
      <c r="B529" s="11"/>
    </row>
    <row r="530">
      <c r="A530" s="11"/>
      <c r="B530" s="11"/>
    </row>
    <row r="531">
      <c r="A531" s="11"/>
      <c r="B531" s="11"/>
    </row>
    <row r="532">
      <c r="A532" s="11"/>
      <c r="B532" s="11"/>
    </row>
    <row r="533">
      <c r="A533" s="11"/>
      <c r="B533" s="11"/>
    </row>
    <row r="534">
      <c r="A534" s="11"/>
      <c r="B534" s="11"/>
    </row>
    <row r="535">
      <c r="A535" s="11"/>
      <c r="B535" s="11"/>
    </row>
    <row r="536">
      <c r="A536" s="11"/>
      <c r="B536" s="11"/>
    </row>
    <row r="537">
      <c r="A537" s="11"/>
      <c r="B537" s="11"/>
    </row>
    <row r="538">
      <c r="A538" s="11"/>
      <c r="B538" s="11"/>
    </row>
    <row r="539">
      <c r="A539" s="11"/>
      <c r="B539" s="11"/>
    </row>
    <row r="540">
      <c r="A540" s="11"/>
      <c r="B540" s="11"/>
    </row>
    <row r="541">
      <c r="A541" s="11"/>
      <c r="B541" s="11"/>
    </row>
    <row r="542">
      <c r="A542" s="11"/>
      <c r="B542" s="11"/>
    </row>
    <row r="543">
      <c r="A543" s="11"/>
      <c r="B543" s="11"/>
    </row>
    <row r="544">
      <c r="A544" s="11"/>
      <c r="B544" s="11"/>
    </row>
    <row r="545">
      <c r="A545" s="11"/>
      <c r="B545" s="11"/>
    </row>
    <row r="546">
      <c r="A546" s="11"/>
      <c r="B546" s="11"/>
    </row>
    <row r="547">
      <c r="A547" s="11"/>
      <c r="B547" s="11"/>
    </row>
    <row r="548">
      <c r="A548" s="11"/>
      <c r="B548" s="11"/>
    </row>
    <row r="549">
      <c r="A549" s="11"/>
      <c r="B549" s="11"/>
    </row>
    <row r="550">
      <c r="A550" s="11"/>
      <c r="B550" s="11"/>
    </row>
    <row r="551">
      <c r="A551" s="11"/>
      <c r="B551" s="11"/>
    </row>
    <row r="552">
      <c r="A552" s="11"/>
      <c r="B552" s="11"/>
    </row>
    <row r="553">
      <c r="A553" s="11"/>
      <c r="B553" s="11"/>
    </row>
    <row r="554">
      <c r="A554" s="11"/>
      <c r="B554" s="11"/>
    </row>
    <row r="555">
      <c r="A555" s="11"/>
      <c r="B555" s="11"/>
    </row>
    <row r="556">
      <c r="A556" s="11"/>
      <c r="B556" s="11"/>
    </row>
    <row r="557">
      <c r="A557" s="11"/>
      <c r="B557" s="11"/>
    </row>
    <row r="558">
      <c r="A558" s="11"/>
      <c r="B558" s="11"/>
    </row>
    <row r="559">
      <c r="A559" s="11"/>
      <c r="B559" s="11"/>
    </row>
    <row r="560">
      <c r="A560" s="11"/>
      <c r="B560" s="11"/>
    </row>
    <row r="561">
      <c r="A561" s="11"/>
      <c r="B561" s="11"/>
    </row>
    <row r="562">
      <c r="A562" s="11"/>
      <c r="B562" s="11"/>
    </row>
    <row r="563">
      <c r="A563" s="11"/>
      <c r="B563" s="11"/>
    </row>
    <row r="564">
      <c r="A564" s="11"/>
      <c r="B564" s="11"/>
    </row>
    <row r="565">
      <c r="A565" s="11"/>
      <c r="B565" s="11"/>
    </row>
    <row r="566">
      <c r="A566" s="11"/>
      <c r="B566" s="11"/>
    </row>
    <row r="567">
      <c r="A567" s="11"/>
      <c r="B567" s="11"/>
    </row>
    <row r="568">
      <c r="A568" s="11"/>
      <c r="B568" s="11"/>
    </row>
    <row r="569">
      <c r="A569" s="11"/>
      <c r="B569" s="11"/>
    </row>
    <row r="570">
      <c r="A570" s="11"/>
      <c r="B570" s="11"/>
    </row>
    <row r="571">
      <c r="A571" s="11"/>
      <c r="B571" s="11"/>
    </row>
    <row r="572">
      <c r="A572" s="11"/>
      <c r="B572" s="11"/>
    </row>
    <row r="573">
      <c r="A573" s="11"/>
      <c r="B573" s="11"/>
    </row>
    <row r="574">
      <c r="A574" s="11"/>
      <c r="B574" s="11"/>
    </row>
    <row r="575">
      <c r="A575" s="11"/>
      <c r="B575" s="11"/>
    </row>
    <row r="576">
      <c r="A576" s="11"/>
      <c r="B576" s="11"/>
    </row>
    <row r="577">
      <c r="A577" s="11"/>
      <c r="B577" s="11"/>
    </row>
    <row r="578">
      <c r="A578" s="11"/>
      <c r="B578" s="11"/>
    </row>
    <row r="579">
      <c r="A579" s="11"/>
      <c r="B579" s="11"/>
    </row>
    <row r="580">
      <c r="A580" s="11"/>
      <c r="B580" s="11"/>
    </row>
    <row r="581">
      <c r="A581" s="11"/>
      <c r="B581" s="11"/>
    </row>
    <row r="582">
      <c r="A582" s="11"/>
      <c r="B582" s="11"/>
    </row>
    <row r="583">
      <c r="A583" s="11"/>
      <c r="B583" s="11"/>
    </row>
    <row r="584">
      <c r="A584" s="11"/>
      <c r="B584" s="11"/>
    </row>
    <row r="585">
      <c r="A585" s="11"/>
      <c r="B585" s="11"/>
    </row>
    <row r="586">
      <c r="A586" s="11"/>
      <c r="B586" s="11"/>
    </row>
    <row r="587">
      <c r="A587" s="11"/>
      <c r="B587" s="11"/>
    </row>
    <row r="588">
      <c r="A588" s="11"/>
      <c r="B588" s="11"/>
    </row>
    <row r="589">
      <c r="A589" s="11"/>
      <c r="B589" s="11"/>
    </row>
    <row r="590">
      <c r="A590" s="11"/>
      <c r="B590" s="11"/>
    </row>
    <row r="591">
      <c r="A591" s="11"/>
      <c r="B591" s="11"/>
    </row>
    <row r="592">
      <c r="A592" s="11"/>
      <c r="B592" s="11"/>
    </row>
    <row r="593">
      <c r="A593" s="11"/>
      <c r="B593" s="11"/>
    </row>
    <row r="594">
      <c r="A594" s="11"/>
      <c r="B594" s="11"/>
    </row>
    <row r="595">
      <c r="A595" s="11"/>
      <c r="B595" s="11"/>
    </row>
    <row r="596">
      <c r="A596" s="11"/>
      <c r="B596" s="11"/>
    </row>
    <row r="597">
      <c r="A597" s="11"/>
      <c r="B597" s="11"/>
    </row>
    <row r="598">
      <c r="A598" s="11"/>
      <c r="B598" s="11"/>
    </row>
    <row r="599">
      <c r="A599" s="11"/>
      <c r="B599" s="11"/>
    </row>
    <row r="600">
      <c r="A600" s="11"/>
      <c r="B600" s="11"/>
    </row>
    <row r="601">
      <c r="A601" s="11"/>
      <c r="B601" s="11"/>
    </row>
    <row r="602">
      <c r="A602" s="11"/>
      <c r="B602" s="11"/>
    </row>
    <row r="603">
      <c r="A603" s="11"/>
      <c r="B603" s="11"/>
    </row>
    <row r="604">
      <c r="A604" s="11"/>
      <c r="B604" s="11"/>
    </row>
    <row r="605">
      <c r="A605" s="11"/>
      <c r="B605" s="11"/>
    </row>
    <row r="606">
      <c r="A606" s="11"/>
      <c r="B606" s="11"/>
    </row>
    <row r="607">
      <c r="A607" s="11"/>
      <c r="B607" s="11"/>
    </row>
    <row r="608">
      <c r="A608" s="11"/>
      <c r="B608" s="11"/>
    </row>
    <row r="609">
      <c r="A609" s="11"/>
      <c r="B609" s="11"/>
    </row>
    <row r="610">
      <c r="A610" s="11"/>
      <c r="B610" s="11"/>
    </row>
    <row r="611">
      <c r="A611" s="11"/>
      <c r="B611" s="11"/>
    </row>
    <row r="612">
      <c r="A612" s="11"/>
      <c r="B612" s="11"/>
    </row>
    <row r="613">
      <c r="A613" s="11"/>
      <c r="B613" s="11"/>
    </row>
    <row r="614">
      <c r="A614" s="11"/>
      <c r="B614" s="11"/>
    </row>
    <row r="615">
      <c r="A615" s="11"/>
      <c r="B615" s="11"/>
    </row>
    <row r="616">
      <c r="A616" s="11"/>
      <c r="B616" s="11"/>
    </row>
    <row r="617">
      <c r="A617" s="11"/>
      <c r="B617" s="11"/>
    </row>
    <row r="618">
      <c r="A618" s="11"/>
      <c r="B618" s="11"/>
    </row>
    <row r="619">
      <c r="A619" s="11"/>
      <c r="B619" s="11"/>
    </row>
    <row r="620">
      <c r="A620" s="11"/>
      <c r="B620" s="11"/>
    </row>
    <row r="621">
      <c r="A621" s="11"/>
      <c r="B621" s="11"/>
    </row>
    <row r="622">
      <c r="A622" s="11"/>
      <c r="B622" s="11"/>
    </row>
    <row r="623">
      <c r="A623" s="11"/>
      <c r="B623" s="11"/>
    </row>
    <row r="624">
      <c r="A624" s="11"/>
      <c r="B624" s="11"/>
    </row>
    <row r="625">
      <c r="A625" s="11"/>
      <c r="B625" s="11"/>
    </row>
    <row r="626">
      <c r="A626" s="11"/>
      <c r="B626" s="11"/>
    </row>
    <row r="627">
      <c r="A627" s="11"/>
      <c r="B627" s="11"/>
    </row>
    <row r="628">
      <c r="A628" s="11"/>
      <c r="B628" s="11"/>
    </row>
    <row r="629">
      <c r="A629" s="11"/>
      <c r="B629" s="11"/>
    </row>
    <row r="630">
      <c r="A630" s="11"/>
      <c r="B630" s="11"/>
    </row>
    <row r="631">
      <c r="A631" s="11"/>
      <c r="B631" s="11"/>
    </row>
    <row r="632">
      <c r="A632" s="11"/>
      <c r="B632" s="11"/>
    </row>
    <row r="633">
      <c r="A633" s="11"/>
      <c r="B633" s="11"/>
    </row>
    <row r="634">
      <c r="A634" s="11"/>
      <c r="B634" s="11"/>
    </row>
    <row r="635">
      <c r="A635" s="11"/>
      <c r="B635" s="11"/>
    </row>
    <row r="636">
      <c r="A636" s="11"/>
      <c r="B636" s="11"/>
    </row>
    <row r="637">
      <c r="A637" s="11"/>
      <c r="B637" s="11"/>
    </row>
    <row r="638">
      <c r="A638" s="11"/>
      <c r="B638" s="11"/>
    </row>
    <row r="639">
      <c r="A639" s="11"/>
      <c r="B639" s="11"/>
    </row>
    <row r="640">
      <c r="A640" s="11"/>
      <c r="B640" s="11"/>
    </row>
    <row r="641">
      <c r="A641" s="11"/>
      <c r="B641" s="11"/>
    </row>
    <row r="642">
      <c r="A642" s="11"/>
      <c r="B642" s="11"/>
    </row>
    <row r="643">
      <c r="A643" s="11"/>
      <c r="B643" s="11"/>
    </row>
    <row r="644">
      <c r="A644" s="11"/>
      <c r="B644" s="11"/>
    </row>
    <row r="645">
      <c r="A645" s="11"/>
      <c r="B645" s="11"/>
    </row>
    <row r="646">
      <c r="A646" s="11"/>
      <c r="B646" s="11"/>
    </row>
    <row r="647">
      <c r="A647" s="11"/>
      <c r="B647" s="11"/>
    </row>
    <row r="648">
      <c r="A648" s="11"/>
      <c r="B648" s="11"/>
    </row>
    <row r="649">
      <c r="A649" s="11"/>
      <c r="B649" s="11"/>
    </row>
    <row r="650">
      <c r="A650" s="11"/>
      <c r="B650" s="11"/>
    </row>
    <row r="651">
      <c r="A651" s="11"/>
      <c r="B651" s="11"/>
    </row>
    <row r="652">
      <c r="A652" s="11"/>
      <c r="B652" s="11"/>
    </row>
    <row r="653">
      <c r="A653" s="11"/>
      <c r="B653" s="11"/>
    </row>
    <row r="654">
      <c r="A654" s="11"/>
      <c r="B654" s="11"/>
    </row>
    <row r="655">
      <c r="A655" s="11"/>
      <c r="B655" s="11"/>
    </row>
    <row r="656">
      <c r="A656" s="11"/>
      <c r="B656" s="11"/>
    </row>
    <row r="657">
      <c r="A657" s="11"/>
      <c r="B657" s="11"/>
    </row>
    <row r="658">
      <c r="A658" s="11"/>
      <c r="B658" s="11"/>
    </row>
    <row r="659">
      <c r="A659" s="11"/>
      <c r="B659" s="11"/>
    </row>
    <row r="660">
      <c r="A660" s="11"/>
      <c r="B660" s="11"/>
    </row>
    <row r="661">
      <c r="A661" s="11"/>
      <c r="B661" s="11"/>
    </row>
    <row r="662">
      <c r="A662" s="11"/>
      <c r="B662" s="11"/>
    </row>
    <row r="663">
      <c r="A663" s="11"/>
      <c r="B663" s="11"/>
    </row>
    <row r="664">
      <c r="A664" s="11"/>
      <c r="B664" s="11"/>
    </row>
    <row r="665">
      <c r="A665" s="11"/>
      <c r="B665" s="11"/>
    </row>
    <row r="666">
      <c r="A666" s="11"/>
      <c r="B666" s="11"/>
    </row>
    <row r="667">
      <c r="A667" s="11"/>
      <c r="B667" s="11"/>
    </row>
    <row r="668">
      <c r="A668" s="11"/>
      <c r="B668" s="11"/>
    </row>
    <row r="669">
      <c r="A669" s="11"/>
      <c r="B669" s="11"/>
    </row>
    <row r="670">
      <c r="A670" s="11"/>
      <c r="B670" s="11"/>
    </row>
    <row r="671">
      <c r="A671" s="11"/>
      <c r="B671" s="11"/>
    </row>
    <row r="672">
      <c r="A672" s="11"/>
      <c r="B672" s="11"/>
    </row>
    <row r="673">
      <c r="A673" s="11"/>
      <c r="B673" s="11"/>
    </row>
    <row r="674">
      <c r="A674" s="11"/>
      <c r="B674" s="11"/>
    </row>
    <row r="675">
      <c r="A675" s="11"/>
      <c r="B675" s="11"/>
    </row>
    <row r="676">
      <c r="A676" s="11"/>
      <c r="B676" s="11"/>
    </row>
    <row r="677">
      <c r="A677" s="11"/>
      <c r="B677" s="11"/>
    </row>
    <row r="678">
      <c r="A678" s="11"/>
      <c r="B678" s="11"/>
    </row>
    <row r="679">
      <c r="A679" s="11"/>
      <c r="B679" s="11"/>
    </row>
    <row r="680">
      <c r="A680" s="11"/>
      <c r="B680" s="11"/>
    </row>
    <row r="681">
      <c r="A681" s="11"/>
      <c r="B681" s="11"/>
    </row>
    <row r="682">
      <c r="A682" s="11"/>
      <c r="B682" s="11"/>
    </row>
    <row r="683">
      <c r="A683" s="11"/>
      <c r="B683" s="11"/>
    </row>
    <row r="684">
      <c r="A684" s="11"/>
      <c r="B684" s="11"/>
    </row>
    <row r="685">
      <c r="A685" s="11"/>
      <c r="B685" s="11"/>
    </row>
    <row r="686">
      <c r="A686" s="11"/>
      <c r="B686" s="11"/>
    </row>
    <row r="687">
      <c r="A687" s="11"/>
      <c r="B687" s="11"/>
    </row>
    <row r="688">
      <c r="A688" s="11"/>
      <c r="B688" s="11"/>
    </row>
    <row r="689">
      <c r="A689" s="11"/>
      <c r="B689" s="11"/>
    </row>
    <row r="690">
      <c r="A690" s="11"/>
      <c r="B690" s="11"/>
    </row>
    <row r="691">
      <c r="A691" s="11"/>
      <c r="B691" s="11"/>
    </row>
    <row r="692">
      <c r="A692" s="11"/>
      <c r="B692" s="11"/>
    </row>
    <row r="693">
      <c r="A693" s="11"/>
      <c r="B693" s="11"/>
    </row>
    <row r="694">
      <c r="A694" s="11"/>
      <c r="B694" s="11"/>
    </row>
    <row r="695">
      <c r="A695" s="11"/>
      <c r="B695" s="11"/>
    </row>
    <row r="696">
      <c r="A696" s="11"/>
      <c r="B696" s="11"/>
    </row>
    <row r="697">
      <c r="A697" s="11"/>
      <c r="B697" s="11"/>
    </row>
    <row r="698">
      <c r="A698" s="11"/>
      <c r="B698" s="11"/>
    </row>
    <row r="699">
      <c r="A699" s="11"/>
      <c r="B699" s="11"/>
    </row>
    <row r="700">
      <c r="A700" s="11"/>
      <c r="B700" s="11"/>
    </row>
    <row r="701">
      <c r="A701" s="11"/>
      <c r="B701" s="11"/>
    </row>
    <row r="702">
      <c r="A702" s="11"/>
      <c r="B702" s="11"/>
    </row>
    <row r="703">
      <c r="A703" s="11"/>
      <c r="B703" s="11"/>
    </row>
    <row r="704">
      <c r="A704" s="11"/>
      <c r="B704" s="11"/>
    </row>
    <row r="705">
      <c r="A705" s="11"/>
      <c r="B705" s="11"/>
    </row>
    <row r="706">
      <c r="A706" s="11"/>
      <c r="B706" s="11"/>
    </row>
    <row r="707">
      <c r="A707" s="11"/>
      <c r="B707" s="11"/>
    </row>
    <row r="708">
      <c r="A708" s="11"/>
      <c r="B708" s="11"/>
    </row>
    <row r="709">
      <c r="A709" s="11"/>
      <c r="B709" s="11"/>
    </row>
    <row r="710">
      <c r="A710" s="11"/>
      <c r="B710" s="11"/>
    </row>
    <row r="711">
      <c r="A711" s="11"/>
      <c r="B711" s="11"/>
    </row>
    <row r="712">
      <c r="A712" s="11"/>
      <c r="B712" s="11"/>
    </row>
    <row r="713">
      <c r="A713" s="11"/>
      <c r="B713" s="11"/>
    </row>
    <row r="714">
      <c r="A714" s="11"/>
      <c r="B714" s="11"/>
    </row>
    <row r="715">
      <c r="A715" s="11"/>
      <c r="B715" s="11"/>
    </row>
    <row r="716">
      <c r="A716" s="11"/>
      <c r="B716" s="11"/>
    </row>
    <row r="717">
      <c r="A717" s="11"/>
      <c r="B717" s="11"/>
    </row>
    <row r="718">
      <c r="A718" s="11"/>
      <c r="B718" s="11"/>
    </row>
    <row r="719">
      <c r="A719" s="11"/>
      <c r="B719" s="11"/>
    </row>
    <row r="720">
      <c r="A720" s="11"/>
      <c r="B720" s="11"/>
    </row>
    <row r="721">
      <c r="A721" s="11"/>
      <c r="B721" s="11"/>
    </row>
    <row r="722">
      <c r="A722" s="11"/>
      <c r="B722" s="11"/>
    </row>
    <row r="723">
      <c r="A723" s="11"/>
      <c r="B723" s="11"/>
    </row>
    <row r="724">
      <c r="A724" s="11"/>
      <c r="B724" s="11"/>
    </row>
    <row r="725">
      <c r="A725" s="11"/>
      <c r="B725" s="11"/>
    </row>
    <row r="726">
      <c r="A726" s="11"/>
      <c r="B726" s="11"/>
    </row>
    <row r="727">
      <c r="A727" s="11"/>
      <c r="B727" s="11"/>
    </row>
    <row r="728">
      <c r="A728" s="11"/>
      <c r="B728" s="11"/>
    </row>
    <row r="729">
      <c r="A729" s="11"/>
      <c r="B729" s="11"/>
    </row>
    <row r="730">
      <c r="A730" s="11"/>
      <c r="B730" s="11"/>
    </row>
    <row r="731">
      <c r="A731" s="11"/>
      <c r="B731" s="11"/>
    </row>
    <row r="732">
      <c r="A732" s="11"/>
      <c r="B732" s="11"/>
    </row>
    <row r="733">
      <c r="A733" s="11"/>
      <c r="B733" s="11"/>
    </row>
    <row r="734">
      <c r="A734" s="11"/>
      <c r="B734" s="11"/>
    </row>
    <row r="735">
      <c r="A735" s="11"/>
      <c r="B735" s="11"/>
    </row>
    <row r="736">
      <c r="A736" s="11"/>
      <c r="B736" s="11"/>
    </row>
    <row r="737">
      <c r="A737" s="11"/>
      <c r="B737" s="11"/>
    </row>
    <row r="738">
      <c r="A738" s="11"/>
      <c r="B738" s="11"/>
    </row>
    <row r="739">
      <c r="A739" s="11"/>
      <c r="B739" s="11"/>
    </row>
    <row r="740">
      <c r="A740" s="11"/>
      <c r="B740" s="11"/>
    </row>
    <row r="741">
      <c r="A741" s="11"/>
      <c r="B741" s="11"/>
    </row>
    <row r="742">
      <c r="A742" s="11"/>
      <c r="B742" s="11"/>
    </row>
    <row r="743">
      <c r="A743" s="11"/>
      <c r="B743" s="11"/>
    </row>
    <row r="744">
      <c r="A744" s="11"/>
      <c r="B744" s="11"/>
    </row>
    <row r="745">
      <c r="A745" s="11"/>
      <c r="B745" s="11"/>
    </row>
    <row r="746">
      <c r="A746" s="11"/>
      <c r="B746" s="11"/>
    </row>
    <row r="747">
      <c r="A747" s="11"/>
      <c r="B747" s="11"/>
    </row>
    <row r="748">
      <c r="A748" s="11"/>
      <c r="B748" s="11"/>
    </row>
    <row r="749">
      <c r="A749" s="11"/>
      <c r="B749" s="11"/>
    </row>
    <row r="750">
      <c r="A750" s="11"/>
      <c r="B750" s="11"/>
    </row>
    <row r="751">
      <c r="A751" s="11"/>
      <c r="B751" s="11"/>
    </row>
    <row r="752">
      <c r="A752" s="11"/>
      <c r="B752" s="11"/>
    </row>
    <row r="753">
      <c r="A753" s="11"/>
      <c r="B753" s="11"/>
    </row>
    <row r="754">
      <c r="A754" s="11"/>
      <c r="B754" s="11"/>
    </row>
    <row r="755">
      <c r="A755" s="11"/>
      <c r="B755" s="11"/>
    </row>
    <row r="756">
      <c r="A756" s="11"/>
      <c r="B756" s="11"/>
    </row>
    <row r="757">
      <c r="A757" s="11"/>
      <c r="B757" s="11"/>
    </row>
    <row r="758">
      <c r="A758" s="11"/>
      <c r="B758" s="11"/>
    </row>
    <row r="759">
      <c r="A759" s="11"/>
      <c r="B759" s="11"/>
    </row>
    <row r="760">
      <c r="A760" s="11"/>
      <c r="B760" s="11"/>
    </row>
    <row r="761">
      <c r="A761" s="11"/>
      <c r="B761" s="11"/>
    </row>
    <row r="762">
      <c r="A762" s="11"/>
      <c r="B762" s="11"/>
    </row>
    <row r="763">
      <c r="A763" s="11"/>
      <c r="B763" s="11"/>
    </row>
    <row r="764">
      <c r="A764" s="11"/>
      <c r="B764" s="11"/>
    </row>
    <row r="765">
      <c r="A765" s="11"/>
      <c r="B765" s="11"/>
    </row>
    <row r="766">
      <c r="A766" s="11"/>
      <c r="B766" s="11"/>
    </row>
    <row r="767">
      <c r="A767" s="11"/>
      <c r="B767" s="11"/>
    </row>
    <row r="768">
      <c r="A768" s="11"/>
      <c r="B768" s="11"/>
    </row>
    <row r="769">
      <c r="A769" s="11"/>
      <c r="B769" s="11"/>
    </row>
    <row r="770">
      <c r="A770" s="11"/>
      <c r="B770" s="11"/>
    </row>
    <row r="771">
      <c r="A771" s="11"/>
      <c r="B771" s="11"/>
    </row>
    <row r="772">
      <c r="A772" s="11"/>
      <c r="B772" s="11"/>
    </row>
    <row r="773">
      <c r="A773" s="11"/>
      <c r="B773" s="11"/>
    </row>
    <row r="774">
      <c r="A774" s="11"/>
      <c r="B774" s="11"/>
    </row>
    <row r="775">
      <c r="A775" s="11"/>
      <c r="B775" s="11"/>
    </row>
    <row r="776">
      <c r="A776" s="11"/>
      <c r="B776" s="11"/>
    </row>
    <row r="777">
      <c r="A777" s="11"/>
      <c r="B777" s="11"/>
    </row>
    <row r="778">
      <c r="A778" s="11"/>
      <c r="B778" s="11"/>
    </row>
    <row r="779">
      <c r="A779" s="11"/>
      <c r="B779" s="11"/>
    </row>
    <row r="780">
      <c r="A780" s="11"/>
      <c r="B780" s="11"/>
    </row>
    <row r="781">
      <c r="A781" s="11"/>
      <c r="B781" s="11"/>
    </row>
    <row r="782">
      <c r="A782" s="11"/>
      <c r="B782" s="11"/>
    </row>
    <row r="783">
      <c r="A783" s="11"/>
      <c r="B783" s="11"/>
    </row>
    <row r="784">
      <c r="A784" s="11"/>
      <c r="B784" s="11"/>
    </row>
    <row r="785">
      <c r="A785" s="11"/>
      <c r="B785" s="11"/>
    </row>
    <row r="786">
      <c r="A786" s="11"/>
      <c r="B786" s="11"/>
    </row>
    <row r="787">
      <c r="A787" s="11"/>
      <c r="B787" s="11"/>
    </row>
    <row r="788">
      <c r="A788" s="11"/>
      <c r="B788" s="11"/>
    </row>
    <row r="789">
      <c r="A789" s="11"/>
      <c r="B789" s="11"/>
    </row>
    <row r="790">
      <c r="A790" s="11"/>
      <c r="B790" s="11"/>
    </row>
    <row r="791">
      <c r="A791" s="11"/>
      <c r="B791" s="11"/>
    </row>
    <row r="792">
      <c r="A792" s="11"/>
      <c r="B792" s="11"/>
    </row>
    <row r="793">
      <c r="A793" s="11"/>
      <c r="B793" s="11"/>
    </row>
    <row r="794">
      <c r="A794" s="11"/>
      <c r="B794" s="11"/>
    </row>
    <row r="795">
      <c r="A795" s="11"/>
      <c r="B795" s="11"/>
    </row>
    <row r="796">
      <c r="A796" s="11"/>
      <c r="B796" s="11"/>
    </row>
    <row r="797">
      <c r="A797" s="11"/>
      <c r="B797" s="11"/>
    </row>
    <row r="798">
      <c r="A798" s="11"/>
      <c r="B798" s="11"/>
    </row>
    <row r="799">
      <c r="A799" s="11"/>
      <c r="B799" s="11"/>
    </row>
    <row r="800">
      <c r="A800" s="11"/>
      <c r="B800" s="11"/>
    </row>
    <row r="801">
      <c r="A801" s="11"/>
      <c r="B801" s="11"/>
    </row>
    <row r="802">
      <c r="A802" s="11"/>
      <c r="B802" s="11"/>
    </row>
    <row r="803">
      <c r="A803" s="11"/>
      <c r="B803" s="11"/>
    </row>
    <row r="804">
      <c r="A804" s="11"/>
      <c r="B804" s="11"/>
    </row>
    <row r="805">
      <c r="A805" s="11"/>
      <c r="B805" s="11"/>
    </row>
    <row r="806">
      <c r="A806" s="11"/>
      <c r="B806" s="11"/>
    </row>
    <row r="807">
      <c r="A807" s="11"/>
      <c r="B807" s="11"/>
    </row>
    <row r="808">
      <c r="A808" s="11"/>
      <c r="B808" s="11"/>
    </row>
    <row r="809">
      <c r="A809" s="11"/>
      <c r="B809" s="11"/>
    </row>
    <row r="810">
      <c r="A810" s="11"/>
      <c r="B810" s="11"/>
    </row>
    <row r="811">
      <c r="A811" s="11"/>
      <c r="B811" s="11"/>
    </row>
    <row r="812">
      <c r="A812" s="11"/>
      <c r="B812" s="11"/>
    </row>
    <row r="813">
      <c r="A813" s="11"/>
      <c r="B813" s="11"/>
    </row>
    <row r="814">
      <c r="A814" s="11"/>
      <c r="B814" s="11"/>
    </row>
    <row r="815">
      <c r="A815" s="11"/>
      <c r="B815" s="11"/>
    </row>
    <row r="816">
      <c r="A816" s="11"/>
      <c r="B816" s="11"/>
    </row>
    <row r="817">
      <c r="A817" s="11"/>
      <c r="B817" s="11"/>
    </row>
    <row r="818">
      <c r="A818" s="11"/>
      <c r="B818" s="11"/>
    </row>
    <row r="819">
      <c r="A819" s="11"/>
      <c r="B819" s="11"/>
    </row>
    <row r="820">
      <c r="A820" s="11"/>
      <c r="B820" s="11"/>
    </row>
    <row r="821">
      <c r="A821" s="11"/>
      <c r="B821" s="11"/>
    </row>
    <row r="822">
      <c r="A822" s="11"/>
      <c r="B822" s="11"/>
    </row>
    <row r="823">
      <c r="A823" s="11"/>
      <c r="B823" s="11"/>
    </row>
    <row r="824">
      <c r="A824" s="11"/>
      <c r="B824" s="11"/>
    </row>
    <row r="825">
      <c r="A825" s="11"/>
      <c r="B825" s="11"/>
    </row>
    <row r="826">
      <c r="A826" s="11"/>
      <c r="B826" s="11"/>
    </row>
    <row r="827">
      <c r="A827" s="11"/>
      <c r="B827" s="11"/>
    </row>
    <row r="828">
      <c r="A828" s="11"/>
      <c r="B828" s="11"/>
    </row>
    <row r="829">
      <c r="A829" s="11"/>
      <c r="B829" s="11"/>
    </row>
    <row r="830">
      <c r="A830" s="11"/>
      <c r="B830" s="11"/>
    </row>
    <row r="831">
      <c r="A831" s="11"/>
      <c r="B831" s="11"/>
    </row>
    <row r="832">
      <c r="A832" s="11"/>
      <c r="B832" s="11"/>
    </row>
    <row r="833">
      <c r="A833" s="11"/>
      <c r="B833" s="11"/>
    </row>
    <row r="834">
      <c r="A834" s="11"/>
      <c r="B834" s="11"/>
    </row>
    <row r="835">
      <c r="A835" s="11"/>
      <c r="B835" s="11"/>
    </row>
    <row r="836">
      <c r="A836" s="11"/>
      <c r="B836" s="11"/>
    </row>
    <row r="837">
      <c r="A837" s="11"/>
      <c r="B837" s="11"/>
    </row>
    <row r="838">
      <c r="A838" s="11"/>
      <c r="B838" s="11"/>
    </row>
    <row r="839">
      <c r="A839" s="11"/>
      <c r="B839" s="11"/>
    </row>
    <row r="840">
      <c r="A840" s="11"/>
      <c r="B840" s="11"/>
    </row>
    <row r="841">
      <c r="A841" s="11"/>
      <c r="B841" s="11"/>
    </row>
    <row r="842">
      <c r="A842" s="11"/>
      <c r="B842" s="11"/>
    </row>
    <row r="843">
      <c r="A843" s="11"/>
      <c r="B843" s="11"/>
    </row>
    <row r="844">
      <c r="A844" s="11"/>
      <c r="B844" s="11"/>
    </row>
    <row r="845">
      <c r="A845" s="11"/>
      <c r="B845" s="11"/>
    </row>
    <row r="846">
      <c r="A846" s="11"/>
      <c r="B846" s="11"/>
    </row>
    <row r="847">
      <c r="A847" s="11"/>
      <c r="B847" s="11"/>
    </row>
    <row r="848">
      <c r="A848" s="11"/>
      <c r="B848" s="11"/>
    </row>
    <row r="849">
      <c r="A849" s="11"/>
      <c r="B849" s="11"/>
    </row>
    <row r="850">
      <c r="A850" s="11"/>
      <c r="B850" s="11"/>
    </row>
    <row r="851">
      <c r="A851" s="11"/>
      <c r="B851" s="11"/>
    </row>
    <row r="852">
      <c r="A852" s="11"/>
      <c r="B852" s="11"/>
    </row>
    <row r="853">
      <c r="A853" s="11"/>
      <c r="B853" s="11"/>
    </row>
    <row r="854">
      <c r="A854" s="11"/>
      <c r="B854" s="11"/>
    </row>
    <row r="855">
      <c r="A855" s="11"/>
      <c r="B855" s="11"/>
    </row>
    <row r="856">
      <c r="A856" s="11"/>
      <c r="B856" s="11"/>
    </row>
    <row r="857">
      <c r="A857" s="11"/>
      <c r="B857" s="11"/>
    </row>
    <row r="858">
      <c r="A858" s="11"/>
      <c r="B858" s="11"/>
    </row>
    <row r="859">
      <c r="A859" s="11"/>
      <c r="B859" s="11"/>
    </row>
    <row r="860">
      <c r="A860" s="11"/>
      <c r="B860" s="11"/>
    </row>
    <row r="861">
      <c r="A861" s="11"/>
      <c r="B861" s="11"/>
    </row>
    <row r="862">
      <c r="A862" s="11"/>
      <c r="B862" s="11"/>
    </row>
    <row r="863">
      <c r="A863" s="11"/>
      <c r="B863" s="11"/>
    </row>
    <row r="864">
      <c r="A864" s="11"/>
      <c r="B864" s="11"/>
    </row>
    <row r="865">
      <c r="A865" s="11"/>
      <c r="B865" s="11"/>
    </row>
    <row r="866">
      <c r="A866" s="11"/>
      <c r="B866" s="11"/>
    </row>
    <row r="867">
      <c r="A867" s="11"/>
      <c r="B867" s="11"/>
    </row>
    <row r="868">
      <c r="A868" s="11"/>
      <c r="B868" s="11"/>
    </row>
    <row r="869">
      <c r="A869" s="11"/>
      <c r="B869" s="11"/>
    </row>
    <row r="870">
      <c r="A870" s="11"/>
      <c r="B870" s="11"/>
    </row>
    <row r="871">
      <c r="A871" s="11"/>
      <c r="B871" s="11"/>
    </row>
    <row r="872">
      <c r="A872" s="11"/>
      <c r="B872" s="11"/>
    </row>
    <row r="873">
      <c r="A873" s="11"/>
      <c r="B873" s="11"/>
    </row>
    <row r="874">
      <c r="A874" s="11"/>
      <c r="B874" s="11"/>
    </row>
    <row r="875">
      <c r="A875" s="11"/>
      <c r="B875" s="11"/>
    </row>
    <row r="876">
      <c r="A876" s="11"/>
      <c r="B876" s="11"/>
    </row>
    <row r="877">
      <c r="A877" s="11"/>
      <c r="B877" s="11"/>
    </row>
    <row r="878">
      <c r="A878" s="11"/>
      <c r="B878" s="11"/>
    </row>
    <row r="879">
      <c r="A879" s="11"/>
      <c r="B879" s="11"/>
    </row>
    <row r="880">
      <c r="A880" s="11"/>
      <c r="B880" s="11"/>
    </row>
    <row r="881">
      <c r="A881" s="11"/>
      <c r="B881" s="11"/>
    </row>
    <row r="882">
      <c r="A882" s="11"/>
      <c r="B882" s="11"/>
    </row>
    <row r="883">
      <c r="A883" s="11"/>
      <c r="B883" s="11"/>
    </row>
    <row r="884">
      <c r="A884" s="11"/>
      <c r="B884" s="11"/>
    </row>
    <row r="885">
      <c r="A885" s="11"/>
      <c r="B885" s="11"/>
    </row>
    <row r="886">
      <c r="A886" s="11"/>
      <c r="B886" s="11"/>
    </row>
    <row r="887">
      <c r="A887" s="11"/>
      <c r="B887" s="11"/>
    </row>
    <row r="888">
      <c r="A888" s="11"/>
      <c r="B888" s="11"/>
    </row>
    <row r="889">
      <c r="A889" s="11"/>
      <c r="B889" s="11"/>
    </row>
    <row r="890">
      <c r="A890" s="11"/>
      <c r="B890" s="11"/>
    </row>
    <row r="891">
      <c r="A891" s="11"/>
      <c r="B891" s="11"/>
    </row>
    <row r="892">
      <c r="A892" s="11"/>
      <c r="B892" s="11"/>
    </row>
    <row r="893">
      <c r="A893" s="11"/>
      <c r="B893" s="11"/>
    </row>
    <row r="894">
      <c r="A894" s="11"/>
      <c r="B894" s="11"/>
    </row>
    <row r="895">
      <c r="A895" s="11"/>
      <c r="B895" s="11"/>
    </row>
    <row r="896">
      <c r="A896" s="11"/>
      <c r="B896" s="11"/>
    </row>
    <row r="897">
      <c r="A897" s="11"/>
      <c r="B897" s="11"/>
    </row>
    <row r="898">
      <c r="A898" s="11"/>
      <c r="B898" s="11"/>
    </row>
    <row r="899">
      <c r="A899" s="11"/>
      <c r="B899" s="11"/>
    </row>
    <row r="900">
      <c r="A900" s="11"/>
      <c r="B900" s="11"/>
    </row>
    <row r="901">
      <c r="A901" s="11"/>
      <c r="B901" s="11"/>
    </row>
    <row r="902">
      <c r="A902" s="11"/>
      <c r="B902" s="11"/>
    </row>
    <row r="903">
      <c r="A903" s="11"/>
      <c r="B903" s="11"/>
    </row>
    <row r="904">
      <c r="A904" s="11"/>
      <c r="B904" s="11"/>
    </row>
    <row r="905">
      <c r="A905" s="11"/>
      <c r="B905" s="11"/>
    </row>
    <row r="906">
      <c r="A906" s="11"/>
      <c r="B906" s="11"/>
    </row>
    <row r="907">
      <c r="A907" s="11"/>
      <c r="B907" s="11"/>
    </row>
    <row r="908">
      <c r="A908" s="11"/>
      <c r="B908" s="11"/>
    </row>
    <row r="909">
      <c r="A909" s="11"/>
      <c r="B909" s="11"/>
    </row>
    <row r="910">
      <c r="A910" s="11"/>
      <c r="B910" s="11"/>
    </row>
    <row r="911">
      <c r="A911" s="11"/>
      <c r="B911" s="11"/>
    </row>
    <row r="912">
      <c r="A912" s="11"/>
      <c r="B912" s="11"/>
    </row>
    <row r="913">
      <c r="A913" s="11"/>
      <c r="B913" s="11"/>
    </row>
    <row r="914">
      <c r="A914" s="11"/>
      <c r="B914" s="11"/>
    </row>
    <row r="915">
      <c r="A915" s="11"/>
      <c r="B915" s="11"/>
    </row>
    <row r="916">
      <c r="A916" s="11"/>
      <c r="B916" s="11"/>
    </row>
    <row r="917">
      <c r="A917" s="11"/>
      <c r="B917" s="11"/>
    </row>
    <row r="918">
      <c r="A918" s="11"/>
      <c r="B918" s="11"/>
    </row>
    <row r="919">
      <c r="A919" s="11"/>
      <c r="B919" s="11"/>
    </row>
    <row r="920">
      <c r="A920" s="11"/>
      <c r="B920" s="11"/>
    </row>
    <row r="921">
      <c r="A921" s="11"/>
      <c r="B921" s="11"/>
    </row>
    <row r="922">
      <c r="A922" s="11"/>
      <c r="B922" s="11"/>
    </row>
    <row r="923">
      <c r="A923" s="11"/>
      <c r="B923" s="11"/>
    </row>
    <row r="924">
      <c r="A924" s="11"/>
      <c r="B924" s="11"/>
    </row>
    <row r="925">
      <c r="A925" s="11"/>
      <c r="B925" s="11"/>
    </row>
    <row r="926">
      <c r="A926" s="11"/>
      <c r="B926" s="11"/>
    </row>
    <row r="927">
      <c r="A927" s="11"/>
      <c r="B927" s="11"/>
    </row>
    <row r="928">
      <c r="A928" s="11"/>
      <c r="B928" s="11"/>
    </row>
    <row r="929">
      <c r="A929" s="11"/>
      <c r="B929" s="11"/>
    </row>
    <row r="930">
      <c r="A930" s="11"/>
      <c r="B930" s="11"/>
    </row>
    <row r="931">
      <c r="A931" s="11"/>
      <c r="B931" s="11"/>
    </row>
    <row r="932">
      <c r="A932" s="11"/>
      <c r="B932" s="11"/>
    </row>
    <row r="933">
      <c r="A933" s="11"/>
      <c r="B933" s="11"/>
    </row>
    <row r="934">
      <c r="A934" s="11"/>
      <c r="B934" s="11"/>
    </row>
    <row r="935">
      <c r="A935" s="11"/>
      <c r="B935" s="11"/>
    </row>
    <row r="936">
      <c r="A936" s="11"/>
      <c r="B936" s="11"/>
    </row>
    <row r="937">
      <c r="A937" s="11"/>
      <c r="B937" s="11"/>
    </row>
    <row r="938">
      <c r="A938" s="11"/>
      <c r="B938" s="11"/>
    </row>
    <row r="939">
      <c r="A939" s="11"/>
      <c r="B939" s="11"/>
    </row>
    <row r="940">
      <c r="A940" s="11"/>
      <c r="B940" s="11"/>
    </row>
    <row r="941">
      <c r="A941" s="11"/>
      <c r="B941" s="11"/>
    </row>
    <row r="942">
      <c r="A942" s="11"/>
      <c r="B942" s="11"/>
    </row>
    <row r="943">
      <c r="A943" s="11"/>
      <c r="B943" s="11"/>
    </row>
    <row r="944">
      <c r="A944" s="11"/>
      <c r="B944" s="11"/>
    </row>
    <row r="945">
      <c r="A945" s="11"/>
      <c r="B945" s="11"/>
    </row>
    <row r="946">
      <c r="A946" s="11"/>
      <c r="B946" s="11"/>
    </row>
    <row r="947">
      <c r="A947" s="11"/>
      <c r="B947" s="11"/>
    </row>
    <row r="948">
      <c r="A948" s="11"/>
      <c r="B948" s="11"/>
    </row>
    <row r="949">
      <c r="A949" s="11"/>
      <c r="B949" s="11"/>
    </row>
    <row r="950">
      <c r="A950" s="11"/>
      <c r="B950" s="11"/>
    </row>
    <row r="951">
      <c r="A951" s="11"/>
      <c r="B951" s="11"/>
    </row>
    <row r="952">
      <c r="A952" s="11"/>
      <c r="B952" s="11"/>
    </row>
    <row r="953">
      <c r="A953" s="11"/>
      <c r="B953" s="11"/>
    </row>
    <row r="954">
      <c r="A954" s="11"/>
      <c r="B954" s="11"/>
    </row>
    <row r="955">
      <c r="A955" s="11"/>
      <c r="B955" s="11"/>
    </row>
    <row r="956">
      <c r="A956" s="11"/>
      <c r="B956" s="11"/>
    </row>
    <row r="957">
      <c r="A957" s="11"/>
      <c r="B957" s="11"/>
    </row>
    <row r="958">
      <c r="A958" s="11"/>
      <c r="B958" s="11"/>
    </row>
    <row r="959">
      <c r="A959" s="11"/>
      <c r="B959" s="11"/>
    </row>
    <row r="960">
      <c r="A960" s="11"/>
      <c r="B960" s="11"/>
    </row>
    <row r="961">
      <c r="A961" s="11"/>
      <c r="B961" s="11"/>
    </row>
    <row r="962">
      <c r="A962" s="11"/>
      <c r="B962" s="11"/>
    </row>
    <row r="963">
      <c r="A963" s="11"/>
      <c r="B963" s="11"/>
    </row>
    <row r="964">
      <c r="A964" s="11"/>
      <c r="B964" s="11"/>
    </row>
    <row r="965">
      <c r="A965" s="11"/>
      <c r="B965" s="11"/>
    </row>
    <row r="966">
      <c r="A966" s="11"/>
      <c r="B966" s="11"/>
    </row>
    <row r="967">
      <c r="A967" s="11"/>
      <c r="B967" s="11"/>
    </row>
    <row r="968">
      <c r="A968" s="11"/>
      <c r="B968" s="11"/>
    </row>
    <row r="969">
      <c r="A969" s="11"/>
      <c r="B969" s="11"/>
    </row>
    <row r="970">
      <c r="A970" s="11"/>
      <c r="B970" s="11"/>
    </row>
    <row r="971">
      <c r="A971" s="11"/>
      <c r="B971" s="11"/>
    </row>
    <row r="972">
      <c r="A972" s="11"/>
      <c r="B972" s="11"/>
    </row>
    <row r="973">
      <c r="A973" s="11"/>
      <c r="B973" s="11"/>
    </row>
    <row r="974">
      <c r="A974" s="11"/>
      <c r="B974" s="11"/>
    </row>
    <row r="975">
      <c r="A975" s="11"/>
      <c r="B975" s="11"/>
    </row>
    <row r="976">
      <c r="A976" s="11"/>
      <c r="B976" s="11"/>
    </row>
    <row r="977">
      <c r="A977" s="11"/>
      <c r="B977" s="11"/>
    </row>
    <row r="978">
      <c r="A978" s="11"/>
      <c r="B978" s="11"/>
    </row>
    <row r="979">
      <c r="A979" s="11"/>
      <c r="B979" s="11"/>
    </row>
    <row r="980">
      <c r="A980" s="11"/>
      <c r="B980" s="11"/>
    </row>
    <row r="981">
      <c r="A981" s="11"/>
      <c r="B981" s="11"/>
    </row>
    <row r="982">
      <c r="A982" s="11"/>
      <c r="B982" s="11"/>
    </row>
    <row r="983">
      <c r="A983" s="11"/>
      <c r="B983" s="11"/>
    </row>
    <row r="984">
      <c r="A984" s="11"/>
      <c r="B984" s="11"/>
    </row>
    <row r="985">
      <c r="A985" s="11"/>
      <c r="B985" s="11"/>
    </row>
    <row r="986">
      <c r="A986" s="11"/>
      <c r="B986" s="11"/>
    </row>
    <row r="987">
      <c r="A987" s="11"/>
      <c r="B987" s="11"/>
    </row>
    <row r="988">
      <c r="A988" s="11"/>
      <c r="B988" s="11"/>
    </row>
    <row r="989">
      <c r="A989" s="11"/>
      <c r="B989" s="11"/>
    </row>
    <row r="990">
      <c r="A990" s="11"/>
      <c r="B990" s="11"/>
    </row>
    <row r="991">
      <c r="A991" s="11"/>
      <c r="B991" s="11"/>
    </row>
    <row r="992">
      <c r="A992" s="11"/>
      <c r="B992" s="11"/>
    </row>
    <row r="993">
      <c r="A993" s="11"/>
      <c r="B993" s="11"/>
    </row>
    <row r="994">
      <c r="A994" s="11"/>
      <c r="B994" s="11"/>
    </row>
    <row r="995">
      <c r="A995" s="11"/>
      <c r="B995" s="11"/>
    </row>
    <row r="996">
      <c r="A996" s="11"/>
      <c r="B996" s="11"/>
    </row>
    <row r="997">
      <c r="A997" s="11"/>
      <c r="B997" s="11"/>
    </row>
    <row r="998">
      <c r="A998" s="11"/>
      <c r="B998" s="1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5"/>
    <col customWidth="1" min="2" max="2" width="20.88"/>
    <col customWidth="1" min="3" max="3" width="35.5"/>
    <col customWidth="1" min="4" max="4" width="22.75"/>
    <col customWidth="1" min="5" max="5" width="29.38"/>
    <col customWidth="1" min="6" max="6" width="38.38"/>
    <col customWidth="1" min="7" max="7" width="33.75"/>
    <col customWidth="1" min="8" max="8" width="54.63"/>
  </cols>
  <sheetData>
    <row r="1">
      <c r="A1" s="11"/>
      <c r="B1" s="11"/>
      <c r="C1" s="79">
        <f t="shared" ref="C1:H1" si="1">SUM(C3:C14)/12</f>
        <v>0.25</v>
      </c>
      <c r="D1" s="79">
        <f t="shared" si="1"/>
        <v>0.4166666667</v>
      </c>
      <c r="E1" s="79">
        <f t="shared" si="1"/>
        <v>0.08333333333</v>
      </c>
      <c r="F1" s="79">
        <f t="shared" si="1"/>
        <v>0.1666666667</v>
      </c>
      <c r="G1" s="79">
        <f t="shared" si="1"/>
        <v>0.08333333333</v>
      </c>
      <c r="H1" s="79">
        <f t="shared" si="1"/>
        <v>0.08333333333</v>
      </c>
      <c r="I1" s="79"/>
    </row>
    <row r="2">
      <c r="A2" s="11"/>
      <c r="B2" s="11"/>
      <c r="C2" s="38" t="s">
        <v>537</v>
      </c>
      <c r="D2" s="38" t="s">
        <v>538</v>
      </c>
      <c r="E2" s="38" t="s">
        <v>539</v>
      </c>
      <c r="F2" s="38" t="s">
        <v>540</v>
      </c>
      <c r="G2" s="38" t="s">
        <v>541</v>
      </c>
      <c r="H2" s="38" t="s">
        <v>542</v>
      </c>
    </row>
    <row r="3">
      <c r="A3" s="38" t="s">
        <v>396</v>
      </c>
      <c r="B3" s="38" t="s">
        <v>80</v>
      </c>
      <c r="C3" s="34"/>
      <c r="D3" s="80">
        <v>1.0</v>
      </c>
      <c r="E3" s="34"/>
      <c r="F3" s="34"/>
      <c r="G3" s="34"/>
      <c r="H3" s="34"/>
    </row>
    <row r="4">
      <c r="A4" s="38" t="s">
        <v>399</v>
      </c>
      <c r="B4" s="38" t="s">
        <v>80</v>
      </c>
      <c r="C4" s="81"/>
      <c r="D4" s="81"/>
      <c r="E4" s="34"/>
      <c r="F4" s="34"/>
      <c r="G4" s="34"/>
      <c r="H4" s="34"/>
    </row>
    <row r="5">
      <c r="A5" s="38" t="s">
        <v>399</v>
      </c>
      <c r="B5" s="38" t="s">
        <v>80</v>
      </c>
      <c r="C5" s="80">
        <v>1.0</v>
      </c>
      <c r="D5" s="34"/>
      <c r="E5" s="34"/>
      <c r="F5" s="34"/>
      <c r="G5" s="34"/>
      <c r="H5" s="80">
        <v>1.0</v>
      </c>
    </row>
    <row r="6">
      <c r="A6" s="38" t="s">
        <v>399</v>
      </c>
      <c r="B6" s="38" t="s">
        <v>80</v>
      </c>
      <c r="C6" s="80"/>
      <c r="D6" s="80"/>
      <c r="E6" s="34"/>
      <c r="F6" s="34"/>
      <c r="G6" s="34"/>
      <c r="H6" s="34"/>
    </row>
    <row r="7">
      <c r="A7" s="38" t="s">
        <v>535</v>
      </c>
      <c r="B7" s="38" t="s">
        <v>80</v>
      </c>
      <c r="C7" s="80">
        <v>1.0</v>
      </c>
      <c r="D7" s="34"/>
      <c r="E7" s="80">
        <v>1.0</v>
      </c>
      <c r="F7" s="34"/>
      <c r="G7" s="34"/>
      <c r="H7" s="34"/>
    </row>
    <row r="8">
      <c r="A8" s="38" t="s">
        <v>404</v>
      </c>
      <c r="B8" s="38" t="s">
        <v>80</v>
      </c>
      <c r="C8" s="34"/>
      <c r="D8" s="34"/>
      <c r="E8" s="80"/>
      <c r="F8" s="80">
        <v>1.0</v>
      </c>
      <c r="G8" s="34"/>
      <c r="H8" s="34"/>
    </row>
    <row r="9">
      <c r="A9" s="38" t="s">
        <v>404</v>
      </c>
      <c r="B9" s="38" t="s">
        <v>80</v>
      </c>
      <c r="C9" s="34"/>
      <c r="D9" s="80">
        <v>1.0</v>
      </c>
      <c r="E9" s="34"/>
      <c r="F9" s="34"/>
      <c r="G9" s="34"/>
      <c r="H9" s="34"/>
    </row>
    <row r="10">
      <c r="A10" s="38" t="s">
        <v>396</v>
      </c>
      <c r="B10" s="38" t="s">
        <v>536</v>
      </c>
      <c r="C10" s="34"/>
      <c r="D10" s="80"/>
      <c r="E10" s="34"/>
      <c r="F10" s="34"/>
      <c r="G10" s="80">
        <v>1.0</v>
      </c>
      <c r="H10" s="34"/>
    </row>
    <row r="11">
      <c r="A11" s="38" t="s">
        <v>396</v>
      </c>
      <c r="B11" s="38" t="s">
        <v>536</v>
      </c>
      <c r="C11" s="34"/>
      <c r="D11" s="80">
        <v>1.0</v>
      </c>
      <c r="E11" s="34"/>
      <c r="F11" s="34"/>
      <c r="G11" s="34"/>
      <c r="H11" s="34"/>
    </row>
    <row r="12">
      <c r="A12" s="38" t="s">
        <v>404</v>
      </c>
      <c r="B12" s="38" t="s">
        <v>274</v>
      </c>
      <c r="C12" s="80">
        <v>1.0</v>
      </c>
      <c r="D12" s="80">
        <v>1.0</v>
      </c>
      <c r="E12" s="34"/>
      <c r="F12" s="34"/>
      <c r="G12" s="34"/>
      <c r="H12" s="34"/>
    </row>
    <row r="13">
      <c r="A13" s="38" t="s">
        <v>404</v>
      </c>
      <c r="B13" s="38" t="s">
        <v>274</v>
      </c>
      <c r="C13" s="34"/>
      <c r="D13" s="80">
        <v>1.0</v>
      </c>
      <c r="E13" s="34"/>
      <c r="F13" s="34"/>
      <c r="G13" s="34"/>
      <c r="H13" s="34"/>
    </row>
    <row r="14">
      <c r="A14" s="38" t="s">
        <v>404</v>
      </c>
      <c r="B14" s="38" t="s">
        <v>361</v>
      </c>
      <c r="C14" s="34"/>
      <c r="D14" s="34"/>
      <c r="E14" s="80"/>
      <c r="F14" s="80">
        <v>1.0</v>
      </c>
      <c r="G14" s="34"/>
      <c r="H14" s="34"/>
    </row>
    <row r="15">
      <c r="A15" s="11"/>
      <c r="B15" s="11"/>
    </row>
    <row r="16">
      <c r="A16" s="11"/>
      <c r="B16" s="11"/>
      <c r="C16" s="38" t="s">
        <v>537</v>
      </c>
      <c r="D16" s="38" t="s">
        <v>538</v>
      </c>
      <c r="E16" s="38" t="s">
        <v>539</v>
      </c>
      <c r="F16" s="38" t="s">
        <v>540</v>
      </c>
      <c r="G16" s="38" t="s">
        <v>541</v>
      </c>
      <c r="H16" s="38" t="s">
        <v>542</v>
      </c>
    </row>
    <row r="17">
      <c r="B17" s="44" t="s">
        <v>80</v>
      </c>
      <c r="C17" s="37">
        <f t="shared" ref="C17:H17" si="2">SUM(C3:C9)/7</f>
        <v>0.2857142857</v>
      </c>
      <c r="D17" s="37">
        <f t="shared" si="2"/>
        <v>0.2857142857</v>
      </c>
      <c r="E17" s="37">
        <f t="shared" si="2"/>
        <v>0.1428571429</v>
      </c>
      <c r="F17" s="37">
        <f t="shared" si="2"/>
        <v>0.1428571429</v>
      </c>
      <c r="G17" s="37">
        <f t="shared" si="2"/>
        <v>0</v>
      </c>
      <c r="H17" s="37">
        <f t="shared" si="2"/>
        <v>0.1428571429</v>
      </c>
    </row>
    <row r="18">
      <c r="A18" s="38"/>
      <c r="B18" s="38" t="s">
        <v>536</v>
      </c>
      <c r="C18" s="82">
        <f t="shared" ref="C18:H18" si="3">SUM(C10:C11)/2</f>
        <v>0</v>
      </c>
      <c r="D18" s="82">
        <f t="shared" si="3"/>
        <v>0.5</v>
      </c>
      <c r="E18" s="82">
        <f t="shared" si="3"/>
        <v>0</v>
      </c>
      <c r="F18" s="82">
        <f t="shared" si="3"/>
        <v>0</v>
      </c>
      <c r="G18" s="82">
        <f t="shared" si="3"/>
        <v>0.5</v>
      </c>
      <c r="H18" s="82">
        <f t="shared" si="3"/>
        <v>0</v>
      </c>
    </row>
    <row r="19">
      <c r="A19" s="38"/>
      <c r="B19" s="44" t="s">
        <v>274</v>
      </c>
      <c r="C19" s="34">
        <f t="shared" ref="C19:H19" si="4">SUM(C12:C13)/2</f>
        <v>0.5</v>
      </c>
      <c r="D19" s="34">
        <f t="shared" si="4"/>
        <v>1</v>
      </c>
      <c r="E19" s="34">
        <f t="shared" si="4"/>
        <v>0</v>
      </c>
      <c r="F19" s="34">
        <f t="shared" si="4"/>
        <v>0</v>
      </c>
      <c r="G19" s="34">
        <f t="shared" si="4"/>
        <v>0</v>
      </c>
      <c r="H19" s="34">
        <f t="shared" si="4"/>
        <v>0</v>
      </c>
    </row>
    <row r="20">
      <c r="A20" s="38"/>
      <c r="B20" s="44" t="s">
        <v>361</v>
      </c>
      <c r="C20" s="80" t="str">
        <f t="shared" ref="C20:H20" si="5">C14</f>
        <v/>
      </c>
      <c r="D20" s="80" t="str">
        <f t="shared" si="5"/>
        <v/>
      </c>
      <c r="E20" s="80" t="str">
        <f t="shared" si="5"/>
        <v/>
      </c>
      <c r="F20" s="80">
        <f t="shared" si="5"/>
        <v>1</v>
      </c>
      <c r="G20" s="80" t="str">
        <f t="shared" si="5"/>
        <v/>
      </c>
      <c r="H20" s="80" t="str">
        <f t="shared" si="5"/>
        <v/>
      </c>
    </row>
    <row r="21">
      <c r="A21" s="38"/>
      <c r="B21" s="38"/>
      <c r="D21" s="64"/>
    </row>
    <row r="22">
      <c r="A22" s="38"/>
      <c r="B22" s="38"/>
      <c r="C22" s="38" t="s">
        <v>537</v>
      </c>
      <c r="D22" s="38" t="s">
        <v>538</v>
      </c>
      <c r="E22" s="38" t="s">
        <v>539</v>
      </c>
      <c r="F22" s="38" t="s">
        <v>540</v>
      </c>
      <c r="G22" s="38" t="s">
        <v>541</v>
      </c>
      <c r="H22" s="38" t="s">
        <v>542</v>
      </c>
    </row>
    <row r="23">
      <c r="A23" s="38"/>
      <c r="B23" s="38" t="s">
        <v>396</v>
      </c>
      <c r="C23" s="80">
        <f t="shared" ref="C23:H23" si="6">(C3+C10+C11)/3</f>
        <v>0</v>
      </c>
      <c r="D23" s="80">
        <f t="shared" si="6"/>
        <v>0.6666666667</v>
      </c>
      <c r="E23" s="80">
        <f t="shared" si="6"/>
        <v>0</v>
      </c>
      <c r="F23" s="80">
        <f t="shared" si="6"/>
        <v>0</v>
      </c>
      <c r="G23" s="80">
        <f t="shared" si="6"/>
        <v>0.3333333333</v>
      </c>
      <c r="H23" s="80">
        <f t="shared" si="6"/>
        <v>0</v>
      </c>
    </row>
    <row r="24">
      <c r="B24" s="10" t="s">
        <v>399</v>
      </c>
      <c r="C24" s="34">
        <f t="shared" ref="C24:H24" si="7">(C4+C5+C6)/3</f>
        <v>0.3333333333</v>
      </c>
      <c r="D24" s="34">
        <f t="shared" si="7"/>
        <v>0</v>
      </c>
      <c r="E24" s="34">
        <f t="shared" si="7"/>
        <v>0</v>
      </c>
      <c r="F24" s="34">
        <f t="shared" si="7"/>
        <v>0</v>
      </c>
      <c r="G24" s="34">
        <f t="shared" si="7"/>
        <v>0</v>
      </c>
      <c r="H24" s="34">
        <f t="shared" si="7"/>
        <v>0.3333333333</v>
      </c>
    </row>
    <row r="25">
      <c r="B25" s="38" t="s">
        <v>535</v>
      </c>
      <c r="C25" s="34">
        <f t="shared" ref="C25:H25" si="8">C7</f>
        <v>1</v>
      </c>
      <c r="D25" s="34" t="str">
        <f t="shared" si="8"/>
        <v/>
      </c>
      <c r="E25" s="34">
        <f t="shared" si="8"/>
        <v>1</v>
      </c>
      <c r="F25" s="34" t="str">
        <f t="shared" si="8"/>
        <v/>
      </c>
      <c r="G25" s="34" t="str">
        <f t="shared" si="8"/>
        <v/>
      </c>
      <c r="H25" s="34" t="str">
        <f t="shared" si="8"/>
        <v/>
      </c>
    </row>
    <row r="26">
      <c r="B26" s="38" t="s">
        <v>404</v>
      </c>
      <c r="C26" s="34">
        <f t="shared" ref="C26:H26" si="9">(C8+C9+C12+C13+C14)/5</f>
        <v>0.2</v>
      </c>
      <c r="D26" s="34">
        <f t="shared" si="9"/>
        <v>0.6</v>
      </c>
      <c r="E26" s="34">
        <f t="shared" si="9"/>
        <v>0</v>
      </c>
      <c r="F26" s="34">
        <f t="shared" si="9"/>
        <v>0.4</v>
      </c>
      <c r="G26" s="34">
        <f t="shared" si="9"/>
        <v>0</v>
      </c>
      <c r="H26" s="34">
        <f t="shared" si="9"/>
        <v>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0.88"/>
  </cols>
  <sheetData>
    <row r="1">
      <c r="A1" s="11"/>
      <c r="B1" s="11"/>
      <c r="C1" s="38" t="s">
        <v>543</v>
      </c>
      <c r="D1" s="38" t="s">
        <v>544</v>
      </c>
      <c r="E1" s="38" t="s">
        <v>545</v>
      </c>
      <c r="F1" s="38" t="s">
        <v>546</v>
      </c>
      <c r="G1" s="38" t="s">
        <v>547</v>
      </c>
      <c r="H1" s="38" t="s">
        <v>548</v>
      </c>
      <c r="I1" s="38" t="s">
        <v>549</v>
      </c>
      <c r="J1" s="38" t="s">
        <v>550</v>
      </c>
      <c r="K1" s="38" t="s">
        <v>551</v>
      </c>
      <c r="L1" s="38" t="s">
        <v>552</v>
      </c>
      <c r="M1" s="38" t="s">
        <v>553</v>
      </c>
      <c r="N1" s="38" t="s">
        <v>554</v>
      </c>
      <c r="O1" s="38" t="s">
        <v>555</v>
      </c>
      <c r="P1" s="38" t="s">
        <v>556</v>
      </c>
      <c r="Q1" s="38" t="s">
        <v>557</v>
      </c>
      <c r="R1" s="11"/>
      <c r="S1" s="11"/>
      <c r="T1" s="11"/>
      <c r="U1" s="11"/>
      <c r="V1" s="11"/>
      <c r="W1" s="11"/>
      <c r="X1" s="11"/>
      <c r="Y1" s="11"/>
      <c r="Z1" s="11"/>
    </row>
    <row r="2">
      <c r="A2" s="38" t="s">
        <v>396</v>
      </c>
      <c r="B2" s="38" t="s">
        <v>80</v>
      </c>
      <c r="D2" s="21"/>
      <c r="F2" s="21">
        <v>1.0</v>
      </c>
      <c r="I2" s="21"/>
      <c r="J2" s="21">
        <v>1.0</v>
      </c>
      <c r="K2" s="21">
        <v>1.0</v>
      </c>
      <c r="L2" s="21"/>
      <c r="N2" s="21"/>
      <c r="O2" s="21"/>
    </row>
    <row r="3">
      <c r="A3" s="38" t="s">
        <v>399</v>
      </c>
      <c r="B3" s="38" t="s">
        <v>80</v>
      </c>
      <c r="C3" s="21">
        <v>1.0</v>
      </c>
      <c r="D3" s="21"/>
      <c r="F3" s="21"/>
      <c r="G3" s="21"/>
      <c r="I3" s="21"/>
      <c r="J3" s="21"/>
      <c r="K3" s="21"/>
      <c r="L3" s="21">
        <v>1.0</v>
      </c>
      <c r="M3" s="21"/>
      <c r="P3" s="21">
        <v>1.0</v>
      </c>
    </row>
    <row r="4">
      <c r="A4" s="38" t="s">
        <v>399</v>
      </c>
      <c r="B4" s="38" t="s">
        <v>80</v>
      </c>
      <c r="C4" s="21">
        <v>1.0</v>
      </c>
      <c r="D4" s="21">
        <v>1.0</v>
      </c>
      <c r="E4" s="21">
        <v>1.0</v>
      </c>
      <c r="F4" s="21">
        <v>1.0</v>
      </c>
      <c r="G4" s="21">
        <v>1.0</v>
      </c>
      <c r="I4" s="21">
        <v>1.0</v>
      </c>
      <c r="J4" s="21">
        <v>1.0</v>
      </c>
      <c r="L4" s="21">
        <v>1.0</v>
      </c>
      <c r="N4" s="21">
        <v>1.0</v>
      </c>
    </row>
    <row r="5">
      <c r="A5" s="38" t="s">
        <v>399</v>
      </c>
      <c r="B5" s="38" t="s">
        <v>80</v>
      </c>
      <c r="C5" s="21">
        <v>1.0</v>
      </c>
      <c r="D5" s="21">
        <v>1.0</v>
      </c>
      <c r="E5" s="21">
        <v>1.0</v>
      </c>
      <c r="F5" s="21">
        <v>1.0</v>
      </c>
      <c r="G5" s="21">
        <v>1.0</v>
      </c>
      <c r="H5" s="21">
        <v>1.0</v>
      </c>
      <c r="I5" s="21">
        <v>1.0</v>
      </c>
      <c r="K5" s="21">
        <v>1.0</v>
      </c>
      <c r="L5" s="21">
        <v>1.0</v>
      </c>
      <c r="M5" s="21">
        <v>1.0</v>
      </c>
      <c r="Q5" s="21">
        <v>1.0</v>
      </c>
    </row>
    <row r="6">
      <c r="A6" s="38" t="s">
        <v>535</v>
      </c>
      <c r="B6" s="38" t="s">
        <v>80</v>
      </c>
      <c r="C6" s="21">
        <v>1.0</v>
      </c>
      <c r="D6" s="21">
        <v>1.0</v>
      </c>
      <c r="E6" s="21">
        <v>1.0</v>
      </c>
      <c r="F6" s="21">
        <v>1.0</v>
      </c>
      <c r="G6" s="21">
        <v>1.0</v>
      </c>
      <c r="H6" s="21">
        <v>1.0</v>
      </c>
      <c r="I6" s="21">
        <v>1.0</v>
      </c>
      <c r="J6" s="21">
        <v>1.0</v>
      </c>
      <c r="K6" s="21">
        <v>1.0</v>
      </c>
      <c r="M6" s="21">
        <v>1.0</v>
      </c>
      <c r="N6" s="21">
        <v>1.0</v>
      </c>
      <c r="O6" s="21">
        <v>1.0</v>
      </c>
    </row>
    <row r="7">
      <c r="A7" s="38" t="s">
        <v>404</v>
      </c>
      <c r="B7" s="38" t="s">
        <v>80</v>
      </c>
      <c r="C7" s="21">
        <v>1.0</v>
      </c>
      <c r="D7" s="21">
        <v>1.0</v>
      </c>
      <c r="E7" s="21">
        <v>1.0</v>
      </c>
      <c r="F7" s="21"/>
      <c r="G7" s="21"/>
      <c r="H7" s="21">
        <v>1.0</v>
      </c>
      <c r="I7" s="21"/>
      <c r="J7" s="21"/>
      <c r="M7" s="21"/>
    </row>
    <row r="8">
      <c r="A8" s="38" t="s">
        <v>404</v>
      </c>
      <c r="B8" s="38" t="s">
        <v>80</v>
      </c>
      <c r="C8" s="21">
        <v>1.0</v>
      </c>
      <c r="D8" s="21"/>
      <c r="E8" s="21"/>
      <c r="F8" s="21"/>
      <c r="G8" s="21"/>
      <c r="H8" s="21"/>
      <c r="I8" s="21"/>
      <c r="J8" s="21"/>
      <c r="K8" s="21"/>
      <c r="M8" s="21"/>
      <c r="O8" s="21"/>
      <c r="Q8" s="21"/>
    </row>
    <row r="9">
      <c r="A9" s="38" t="s">
        <v>396</v>
      </c>
      <c r="B9" s="38" t="s">
        <v>536</v>
      </c>
      <c r="C9" s="21">
        <v>1.0</v>
      </c>
      <c r="D9" s="21">
        <v>1.0</v>
      </c>
      <c r="E9" s="21">
        <v>1.0</v>
      </c>
      <c r="F9" s="21">
        <v>1.0</v>
      </c>
      <c r="G9" s="21">
        <v>1.0</v>
      </c>
      <c r="I9" s="21">
        <v>1.0</v>
      </c>
      <c r="J9" s="21">
        <v>1.0</v>
      </c>
      <c r="K9" s="21">
        <v>1.0</v>
      </c>
      <c r="M9" s="21">
        <v>1.0</v>
      </c>
      <c r="N9" s="21">
        <v>1.0</v>
      </c>
      <c r="O9" s="21">
        <v>1.0</v>
      </c>
    </row>
    <row r="10">
      <c r="A10" s="38" t="s">
        <v>396</v>
      </c>
      <c r="B10" s="38" t="s">
        <v>536</v>
      </c>
      <c r="D10" s="21"/>
      <c r="E10" s="21"/>
      <c r="F10" s="21"/>
      <c r="G10" s="21"/>
      <c r="I10" s="21"/>
      <c r="J10" s="21"/>
      <c r="K10" s="21"/>
      <c r="M10" s="21"/>
      <c r="N10" s="21"/>
      <c r="O10" s="21"/>
      <c r="P10" s="21">
        <v>1.0</v>
      </c>
    </row>
    <row r="11">
      <c r="A11" s="38" t="s">
        <v>404</v>
      </c>
      <c r="B11" s="38" t="s">
        <v>274</v>
      </c>
      <c r="C11" s="21">
        <v>1.0</v>
      </c>
      <c r="D11" s="21">
        <v>1.0</v>
      </c>
      <c r="E11" s="21">
        <v>1.0</v>
      </c>
      <c r="F11" s="21"/>
      <c r="G11" s="21"/>
      <c r="H11" s="21">
        <v>1.0</v>
      </c>
      <c r="I11" s="21"/>
      <c r="J11" s="21"/>
      <c r="M11" s="21"/>
    </row>
    <row r="12">
      <c r="A12" s="38" t="s">
        <v>404</v>
      </c>
      <c r="B12" s="38" t="s">
        <v>274</v>
      </c>
      <c r="D12" s="21"/>
      <c r="G12" s="21">
        <v>1.0</v>
      </c>
      <c r="I12" s="21">
        <v>1.0</v>
      </c>
      <c r="M12" s="21"/>
      <c r="O12" s="21">
        <v>1.0</v>
      </c>
      <c r="P12" s="21">
        <v>1.0</v>
      </c>
      <c r="Q12" s="21">
        <v>1.0</v>
      </c>
    </row>
    <row r="13">
      <c r="A13" s="38" t="s">
        <v>404</v>
      </c>
      <c r="B13" s="38" t="s">
        <v>361</v>
      </c>
      <c r="C13" s="21">
        <v>1.0</v>
      </c>
      <c r="G13" s="21">
        <v>1.0</v>
      </c>
      <c r="H13" s="21">
        <v>1.0</v>
      </c>
      <c r="J13" s="21">
        <v>1.0</v>
      </c>
      <c r="L13" s="21">
        <v>1.0</v>
      </c>
      <c r="M13" s="21">
        <v>1.0</v>
      </c>
      <c r="N13" s="21">
        <v>1.0</v>
      </c>
      <c r="O13" s="21">
        <v>1.0</v>
      </c>
    </row>
    <row r="15">
      <c r="A15" s="44"/>
      <c r="C15" s="38" t="s">
        <v>543</v>
      </c>
      <c r="D15" s="38" t="s">
        <v>544</v>
      </c>
      <c r="E15" s="38" t="s">
        <v>545</v>
      </c>
      <c r="F15" s="38" t="s">
        <v>546</v>
      </c>
      <c r="G15" s="38" t="s">
        <v>547</v>
      </c>
      <c r="H15" s="38" t="s">
        <v>548</v>
      </c>
      <c r="I15" s="38" t="s">
        <v>549</v>
      </c>
      <c r="J15" s="38" t="s">
        <v>550</v>
      </c>
      <c r="K15" s="38" t="s">
        <v>551</v>
      </c>
      <c r="L15" s="38" t="s">
        <v>552</v>
      </c>
      <c r="M15" s="38" t="s">
        <v>553</v>
      </c>
      <c r="N15" s="38" t="s">
        <v>554</v>
      </c>
      <c r="O15" s="38" t="s">
        <v>555</v>
      </c>
      <c r="P15" s="38" t="s">
        <v>556</v>
      </c>
      <c r="Q15" s="38" t="s">
        <v>557</v>
      </c>
    </row>
    <row r="16">
      <c r="A16" s="44"/>
      <c r="B16" s="44" t="s">
        <v>80</v>
      </c>
      <c r="C16" s="34">
        <f t="shared" ref="C16:Q16" si="1">SUM(C2:C8)/7</f>
        <v>0.8571428571</v>
      </c>
      <c r="D16" s="34">
        <f t="shared" si="1"/>
        <v>0.5714285714</v>
      </c>
      <c r="E16" s="34">
        <f t="shared" si="1"/>
        <v>0.5714285714</v>
      </c>
      <c r="F16" s="34">
        <f t="shared" si="1"/>
        <v>0.5714285714</v>
      </c>
      <c r="G16" s="34">
        <f t="shared" si="1"/>
        <v>0.4285714286</v>
      </c>
      <c r="H16" s="34">
        <f t="shared" si="1"/>
        <v>0.4285714286</v>
      </c>
      <c r="I16" s="34">
        <f t="shared" si="1"/>
        <v>0.4285714286</v>
      </c>
      <c r="J16" s="34">
        <f t="shared" si="1"/>
        <v>0.4285714286</v>
      </c>
      <c r="K16" s="34">
        <f t="shared" si="1"/>
        <v>0.4285714286</v>
      </c>
      <c r="L16" s="34">
        <f t="shared" si="1"/>
        <v>0.4285714286</v>
      </c>
      <c r="M16" s="34">
        <f t="shared" si="1"/>
        <v>0.2857142857</v>
      </c>
      <c r="N16" s="34">
        <f t="shared" si="1"/>
        <v>0.2857142857</v>
      </c>
      <c r="O16" s="34">
        <f t="shared" si="1"/>
        <v>0.1428571429</v>
      </c>
      <c r="P16" s="34">
        <f t="shared" si="1"/>
        <v>0.1428571429</v>
      </c>
      <c r="Q16" s="34">
        <f t="shared" si="1"/>
        <v>0.1428571429</v>
      </c>
    </row>
    <row r="17">
      <c r="A17" s="44"/>
      <c r="B17" s="38" t="s">
        <v>536</v>
      </c>
      <c r="C17" s="34">
        <f t="shared" ref="C17:Q17" si="2">SUM(C9:C10)/2</f>
        <v>0.5</v>
      </c>
      <c r="D17" s="34">
        <f t="shared" si="2"/>
        <v>0.5</v>
      </c>
      <c r="E17" s="34">
        <f t="shared" si="2"/>
        <v>0.5</v>
      </c>
      <c r="F17" s="34">
        <f t="shared" si="2"/>
        <v>0.5</v>
      </c>
      <c r="G17" s="34">
        <f t="shared" si="2"/>
        <v>0.5</v>
      </c>
      <c r="H17" s="34">
        <f t="shared" si="2"/>
        <v>0</v>
      </c>
      <c r="I17" s="34">
        <f t="shared" si="2"/>
        <v>0.5</v>
      </c>
      <c r="J17" s="34">
        <f t="shared" si="2"/>
        <v>0.5</v>
      </c>
      <c r="K17" s="34">
        <f t="shared" si="2"/>
        <v>0.5</v>
      </c>
      <c r="L17" s="34">
        <f t="shared" si="2"/>
        <v>0</v>
      </c>
      <c r="M17" s="34">
        <f t="shared" si="2"/>
        <v>0.5</v>
      </c>
      <c r="N17" s="34">
        <f t="shared" si="2"/>
        <v>0.5</v>
      </c>
      <c r="O17" s="34">
        <f t="shared" si="2"/>
        <v>0.5</v>
      </c>
      <c r="P17" s="34">
        <f t="shared" si="2"/>
        <v>0.5</v>
      </c>
      <c r="Q17" s="34">
        <f t="shared" si="2"/>
        <v>0</v>
      </c>
    </row>
    <row r="18">
      <c r="A18" s="44"/>
      <c r="B18" s="44" t="s">
        <v>274</v>
      </c>
      <c r="C18" s="34">
        <f t="shared" ref="C18:Q18" si="3">SUM(C11:C12)/2</f>
        <v>0.5</v>
      </c>
      <c r="D18" s="34">
        <f t="shared" si="3"/>
        <v>0.5</v>
      </c>
      <c r="E18" s="34">
        <f t="shared" si="3"/>
        <v>0.5</v>
      </c>
      <c r="F18" s="34">
        <f t="shared" si="3"/>
        <v>0</v>
      </c>
      <c r="G18" s="34">
        <f t="shared" si="3"/>
        <v>0.5</v>
      </c>
      <c r="H18" s="34">
        <f t="shared" si="3"/>
        <v>0.5</v>
      </c>
      <c r="I18" s="34">
        <f t="shared" si="3"/>
        <v>0.5</v>
      </c>
      <c r="J18" s="34">
        <f t="shared" si="3"/>
        <v>0</v>
      </c>
      <c r="K18" s="34">
        <f t="shared" si="3"/>
        <v>0</v>
      </c>
      <c r="L18" s="34">
        <f t="shared" si="3"/>
        <v>0</v>
      </c>
      <c r="M18" s="34">
        <f t="shared" si="3"/>
        <v>0</v>
      </c>
      <c r="N18" s="34">
        <f t="shared" si="3"/>
        <v>0</v>
      </c>
      <c r="O18" s="34">
        <f t="shared" si="3"/>
        <v>0.5</v>
      </c>
      <c r="P18" s="34">
        <f t="shared" si="3"/>
        <v>0.5</v>
      </c>
      <c r="Q18" s="34">
        <f t="shared" si="3"/>
        <v>0.5</v>
      </c>
    </row>
    <row r="19">
      <c r="A19" s="14"/>
      <c r="B19" s="44" t="s">
        <v>361</v>
      </c>
      <c r="C19" s="34">
        <f t="shared" ref="C19:Q19" si="4">SUM(C13)/1</f>
        <v>1</v>
      </c>
      <c r="D19" s="34">
        <f t="shared" si="4"/>
        <v>0</v>
      </c>
      <c r="E19" s="34">
        <f t="shared" si="4"/>
        <v>0</v>
      </c>
      <c r="F19" s="34">
        <f t="shared" si="4"/>
        <v>0</v>
      </c>
      <c r="G19" s="34">
        <f t="shared" si="4"/>
        <v>1</v>
      </c>
      <c r="H19" s="34">
        <f t="shared" si="4"/>
        <v>1</v>
      </c>
      <c r="I19" s="34">
        <f t="shared" si="4"/>
        <v>0</v>
      </c>
      <c r="J19" s="34">
        <f t="shared" si="4"/>
        <v>1</v>
      </c>
      <c r="K19" s="34">
        <f t="shared" si="4"/>
        <v>0</v>
      </c>
      <c r="L19" s="34">
        <f t="shared" si="4"/>
        <v>1</v>
      </c>
      <c r="M19" s="34">
        <f t="shared" si="4"/>
        <v>1</v>
      </c>
      <c r="N19" s="34">
        <f t="shared" si="4"/>
        <v>1</v>
      </c>
      <c r="O19" s="34">
        <f t="shared" si="4"/>
        <v>1</v>
      </c>
      <c r="P19" s="34">
        <f t="shared" si="4"/>
        <v>0</v>
      </c>
      <c r="Q19" s="34">
        <f t="shared" si="4"/>
        <v>0</v>
      </c>
    </row>
    <row r="20">
      <c r="B20" s="14" t="s">
        <v>558</v>
      </c>
      <c r="C20" s="34">
        <f t="shared" ref="C20:Q20" si="5">SUM(C16:C19)</f>
        <v>2.857142857</v>
      </c>
      <c r="D20" s="34">
        <f t="shared" si="5"/>
        <v>1.571428571</v>
      </c>
      <c r="E20" s="34">
        <f t="shared" si="5"/>
        <v>1.571428571</v>
      </c>
      <c r="F20" s="34">
        <f t="shared" si="5"/>
        <v>1.071428571</v>
      </c>
      <c r="G20" s="34">
        <f t="shared" si="5"/>
        <v>2.428571429</v>
      </c>
      <c r="H20" s="34">
        <f t="shared" si="5"/>
        <v>1.928571429</v>
      </c>
      <c r="I20" s="34">
        <f t="shared" si="5"/>
        <v>1.428571429</v>
      </c>
      <c r="J20" s="34">
        <f t="shared" si="5"/>
        <v>1.928571429</v>
      </c>
      <c r="K20" s="34">
        <f t="shared" si="5"/>
        <v>0.9285714286</v>
      </c>
      <c r="L20" s="34">
        <f t="shared" si="5"/>
        <v>1.428571429</v>
      </c>
      <c r="M20" s="34">
        <f t="shared" si="5"/>
        <v>1.785714286</v>
      </c>
      <c r="N20" s="34">
        <f t="shared" si="5"/>
        <v>1.785714286</v>
      </c>
      <c r="O20" s="34">
        <f t="shared" si="5"/>
        <v>2.142857143</v>
      </c>
      <c r="P20" s="34">
        <f t="shared" si="5"/>
        <v>1.142857143</v>
      </c>
      <c r="Q20" s="34">
        <f t="shared" si="5"/>
        <v>0.6428571429</v>
      </c>
    </row>
    <row r="22">
      <c r="A22" s="11"/>
      <c r="B22" s="11"/>
      <c r="C22" s="38" t="s">
        <v>543</v>
      </c>
      <c r="D22" s="38" t="s">
        <v>544</v>
      </c>
      <c r="E22" s="38" t="s">
        <v>545</v>
      </c>
      <c r="F22" s="38" t="s">
        <v>546</v>
      </c>
      <c r="G22" s="38" t="s">
        <v>547</v>
      </c>
      <c r="H22" s="38" t="s">
        <v>548</v>
      </c>
      <c r="I22" s="38" t="s">
        <v>549</v>
      </c>
      <c r="J22" s="38" t="s">
        <v>550</v>
      </c>
      <c r="K22" s="38" t="s">
        <v>551</v>
      </c>
      <c r="L22" s="38" t="s">
        <v>552</v>
      </c>
      <c r="M22" s="38" t="s">
        <v>553</v>
      </c>
      <c r="N22" s="38" t="s">
        <v>554</v>
      </c>
      <c r="O22" s="38" t="s">
        <v>555</v>
      </c>
      <c r="P22" s="38" t="s">
        <v>556</v>
      </c>
      <c r="Q22" s="38" t="s">
        <v>557</v>
      </c>
      <c r="R22" s="11"/>
      <c r="S22" s="11"/>
      <c r="T22" s="11"/>
      <c r="U22" s="11"/>
      <c r="V22" s="11"/>
      <c r="W22" s="11"/>
      <c r="X22" s="11"/>
      <c r="Y22" s="11"/>
      <c r="Z22" s="11"/>
    </row>
    <row r="23">
      <c r="B23" s="38" t="s">
        <v>396</v>
      </c>
      <c r="C23" s="33">
        <f t="shared" ref="C23:Q23" si="6">(C2+C9+C10)/3</f>
        <v>0.3333333333</v>
      </c>
      <c r="D23" s="33">
        <f t="shared" si="6"/>
        <v>0.3333333333</v>
      </c>
      <c r="E23" s="33">
        <f t="shared" si="6"/>
        <v>0.3333333333</v>
      </c>
      <c r="F23" s="33">
        <f t="shared" si="6"/>
        <v>0.6666666667</v>
      </c>
      <c r="G23" s="33">
        <f t="shared" si="6"/>
        <v>0.3333333333</v>
      </c>
      <c r="H23" s="33">
        <f t="shared" si="6"/>
        <v>0</v>
      </c>
      <c r="I23" s="33">
        <f t="shared" si="6"/>
        <v>0.3333333333</v>
      </c>
      <c r="J23" s="33">
        <f t="shared" si="6"/>
        <v>0.6666666667</v>
      </c>
      <c r="K23" s="33">
        <f t="shared" si="6"/>
        <v>0.6666666667</v>
      </c>
      <c r="L23" s="33">
        <f t="shared" si="6"/>
        <v>0</v>
      </c>
      <c r="M23" s="33">
        <f t="shared" si="6"/>
        <v>0.3333333333</v>
      </c>
      <c r="N23" s="33">
        <f t="shared" si="6"/>
        <v>0.3333333333</v>
      </c>
      <c r="O23" s="33">
        <f t="shared" si="6"/>
        <v>0.3333333333</v>
      </c>
      <c r="P23" s="33">
        <f t="shared" si="6"/>
        <v>0.3333333333</v>
      </c>
      <c r="Q23" s="33">
        <f t="shared" si="6"/>
        <v>0</v>
      </c>
    </row>
    <row r="24">
      <c r="B24" s="38" t="s">
        <v>399</v>
      </c>
      <c r="C24" s="33">
        <f t="shared" ref="C24:Q24" si="7">(C3+C4+C5)/3</f>
        <v>1</v>
      </c>
      <c r="D24" s="33">
        <f t="shared" si="7"/>
        <v>0.6666666667</v>
      </c>
      <c r="E24" s="33">
        <f t="shared" si="7"/>
        <v>0.6666666667</v>
      </c>
      <c r="F24" s="33">
        <f t="shared" si="7"/>
        <v>0.6666666667</v>
      </c>
      <c r="G24" s="33">
        <f t="shared" si="7"/>
        <v>0.6666666667</v>
      </c>
      <c r="H24" s="33">
        <f t="shared" si="7"/>
        <v>0.3333333333</v>
      </c>
      <c r="I24" s="33">
        <f t="shared" si="7"/>
        <v>0.6666666667</v>
      </c>
      <c r="J24" s="33">
        <f t="shared" si="7"/>
        <v>0.3333333333</v>
      </c>
      <c r="K24" s="33">
        <f t="shared" si="7"/>
        <v>0.3333333333</v>
      </c>
      <c r="L24" s="33">
        <f t="shared" si="7"/>
        <v>1</v>
      </c>
      <c r="M24" s="33">
        <f t="shared" si="7"/>
        <v>0.3333333333</v>
      </c>
      <c r="N24" s="33">
        <f t="shared" si="7"/>
        <v>0.3333333333</v>
      </c>
      <c r="O24" s="33">
        <f t="shared" si="7"/>
        <v>0</v>
      </c>
      <c r="P24" s="33">
        <f t="shared" si="7"/>
        <v>0.3333333333</v>
      </c>
      <c r="Q24" s="33">
        <f t="shared" si="7"/>
        <v>0.3333333333</v>
      </c>
    </row>
    <row r="25">
      <c r="B25" s="38" t="s">
        <v>535</v>
      </c>
      <c r="C25" s="33">
        <f t="shared" ref="C25:Q25" si="8">(C6)</f>
        <v>1</v>
      </c>
      <c r="D25" s="33">
        <f t="shared" si="8"/>
        <v>1</v>
      </c>
      <c r="E25" s="33">
        <f t="shared" si="8"/>
        <v>1</v>
      </c>
      <c r="F25" s="33">
        <f t="shared" si="8"/>
        <v>1</v>
      </c>
      <c r="G25" s="33">
        <f t="shared" si="8"/>
        <v>1</v>
      </c>
      <c r="H25" s="33">
        <f t="shared" si="8"/>
        <v>1</v>
      </c>
      <c r="I25" s="33">
        <f t="shared" si="8"/>
        <v>1</v>
      </c>
      <c r="J25" s="33">
        <f t="shared" si="8"/>
        <v>1</v>
      </c>
      <c r="K25" s="33">
        <f t="shared" si="8"/>
        <v>1</v>
      </c>
      <c r="L25" s="33" t="str">
        <f t="shared" si="8"/>
        <v/>
      </c>
      <c r="M25" s="33">
        <f t="shared" si="8"/>
        <v>1</v>
      </c>
      <c r="N25" s="33">
        <f t="shared" si="8"/>
        <v>1</v>
      </c>
      <c r="O25" s="33">
        <f t="shared" si="8"/>
        <v>1</v>
      </c>
      <c r="P25" s="33" t="str">
        <f t="shared" si="8"/>
        <v/>
      </c>
      <c r="Q25" s="33" t="str">
        <f t="shared" si="8"/>
        <v/>
      </c>
    </row>
    <row r="26">
      <c r="B26" s="38" t="s">
        <v>404</v>
      </c>
      <c r="C26" s="33">
        <f t="shared" ref="C26:Q26" si="9">(C7+C8+C11+C12+C13)/5</f>
        <v>0.8</v>
      </c>
      <c r="D26" s="33">
        <f t="shared" si="9"/>
        <v>0.4</v>
      </c>
      <c r="E26" s="33">
        <f t="shared" si="9"/>
        <v>0.4</v>
      </c>
      <c r="F26" s="33">
        <f t="shared" si="9"/>
        <v>0</v>
      </c>
      <c r="G26" s="33">
        <f t="shared" si="9"/>
        <v>0.4</v>
      </c>
      <c r="H26" s="33">
        <f t="shared" si="9"/>
        <v>0.6</v>
      </c>
      <c r="I26" s="33">
        <f t="shared" si="9"/>
        <v>0.2</v>
      </c>
      <c r="J26" s="33">
        <f t="shared" si="9"/>
        <v>0.2</v>
      </c>
      <c r="K26" s="33">
        <f t="shared" si="9"/>
        <v>0</v>
      </c>
      <c r="L26" s="33">
        <f t="shared" si="9"/>
        <v>0.2</v>
      </c>
      <c r="M26" s="33">
        <f t="shared" si="9"/>
        <v>0.2</v>
      </c>
      <c r="N26" s="33">
        <f t="shared" si="9"/>
        <v>0.2</v>
      </c>
      <c r="O26" s="33">
        <f t="shared" si="9"/>
        <v>0.4</v>
      </c>
      <c r="P26" s="33">
        <f t="shared" si="9"/>
        <v>0.2</v>
      </c>
      <c r="Q26" s="33">
        <f t="shared" si="9"/>
        <v>0.2</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2"/>
      <c r="B1" s="52"/>
      <c r="C1" s="38" t="s">
        <v>559</v>
      </c>
      <c r="D1" s="38" t="s">
        <v>560</v>
      </c>
      <c r="E1" s="38" t="s">
        <v>561</v>
      </c>
      <c r="F1" s="38" t="s">
        <v>562</v>
      </c>
      <c r="G1" s="38" t="s">
        <v>563</v>
      </c>
      <c r="H1" s="38" t="s">
        <v>564</v>
      </c>
      <c r="I1" s="38" t="s">
        <v>565</v>
      </c>
      <c r="J1" s="38" t="s">
        <v>566</v>
      </c>
      <c r="K1" s="38" t="s">
        <v>567</v>
      </c>
      <c r="L1" s="38" t="s">
        <v>568</v>
      </c>
      <c r="M1" s="38" t="s">
        <v>569</v>
      </c>
      <c r="N1" s="38" t="s">
        <v>570</v>
      </c>
      <c r="O1" s="38" t="s">
        <v>571</v>
      </c>
      <c r="P1" s="38" t="s">
        <v>572</v>
      </c>
      <c r="Q1" s="38" t="s">
        <v>573</v>
      </c>
      <c r="R1" s="38" t="s">
        <v>574</v>
      </c>
      <c r="S1" s="38" t="s">
        <v>575</v>
      </c>
      <c r="T1" s="38" t="s">
        <v>576</v>
      </c>
      <c r="U1" s="38" t="s">
        <v>577</v>
      </c>
      <c r="V1" s="38" t="s">
        <v>578</v>
      </c>
      <c r="W1" s="38" t="s">
        <v>579</v>
      </c>
      <c r="X1" s="38" t="s">
        <v>580</v>
      </c>
      <c r="Y1" s="38" t="s">
        <v>581</v>
      </c>
      <c r="Z1" s="38" t="s">
        <v>582</v>
      </c>
      <c r="AA1" s="38" t="s">
        <v>583</v>
      </c>
      <c r="AB1" s="38" t="s">
        <v>584</v>
      </c>
      <c r="AC1" s="38" t="s">
        <v>585</v>
      </c>
      <c r="AD1" s="38" t="s">
        <v>586</v>
      </c>
      <c r="AE1" s="38" t="s">
        <v>587</v>
      </c>
      <c r="AF1" s="38" t="s">
        <v>588</v>
      </c>
      <c r="AG1" s="38" t="s">
        <v>589</v>
      </c>
      <c r="AH1" s="38" t="s">
        <v>590</v>
      </c>
      <c r="AI1" s="38" t="s">
        <v>591</v>
      </c>
      <c r="AJ1" s="38" t="s">
        <v>592</v>
      </c>
      <c r="AK1" s="38" t="s">
        <v>593</v>
      </c>
      <c r="AL1" s="38" t="s">
        <v>594</v>
      </c>
      <c r="AM1" s="38" t="s">
        <v>595</v>
      </c>
      <c r="AN1" s="38" t="s">
        <v>596</v>
      </c>
      <c r="AO1" s="38">
        <f>COUNTA(C1:AN1)</f>
        <v>38</v>
      </c>
    </row>
    <row r="2">
      <c r="A2" s="38" t="s">
        <v>396</v>
      </c>
      <c r="B2" s="38" t="s">
        <v>80</v>
      </c>
      <c r="C2" s="21">
        <v>1.0</v>
      </c>
      <c r="D2" s="21">
        <v>1.0</v>
      </c>
      <c r="F2" s="21">
        <v>1.0</v>
      </c>
      <c r="G2" s="21">
        <v>1.0</v>
      </c>
      <c r="H2" s="21"/>
      <c r="L2" s="21"/>
      <c r="M2" s="21"/>
      <c r="N2" s="21"/>
      <c r="P2" s="21">
        <v>1.0</v>
      </c>
      <c r="Q2" s="21">
        <v>1.0</v>
      </c>
      <c r="R2" s="21"/>
      <c r="S2" s="21"/>
      <c r="T2" s="21"/>
      <c r="U2" s="21"/>
      <c r="V2" s="21"/>
      <c r="W2" s="21"/>
      <c r="X2" s="28"/>
      <c r="AA2" s="21"/>
      <c r="AC2" s="21"/>
      <c r="AD2" s="21"/>
      <c r="AE2" s="21"/>
      <c r="AG2" s="21"/>
      <c r="AH2" s="21"/>
      <c r="AI2" s="21"/>
      <c r="AJ2" s="21"/>
      <c r="AK2" s="21"/>
      <c r="AL2" s="21"/>
      <c r="AM2" s="21"/>
      <c r="AN2" s="21"/>
      <c r="AO2" s="21">
        <f t="shared" ref="AO2:AO14" si="1">SUM(C2:AN2)</f>
        <v>6</v>
      </c>
    </row>
    <row r="3">
      <c r="A3" s="38" t="s">
        <v>399</v>
      </c>
      <c r="B3" s="38" t="s">
        <v>80</v>
      </c>
      <c r="C3" s="21"/>
      <c r="D3" s="21"/>
      <c r="F3" s="21"/>
      <c r="H3" s="21"/>
      <c r="K3" s="21"/>
      <c r="N3" s="21"/>
      <c r="R3" s="21"/>
      <c r="T3" s="21">
        <v>1.0</v>
      </c>
      <c r="U3" s="21">
        <v>1.0</v>
      </c>
      <c r="V3" s="21"/>
      <c r="W3" s="21"/>
      <c r="X3" s="28"/>
      <c r="AB3" s="21"/>
      <c r="AD3" s="21"/>
      <c r="AE3" s="21"/>
      <c r="AG3" s="21"/>
      <c r="AH3" s="21"/>
      <c r="AI3" s="21"/>
      <c r="AJ3" s="21"/>
      <c r="AL3" s="21"/>
      <c r="AM3" s="21"/>
      <c r="AN3" s="21"/>
      <c r="AO3" s="21">
        <f t="shared" si="1"/>
        <v>2</v>
      </c>
    </row>
    <row r="4">
      <c r="A4" s="38" t="s">
        <v>399</v>
      </c>
      <c r="B4" s="38" t="s">
        <v>80</v>
      </c>
      <c r="C4" s="21">
        <v>1.0</v>
      </c>
      <c r="D4" s="28"/>
      <c r="F4" s="21">
        <v>1.0</v>
      </c>
      <c r="H4" s="21"/>
      <c r="J4" s="21">
        <v>1.0</v>
      </c>
      <c r="K4" s="21">
        <v>1.0</v>
      </c>
      <c r="N4" s="21"/>
      <c r="R4" s="21"/>
      <c r="T4" s="21"/>
      <c r="U4" s="21"/>
      <c r="V4" s="21"/>
      <c r="W4" s="21"/>
      <c r="X4" s="28"/>
      <c r="AD4" s="21"/>
      <c r="AE4" s="21"/>
      <c r="AG4" s="21"/>
      <c r="AH4" s="21"/>
      <c r="AI4" s="21"/>
      <c r="AJ4" s="21"/>
      <c r="AL4" s="21"/>
      <c r="AM4" s="21"/>
      <c r="AN4" s="21"/>
      <c r="AO4" s="21">
        <f t="shared" si="1"/>
        <v>4</v>
      </c>
    </row>
    <row r="5">
      <c r="A5" s="38" t="s">
        <v>399</v>
      </c>
      <c r="B5" s="38" t="s">
        <v>80</v>
      </c>
      <c r="C5" s="21"/>
      <c r="D5" s="21"/>
      <c r="E5" s="21">
        <v>1.0</v>
      </c>
      <c r="F5" s="21"/>
      <c r="H5" s="21"/>
      <c r="J5" s="21"/>
      <c r="K5" s="21"/>
      <c r="L5" s="21"/>
      <c r="M5" s="21"/>
      <c r="N5" s="21"/>
      <c r="O5" s="21"/>
      <c r="P5" s="21"/>
      <c r="R5" s="21"/>
      <c r="S5" s="21"/>
      <c r="T5" s="21"/>
      <c r="U5" s="21"/>
      <c r="V5" s="21"/>
      <c r="W5" s="21"/>
      <c r="X5" s="28"/>
      <c r="Z5" s="21"/>
      <c r="AA5" s="21"/>
      <c r="AB5" s="21"/>
      <c r="AC5" s="21"/>
      <c r="AD5" s="21"/>
      <c r="AE5" s="21"/>
      <c r="AG5" s="21"/>
      <c r="AH5" s="21"/>
      <c r="AI5" s="21"/>
      <c r="AJ5" s="21"/>
      <c r="AL5" s="21"/>
      <c r="AM5" s="21"/>
      <c r="AN5" s="21"/>
      <c r="AO5" s="21">
        <f t="shared" si="1"/>
        <v>1</v>
      </c>
    </row>
    <row r="6">
      <c r="A6" s="38" t="s">
        <v>535</v>
      </c>
      <c r="B6" s="38" t="s">
        <v>80</v>
      </c>
      <c r="D6" s="21">
        <v>1.0</v>
      </c>
      <c r="E6" s="21">
        <v>1.0</v>
      </c>
      <c r="H6" s="21"/>
      <c r="J6" s="21"/>
      <c r="L6" s="21">
        <v>1.0</v>
      </c>
      <c r="M6" s="21">
        <v>1.0</v>
      </c>
      <c r="N6" s="21">
        <v>1.0</v>
      </c>
      <c r="O6" s="83">
        <v>1.0</v>
      </c>
      <c r="R6" s="21">
        <v>1.0</v>
      </c>
      <c r="S6" s="21">
        <v>1.0</v>
      </c>
      <c r="T6" s="21"/>
      <c r="U6" s="21"/>
      <c r="V6" s="21">
        <v>1.0</v>
      </c>
      <c r="W6" s="21"/>
      <c r="X6" s="28"/>
      <c r="AD6" s="21"/>
      <c r="AG6" s="21"/>
      <c r="AH6" s="21"/>
      <c r="AI6" s="21"/>
      <c r="AJ6" s="21"/>
      <c r="AM6" s="21"/>
      <c r="AN6" s="21"/>
      <c r="AO6" s="21">
        <f t="shared" si="1"/>
        <v>9</v>
      </c>
    </row>
    <row r="7">
      <c r="A7" s="38" t="s">
        <v>404</v>
      </c>
      <c r="B7" s="38" t="s">
        <v>80</v>
      </c>
      <c r="C7" s="21"/>
      <c r="D7" s="28"/>
      <c r="F7" s="21"/>
      <c r="H7" s="21">
        <v>1.0</v>
      </c>
      <c r="N7" s="21"/>
      <c r="P7" s="21"/>
      <c r="R7" s="21"/>
      <c r="U7" s="21"/>
      <c r="V7" s="21"/>
      <c r="W7" s="21">
        <v>1.0</v>
      </c>
      <c r="X7" s="28"/>
      <c r="AB7" s="21"/>
      <c r="AG7" s="21"/>
      <c r="AH7" s="21"/>
      <c r="AI7" s="21"/>
      <c r="AJ7" s="21"/>
      <c r="AL7" s="21"/>
      <c r="AM7" s="21"/>
      <c r="AN7" s="21"/>
      <c r="AO7" s="21">
        <f t="shared" si="1"/>
        <v>2</v>
      </c>
    </row>
    <row r="8">
      <c r="A8" s="38" t="s">
        <v>404</v>
      </c>
      <c r="B8" s="38" t="s">
        <v>80</v>
      </c>
      <c r="C8" s="21"/>
      <c r="D8" s="21"/>
      <c r="E8" s="21"/>
      <c r="F8" s="21"/>
      <c r="H8" s="21"/>
      <c r="I8" s="21">
        <v>1.0</v>
      </c>
      <c r="J8" s="21"/>
      <c r="K8" s="21"/>
      <c r="L8" s="21"/>
      <c r="M8" s="21"/>
      <c r="N8" s="21"/>
      <c r="O8" s="21"/>
      <c r="P8" s="21"/>
      <c r="R8" s="21"/>
      <c r="T8" s="21"/>
      <c r="U8" s="21"/>
      <c r="V8" s="21"/>
      <c r="W8" s="21"/>
      <c r="X8" s="28"/>
      <c r="Z8" s="21"/>
      <c r="AB8" s="21"/>
      <c r="AC8" s="21"/>
      <c r="AD8" s="21"/>
      <c r="AE8" s="21"/>
      <c r="AF8" s="21"/>
      <c r="AG8" s="21"/>
      <c r="AH8" s="21"/>
      <c r="AI8" s="21"/>
      <c r="AJ8" s="21"/>
      <c r="AK8" s="21"/>
      <c r="AL8" s="21"/>
      <c r="AM8" s="21"/>
      <c r="AN8" s="21"/>
      <c r="AO8" s="21">
        <f t="shared" si="1"/>
        <v>1</v>
      </c>
    </row>
    <row r="9">
      <c r="A9" s="38" t="s">
        <v>396</v>
      </c>
      <c r="B9" s="38" t="s">
        <v>536</v>
      </c>
      <c r="C9" s="21"/>
      <c r="D9" s="21">
        <v>1.0</v>
      </c>
      <c r="F9" s="21"/>
      <c r="H9" s="21"/>
      <c r="L9" s="21">
        <v>1.0</v>
      </c>
      <c r="M9" s="21">
        <v>1.0</v>
      </c>
      <c r="N9" s="21"/>
      <c r="P9" s="21"/>
      <c r="R9" s="21"/>
      <c r="T9" s="21"/>
      <c r="U9" s="21"/>
      <c r="V9" s="21"/>
      <c r="W9" s="21"/>
      <c r="X9" s="28"/>
      <c r="Z9" s="21">
        <v>1.0</v>
      </c>
      <c r="AB9" s="21"/>
      <c r="AC9" s="21"/>
      <c r="AD9" s="21"/>
      <c r="AE9" s="21"/>
      <c r="AG9" s="21"/>
      <c r="AH9" s="21"/>
      <c r="AI9" s="21"/>
      <c r="AJ9" s="21"/>
      <c r="AK9" s="21"/>
      <c r="AL9" s="21"/>
      <c r="AM9" s="21"/>
      <c r="AN9" s="21"/>
      <c r="AO9" s="21">
        <f t="shared" si="1"/>
        <v>4</v>
      </c>
    </row>
    <row r="10">
      <c r="A10" s="38" t="s">
        <v>396</v>
      </c>
      <c r="B10" s="38" t="s">
        <v>536</v>
      </c>
      <c r="C10" s="21">
        <v>1.0</v>
      </c>
      <c r="D10" s="21">
        <v>1.0</v>
      </c>
      <c r="E10" s="21">
        <v>1.0</v>
      </c>
      <c r="F10" s="21">
        <v>1.0</v>
      </c>
      <c r="G10" s="21">
        <v>1.0</v>
      </c>
      <c r="I10" s="21">
        <v>1.0</v>
      </c>
      <c r="J10" s="21">
        <v>1.0</v>
      </c>
      <c r="K10" s="21">
        <v>1.0</v>
      </c>
      <c r="M10" s="21">
        <v>1.0</v>
      </c>
      <c r="N10" s="21">
        <v>1.0</v>
      </c>
      <c r="O10" s="83">
        <v>1.0</v>
      </c>
      <c r="Q10" s="21">
        <v>1.0</v>
      </c>
      <c r="R10" s="21">
        <v>1.0</v>
      </c>
      <c r="T10" s="21">
        <v>1.0</v>
      </c>
      <c r="U10" s="21">
        <v>1.0</v>
      </c>
      <c r="V10" s="21">
        <v>1.0</v>
      </c>
      <c r="W10" s="21">
        <v>1.0</v>
      </c>
      <c r="X10" s="21">
        <v>1.0</v>
      </c>
      <c r="Y10" s="21">
        <v>1.0</v>
      </c>
      <c r="AA10" s="21">
        <v>1.0</v>
      </c>
      <c r="AB10" s="21">
        <v>1.0</v>
      </c>
      <c r="AC10" s="21">
        <v>1.0</v>
      </c>
      <c r="AD10" s="21">
        <v>1.0</v>
      </c>
      <c r="AE10" s="21">
        <v>1.0</v>
      </c>
      <c r="AF10" s="21">
        <v>1.0</v>
      </c>
      <c r="AG10" s="21">
        <v>1.0</v>
      </c>
      <c r="AH10" s="21"/>
      <c r="AI10" s="83">
        <v>1.0</v>
      </c>
      <c r="AJ10" s="28"/>
      <c r="AN10" s="28"/>
      <c r="AO10" s="21">
        <f t="shared" si="1"/>
        <v>27</v>
      </c>
    </row>
    <row r="11">
      <c r="A11" s="38" t="s">
        <v>404</v>
      </c>
      <c r="B11" s="38" t="s">
        <v>274</v>
      </c>
      <c r="D11" s="28"/>
      <c r="H11" s="21">
        <v>1.0</v>
      </c>
      <c r="N11" s="21"/>
      <c r="P11" s="21"/>
      <c r="V11" s="21"/>
      <c r="W11" s="21"/>
      <c r="X11" s="28"/>
      <c r="AA11" s="21">
        <v>1.0</v>
      </c>
      <c r="AG11" s="21"/>
      <c r="AH11" s="21"/>
      <c r="AJ11" s="21">
        <v>1.0</v>
      </c>
      <c r="AN11" s="21"/>
      <c r="AO11" s="21">
        <f t="shared" si="1"/>
        <v>3</v>
      </c>
    </row>
    <row r="12">
      <c r="A12" s="38" t="s">
        <v>404</v>
      </c>
      <c r="B12" s="38" t="s">
        <v>274</v>
      </c>
      <c r="C12" s="21">
        <v>1.0</v>
      </c>
      <c r="D12" s="21">
        <v>1.0</v>
      </c>
      <c r="E12" s="21">
        <v>1.0</v>
      </c>
      <c r="G12" s="21">
        <v>1.0</v>
      </c>
      <c r="H12" s="21">
        <v>1.0</v>
      </c>
      <c r="I12" s="21">
        <v>1.0</v>
      </c>
      <c r="N12" s="21"/>
      <c r="R12" s="21"/>
      <c r="T12" s="21"/>
      <c r="U12" s="21"/>
      <c r="V12" s="21"/>
      <c r="W12" s="21"/>
      <c r="X12" s="28"/>
      <c r="AB12" s="21">
        <v>1.0</v>
      </c>
      <c r="AE12" s="21">
        <v>1.0</v>
      </c>
      <c r="AF12" s="21">
        <v>1.0</v>
      </c>
      <c r="AG12" s="21"/>
      <c r="AH12" s="21"/>
      <c r="AI12" s="21"/>
      <c r="AJ12" s="21"/>
      <c r="AN12" s="21"/>
      <c r="AO12" s="21">
        <f t="shared" si="1"/>
        <v>9</v>
      </c>
    </row>
    <row r="13">
      <c r="A13" s="38" t="s">
        <v>404</v>
      </c>
      <c r="B13" s="38" t="s">
        <v>361</v>
      </c>
      <c r="C13" s="21">
        <v>1.0</v>
      </c>
      <c r="D13" s="28"/>
      <c r="G13" s="21">
        <v>1.0</v>
      </c>
      <c r="H13" s="21">
        <v>1.0</v>
      </c>
      <c r="J13" s="21">
        <v>1.0</v>
      </c>
      <c r="K13" s="21">
        <v>1.0</v>
      </c>
      <c r="L13" s="21">
        <v>1.0</v>
      </c>
      <c r="N13" s="21">
        <v>1.0</v>
      </c>
      <c r="U13" s="21"/>
      <c r="V13" s="21"/>
      <c r="W13" s="21"/>
      <c r="X13" s="28"/>
      <c r="AE13" s="21">
        <v>1.0</v>
      </c>
      <c r="AF13" s="21">
        <v>1.0</v>
      </c>
      <c r="AG13" s="21"/>
      <c r="AH13" s="21">
        <v>1.0</v>
      </c>
      <c r="AI13" s="21"/>
      <c r="AJ13" s="21"/>
      <c r="AN13" s="21"/>
      <c r="AO13" s="21">
        <f t="shared" si="1"/>
        <v>10</v>
      </c>
    </row>
    <row r="14">
      <c r="C14" s="33">
        <f t="shared" ref="C14:AN14" si="2">SUM(C2:C13)</f>
        <v>5</v>
      </c>
      <c r="D14" s="33">
        <f t="shared" si="2"/>
        <v>5</v>
      </c>
      <c r="E14" s="33">
        <f t="shared" si="2"/>
        <v>4</v>
      </c>
      <c r="F14" s="33">
        <f t="shared" si="2"/>
        <v>3</v>
      </c>
      <c r="G14" s="33">
        <f t="shared" si="2"/>
        <v>4</v>
      </c>
      <c r="H14" s="33">
        <f t="shared" si="2"/>
        <v>4</v>
      </c>
      <c r="I14" s="33">
        <f t="shared" si="2"/>
        <v>3</v>
      </c>
      <c r="J14" s="33">
        <f t="shared" si="2"/>
        <v>3</v>
      </c>
      <c r="K14" s="33">
        <f t="shared" si="2"/>
        <v>3</v>
      </c>
      <c r="L14" s="33">
        <f t="shared" si="2"/>
        <v>3</v>
      </c>
      <c r="M14" s="33">
        <f t="shared" si="2"/>
        <v>3</v>
      </c>
      <c r="N14" s="33">
        <f t="shared" si="2"/>
        <v>3</v>
      </c>
      <c r="O14" s="33">
        <f t="shared" si="2"/>
        <v>2</v>
      </c>
      <c r="P14" s="33">
        <f t="shared" si="2"/>
        <v>1</v>
      </c>
      <c r="Q14" s="33">
        <f t="shared" si="2"/>
        <v>2</v>
      </c>
      <c r="R14" s="33">
        <f t="shared" si="2"/>
        <v>2</v>
      </c>
      <c r="S14" s="33">
        <f t="shared" si="2"/>
        <v>1</v>
      </c>
      <c r="T14" s="33">
        <f t="shared" si="2"/>
        <v>2</v>
      </c>
      <c r="U14" s="33">
        <f t="shared" si="2"/>
        <v>2</v>
      </c>
      <c r="V14" s="33">
        <f t="shared" si="2"/>
        <v>2</v>
      </c>
      <c r="W14" s="33">
        <f t="shared" si="2"/>
        <v>2</v>
      </c>
      <c r="X14" s="33">
        <f t="shared" si="2"/>
        <v>1</v>
      </c>
      <c r="Y14" s="33">
        <f t="shared" si="2"/>
        <v>1</v>
      </c>
      <c r="Z14" s="33">
        <f t="shared" si="2"/>
        <v>1</v>
      </c>
      <c r="AA14" s="33">
        <f t="shared" si="2"/>
        <v>2</v>
      </c>
      <c r="AB14" s="33">
        <f t="shared" si="2"/>
        <v>2</v>
      </c>
      <c r="AC14" s="33">
        <f t="shared" si="2"/>
        <v>1</v>
      </c>
      <c r="AD14" s="33">
        <f t="shared" si="2"/>
        <v>1</v>
      </c>
      <c r="AE14" s="33">
        <f t="shared" si="2"/>
        <v>3</v>
      </c>
      <c r="AF14" s="33">
        <f t="shared" si="2"/>
        <v>3</v>
      </c>
      <c r="AG14" s="33">
        <f t="shared" si="2"/>
        <v>1</v>
      </c>
      <c r="AH14" s="33">
        <f t="shared" si="2"/>
        <v>1</v>
      </c>
      <c r="AI14" s="33">
        <f t="shared" si="2"/>
        <v>1</v>
      </c>
      <c r="AJ14" s="33">
        <f t="shared" si="2"/>
        <v>1</v>
      </c>
      <c r="AK14" s="33">
        <f t="shared" si="2"/>
        <v>0</v>
      </c>
      <c r="AL14" s="33">
        <f t="shared" si="2"/>
        <v>0</v>
      </c>
      <c r="AM14" s="33">
        <f t="shared" si="2"/>
        <v>0</v>
      </c>
      <c r="AN14" s="33">
        <f t="shared" si="2"/>
        <v>0</v>
      </c>
      <c r="AO14" s="21">
        <f t="shared" si="1"/>
        <v>78</v>
      </c>
    </row>
    <row r="15">
      <c r="C15" s="28"/>
      <c r="D15" s="28"/>
      <c r="F15" s="28"/>
      <c r="J15" s="28"/>
      <c r="K15" s="28"/>
      <c r="O15" s="28"/>
    </row>
    <row r="16">
      <c r="A16" s="14" t="s">
        <v>597</v>
      </c>
      <c r="B16" s="14" t="s">
        <v>425</v>
      </c>
      <c r="C16" s="38" t="s">
        <v>598</v>
      </c>
      <c r="D16" s="38" t="s">
        <v>560</v>
      </c>
      <c r="E16" s="38" t="s">
        <v>599</v>
      </c>
      <c r="F16" s="38" t="s">
        <v>562</v>
      </c>
      <c r="G16" s="38" t="s">
        <v>563</v>
      </c>
      <c r="H16" s="38" t="s">
        <v>564</v>
      </c>
      <c r="I16" s="38" t="s">
        <v>565</v>
      </c>
      <c r="J16" s="38" t="s">
        <v>566</v>
      </c>
      <c r="K16" s="38" t="s">
        <v>600</v>
      </c>
      <c r="L16" s="38" t="s">
        <v>568</v>
      </c>
      <c r="M16" s="38" t="s">
        <v>569</v>
      </c>
      <c r="N16" s="38" t="s">
        <v>570</v>
      </c>
      <c r="O16" s="38" t="s">
        <v>571</v>
      </c>
      <c r="P16" s="38" t="s">
        <v>572</v>
      </c>
      <c r="Q16" s="38" t="s">
        <v>601</v>
      </c>
      <c r="R16" s="38" t="s">
        <v>574</v>
      </c>
      <c r="S16" s="38" t="s">
        <v>575</v>
      </c>
      <c r="T16" s="38" t="s">
        <v>576</v>
      </c>
      <c r="U16" s="38" t="s">
        <v>577</v>
      </c>
      <c r="V16" s="38" t="s">
        <v>578</v>
      </c>
      <c r="W16" s="38" t="s">
        <v>579</v>
      </c>
      <c r="X16" s="38" t="s">
        <v>580</v>
      </c>
      <c r="Y16" s="38" t="s">
        <v>581</v>
      </c>
      <c r="Z16" s="38" t="s">
        <v>582</v>
      </c>
      <c r="AA16" s="38" t="s">
        <v>583</v>
      </c>
      <c r="AB16" s="38" t="s">
        <v>584</v>
      </c>
      <c r="AC16" s="38" t="s">
        <v>585</v>
      </c>
      <c r="AD16" s="38" t="s">
        <v>586</v>
      </c>
      <c r="AE16" s="38" t="s">
        <v>587</v>
      </c>
      <c r="AF16" s="38" t="s">
        <v>588</v>
      </c>
      <c r="AG16" s="38" t="s">
        <v>589</v>
      </c>
      <c r="AH16" s="38" t="s">
        <v>590</v>
      </c>
      <c r="AI16" s="38" t="s">
        <v>591</v>
      </c>
      <c r="AJ16" s="38" t="s">
        <v>592</v>
      </c>
    </row>
    <row r="17">
      <c r="B17" s="38" t="s">
        <v>80</v>
      </c>
      <c r="C17" s="81">
        <f t="shared" ref="C17:AJ17" si="3">SUM(C2:C8)/7</f>
        <v>0.2857142857</v>
      </c>
      <c r="D17" s="81">
        <f t="shared" si="3"/>
        <v>0.2857142857</v>
      </c>
      <c r="E17" s="81">
        <f t="shared" si="3"/>
        <v>0.2857142857</v>
      </c>
      <c r="F17" s="81">
        <f t="shared" si="3"/>
        <v>0.2857142857</v>
      </c>
      <c r="G17" s="81">
        <f t="shared" si="3"/>
        <v>0.1428571429</v>
      </c>
      <c r="H17" s="81">
        <f t="shared" si="3"/>
        <v>0.1428571429</v>
      </c>
      <c r="I17" s="81">
        <f t="shared" si="3"/>
        <v>0.1428571429</v>
      </c>
      <c r="J17" s="81">
        <f t="shared" si="3"/>
        <v>0.1428571429</v>
      </c>
      <c r="K17" s="81">
        <f t="shared" si="3"/>
        <v>0.1428571429</v>
      </c>
      <c r="L17" s="81">
        <f t="shared" si="3"/>
        <v>0.1428571429</v>
      </c>
      <c r="M17" s="81">
        <f t="shared" si="3"/>
        <v>0.1428571429</v>
      </c>
      <c r="N17" s="81">
        <f t="shared" si="3"/>
        <v>0.1428571429</v>
      </c>
      <c r="O17" s="81">
        <f t="shared" si="3"/>
        <v>0.1428571429</v>
      </c>
      <c r="P17" s="81">
        <f t="shared" si="3"/>
        <v>0.1428571429</v>
      </c>
      <c r="Q17" s="81">
        <f t="shared" si="3"/>
        <v>0.1428571429</v>
      </c>
      <c r="R17" s="81">
        <f t="shared" si="3"/>
        <v>0.1428571429</v>
      </c>
      <c r="S17" s="81">
        <f t="shared" si="3"/>
        <v>0.1428571429</v>
      </c>
      <c r="T17" s="81">
        <f t="shared" si="3"/>
        <v>0.1428571429</v>
      </c>
      <c r="U17" s="81">
        <f t="shared" si="3"/>
        <v>0.1428571429</v>
      </c>
      <c r="V17" s="81">
        <f t="shared" si="3"/>
        <v>0.1428571429</v>
      </c>
      <c r="W17" s="81">
        <f t="shared" si="3"/>
        <v>0.1428571429</v>
      </c>
      <c r="X17" s="81">
        <f t="shared" si="3"/>
        <v>0</v>
      </c>
      <c r="Y17" s="81">
        <f t="shared" si="3"/>
        <v>0</v>
      </c>
      <c r="Z17" s="81">
        <f t="shared" si="3"/>
        <v>0</v>
      </c>
      <c r="AA17" s="81">
        <f t="shared" si="3"/>
        <v>0</v>
      </c>
      <c r="AB17" s="81">
        <f t="shared" si="3"/>
        <v>0</v>
      </c>
      <c r="AC17" s="81">
        <f t="shared" si="3"/>
        <v>0</v>
      </c>
      <c r="AD17" s="81">
        <f t="shared" si="3"/>
        <v>0</v>
      </c>
      <c r="AE17" s="81">
        <f t="shared" si="3"/>
        <v>0</v>
      </c>
      <c r="AF17" s="81">
        <f t="shared" si="3"/>
        <v>0</v>
      </c>
      <c r="AG17" s="81">
        <f t="shared" si="3"/>
        <v>0</v>
      </c>
      <c r="AH17" s="81">
        <f t="shared" si="3"/>
        <v>0</v>
      </c>
      <c r="AI17" s="81">
        <f t="shared" si="3"/>
        <v>0</v>
      </c>
      <c r="AJ17" s="81">
        <f t="shared" si="3"/>
        <v>0</v>
      </c>
    </row>
    <row r="18">
      <c r="B18" s="38" t="s">
        <v>536</v>
      </c>
      <c r="C18" s="81">
        <f t="shared" ref="C18:AJ18" si="4">SUM(C9:C10)/2</f>
        <v>0.5</v>
      </c>
      <c r="D18" s="81">
        <f t="shared" si="4"/>
        <v>1</v>
      </c>
      <c r="E18" s="81">
        <f t="shared" si="4"/>
        <v>0.5</v>
      </c>
      <c r="F18" s="81">
        <f t="shared" si="4"/>
        <v>0.5</v>
      </c>
      <c r="G18" s="81">
        <f t="shared" si="4"/>
        <v>0.5</v>
      </c>
      <c r="H18" s="81">
        <f t="shared" si="4"/>
        <v>0</v>
      </c>
      <c r="I18" s="81">
        <f t="shared" si="4"/>
        <v>0.5</v>
      </c>
      <c r="J18" s="81">
        <f t="shared" si="4"/>
        <v>0.5</v>
      </c>
      <c r="K18" s="81">
        <f t="shared" si="4"/>
        <v>0.5</v>
      </c>
      <c r="L18" s="81">
        <f t="shared" si="4"/>
        <v>0.5</v>
      </c>
      <c r="M18" s="81">
        <f t="shared" si="4"/>
        <v>1</v>
      </c>
      <c r="N18" s="81">
        <f t="shared" si="4"/>
        <v>0.5</v>
      </c>
      <c r="O18" s="81">
        <f t="shared" si="4"/>
        <v>0.5</v>
      </c>
      <c r="P18" s="81">
        <f t="shared" si="4"/>
        <v>0</v>
      </c>
      <c r="Q18" s="81">
        <f t="shared" si="4"/>
        <v>0.5</v>
      </c>
      <c r="R18" s="81">
        <f t="shared" si="4"/>
        <v>0.5</v>
      </c>
      <c r="S18" s="81">
        <f t="shared" si="4"/>
        <v>0</v>
      </c>
      <c r="T18" s="81">
        <f t="shared" si="4"/>
        <v>0.5</v>
      </c>
      <c r="U18" s="81">
        <f t="shared" si="4"/>
        <v>0.5</v>
      </c>
      <c r="V18" s="81">
        <f t="shared" si="4"/>
        <v>0.5</v>
      </c>
      <c r="W18" s="81">
        <f t="shared" si="4"/>
        <v>0.5</v>
      </c>
      <c r="X18" s="81">
        <f t="shared" si="4"/>
        <v>0.5</v>
      </c>
      <c r="Y18" s="81">
        <f t="shared" si="4"/>
        <v>0.5</v>
      </c>
      <c r="Z18" s="81">
        <f t="shared" si="4"/>
        <v>0.5</v>
      </c>
      <c r="AA18" s="81">
        <f t="shared" si="4"/>
        <v>0.5</v>
      </c>
      <c r="AB18" s="81">
        <f t="shared" si="4"/>
        <v>0.5</v>
      </c>
      <c r="AC18" s="81">
        <f t="shared" si="4"/>
        <v>0.5</v>
      </c>
      <c r="AD18" s="81">
        <f t="shared" si="4"/>
        <v>0.5</v>
      </c>
      <c r="AE18" s="81">
        <f t="shared" si="4"/>
        <v>0.5</v>
      </c>
      <c r="AF18" s="81">
        <f t="shared" si="4"/>
        <v>0.5</v>
      </c>
      <c r="AG18" s="81">
        <f t="shared" si="4"/>
        <v>0.5</v>
      </c>
      <c r="AH18" s="81">
        <f t="shared" si="4"/>
        <v>0</v>
      </c>
      <c r="AI18" s="81">
        <f t="shared" si="4"/>
        <v>0.5</v>
      </c>
      <c r="AJ18" s="81">
        <f t="shared" si="4"/>
        <v>0</v>
      </c>
    </row>
    <row r="19">
      <c r="B19" s="38" t="s">
        <v>274</v>
      </c>
      <c r="C19" s="81">
        <f t="shared" ref="C19:AJ19" si="5">SUM(C11:C12)/2</f>
        <v>0.5</v>
      </c>
      <c r="D19" s="81">
        <f t="shared" si="5"/>
        <v>0.5</v>
      </c>
      <c r="E19" s="81">
        <f t="shared" si="5"/>
        <v>0.5</v>
      </c>
      <c r="F19" s="81">
        <f t="shared" si="5"/>
        <v>0</v>
      </c>
      <c r="G19" s="81">
        <f t="shared" si="5"/>
        <v>0.5</v>
      </c>
      <c r="H19" s="81">
        <f t="shared" si="5"/>
        <v>1</v>
      </c>
      <c r="I19" s="81">
        <f t="shared" si="5"/>
        <v>0.5</v>
      </c>
      <c r="J19" s="81">
        <f t="shared" si="5"/>
        <v>0</v>
      </c>
      <c r="K19" s="81">
        <f t="shared" si="5"/>
        <v>0</v>
      </c>
      <c r="L19" s="81">
        <f t="shared" si="5"/>
        <v>0</v>
      </c>
      <c r="M19" s="81">
        <f t="shared" si="5"/>
        <v>0</v>
      </c>
      <c r="N19" s="81">
        <f t="shared" si="5"/>
        <v>0</v>
      </c>
      <c r="O19" s="81">
        <f t="shared" si="5"/>
        <v>0</v>
      </c>
      <c r="P19" s="81">
        <f t="shared" si="5"/>
        <v>0</v>
      </c>
      <c r="Q19" s="81">
        <f t="shared" si="5"/>
        <v>0</v>
      </c>
      <c r="R19" s="81">
        <f t="shared" si="5"/>
        <v>0</v>
      </c>
      <c r="S19" s="81">
        <f t="shared" si="5"/>
        <v>0</v>
      </c>
      <c r="T19" s="81">
        <f t="shared" si="5"/>
        <v>0</v>
      </c>
      <c r="U19" s="81">
        <f t="shared" si="5"/>
        <v>0</v>
      </c>
      <c r="V19" s="81">
        <f t="shared" si="5"/>
        <v>0</v>
      </c>
      <c r="W19" s="81">
        <f t="shared" si="5"/>
        <v>0</v>
      </c>
      <c r="X19" s="81">
        <f t="shared" si="5"/>
        <v>0</v>
      </c>
      <c r="Y19" s="81">
        <f t="shared" si="5"/>
        <v>0</v>
      </c>
      <c r="Z19" s="81">
        <f t="shared" si="5"/>
        <v>0</v>
      </c>
      <c r="AA19" s="81">
        <f t="shared" si="5"/>
        <v>0.5</v>
      </c>
      <c r="AB19" s="81">
        <f t="shared" si="5"/>
        <v>0.5</v>
      </c>
      <c r="AC19" s="81">
        <f t="shared" si="5"/>
        <v>0</v>
      </c>
      <c r="AD19" s="81">
        <f t="shared" si="5"/>
        <v>0</v>
      </c>
      <c r="AE19" s="81">
        <f t="shared" si="5"/>
        <v>0.5</v>
      </c>
      <c r="AF19" s="81">
        <f t="shared" si="5"/>
        <v>0.5</v>
      </c>
      <c r="AG19" s="81">
        <f t="shared" si="5"/>
        <v>0</v>
      </c>
      <c r="AH19" s="81">
        <f t="shared" si="5"/>
        <v>0</v>
      </c>
      <c r="AI19" s="81">
        <f t="shared" si="5"/>
        <v>0</v>
      </c>
      <c r="AJ19" s="81">
        <f t="shared" si="5"/>
        <v>0.5</v>
      </c>
    </row>
    <row r="20">
      <c r="B20" s="38" t="s">
        <v>361</v>
      </c>
      <c r="C20" s="81">
        <f t="shared" ref="C20:AJ20" si="6">SUM(C13)/1</f>
        <v>1</v>
      </c>
      <c r="D20" s="81">
        <f t="shared" si="6"/>
        <v>0</v>
      </c>
      <c r="E20" s="81">
        <f t="shared" si="6"/>
        <v>0</v>
      </c>
      <c r="F20" s="81">
        <f t="shared" si="6"/>
        <v>0</v>
      </c>
      <c r="G20" s="81">
        <f t="shared" si="6"/>
        <v>1</v>
      </c>
      <c r="H20" s="81">
        <f t="shared" si="6"/>
        <v>1</v>
      </c>
      <c r="I20" s="81">
        <f t="shared" si="6"/>
        <v>0</v>
      </c>
      <c r="J20" s="81">
        <f t="shared" si="6"/>
        <v>1</v>
      </c>
      <c r="K20" s="81">
        <f t="shared" si="6"/>
        <v>1</v>
      </c>
      <c r="L20" s="81">
        <f t="shared" si="6"/>
        <v>1</v>
      </c>
      <c r="M20" s="81">
        <f t="shared" si="6"/>
        <v>0</v>
      </c>
      <c r="N20" s="81">
        <f t="shared" si="6"/>
        <v>1</v>
      </c>
      <c r="O20" s="81">
        <f t="shared" si="6"/>
        <v>0</v>
      </c>
      <c r="P20" s="81">
        <f t="shared" si="6"/>
        <v>0</v>
      </c>
      <c r="Q20" s="81">
        <f t="shared" si="6"/>
        <v>0</v>
      </c>
      <c r="R20" s="81">
        <f t="shared" si="6"/>
        <v>0</v>
      </c>
      <c r="S20" s="81">
        <f t="shared" si="6"/>
        <v>0</v>
      </c>
      <c r="T20" s="81">
        <f t="shared" si="6"/>
        <v>0</v>
      </c>
      <c r="U20" s="81">
        <f t="shared" si="6"/>
        <v>0</v>
      </c>
      <c r="V20" s="81">
        <f t="shared" si="6"/>
        <v>0</v>
      </c>
      <c r="W20" s="81">
        <f t="shared" si="6"/>
        <v>0</v>
      </c>
      <c r="X20" s="81">
        <f t="shared" si="6"/>
        <v>0</v>
      </c>
      <c r="Y20" s="81">
        <f t="shared" si="6"/>
        <v>0</v>
      </c>
      <c r="Z20" s="81">
        <f t="shared" si="6"/>
        <v>0</v>
      </c>
      <c r="AA20" s="81">
        <f t="shared" si="6"/>
        <v>0</v>
      </c>
      <c r="AB20" s="81">
        <f t="shared" si="6"/>
        <v>0</v>
      </c>
      <c r="AC20" s="81">
        <f t="shared" si="6"/>
        <v>0</v>
      </c>
      <c r="AD20" s="81">
        <f t="shared" si="6"/>
        <v>0</v>
      </c>
      <c r="AE20" s="81">
        <f t="shared" si="6"/>
        <v>1</v>
      </c>
      <c r="AF20" s="81">
        <f t="shared" si="6"/>
        <v>1</v>
      </c>
      <c r="AG20" s="81">
        <f t="shared" si="6"/>
        <v>0</v>
      </c>
      <c r="AH20" s="81">
        <f t="shared" si="6"/>
        <v>1</v>
      </c>
      <c r="AI20" s="81">
        <f t="shared" si="6"/>
        <v>0</v>
      </c>
      <c r="AJ20" s="81">
        <f t="shared" si="6"/>
        <v>0</v>
      </c>
    </row>
    <row r="22">
      <c r="A22" s="14" t="s">
        <v>597</v>
      </c>
      <c r="B22" s="14" t="s">
        <v>602</v>
      </c>
      <c r="C22" s="38" t="s">
        <v>559</v>
      </c>
      <c r="D22" s="38" t="s">
        <v>560</v>
      </c>
      <c r="E22" s="38" t="s">
        <v>561</v>
      </c>
      <c r="F22" s="38" t="s">
        <v>562</v>
      </c>
      <c r="G22" s="38" t="s">
        <v>563</v>
      </c>
      <c r="H22" s="38" t="s">
        <v>564</v>
      </c>
      <c r="I22" s="38" t="s">
        <v>565</v>
      </c>
      <c r="J22" s="38" t="s">
        <v>566</v>
      </c>
      <c r="K22" s="38" t="s">
        <v>600</v>
      </c>
      <c r="L22" s="38" t="s">
        <v>568</v>
      </c>
      <c r="M22" s="38" t="s">
        <v>569</v>
      </c>
      <c r="N22" s="38" t="s">
        <v>570</v>
      </c>
      <c r="O22" s="38" t="s">
        <v>571</v>
      </c>
      <c r="P22" s="38" t="s">
        <v>572</v>
      </c>
      <c r="Q22" s="38" t="s">
        <v>573</v>
      </c>
      <c r="R22" s="38" t="s">
        <v>574</v>
      </c>
      <c r="S22" s="38" t="s">
        <v>575</v>
      </c>
      <c r="T22" s="38" t="s">
        <v>576</v>
      </c>
      <c r="U22" s="38" t="s">
        <v>577</v>
      </c>
      <c r="V22" s="38" t="s">
        <v>578</v>
      </c>
      <c r="W22" s="38" t="s">
        <v>579</v>
      </c>
      <c r="X22" s="38" t="s">
        <v>580</v>
      </c>
      <c r="Y22" s="38" t="s">
        <v>581</v>
      </c>
      <c r="Z22" s="38" t="s">
        <v>582</v>
      </c>
      <c r="AA22" s="38" t="s">
        <v>583</v>
      </c>
      <c r="AB22" s="38" t="s">
        <v>584</v>
      </c>
      <c r="AC22" s="38" t="s">
        <v>585</v>
      </c>
      <c r="AD22" s="38" t="s">
        <v>586</v>
      </c>
      <c r="AE22" s="38" t="s">
        <v>587</v>
      </c>
      <c r="AF22" s="38" t="s">
        <v>588</v>
      </c>
      <c r="AG22" s="38" t="s">
        <v>589</v>
      </c>
      <c r="AH22" s="38" t="s">
        <v>590</v>
      </c>
      <c r="AI22" s="38" t="s">
        <v>591</v>
      </c>
      <c r="AJ22" s="38" t="s">
        <v>592</v>
      </c>
    </row>
    <row r="23">
      <c r="B23" s="38" t="s">
        <v>396</v>
      </c>
      <c r="C23" s="19">
        <f t="shared" ref="C23:AJ23" si="7">(C2+C9+C10)/12</f>
        <v>0.1666666667</v>
      </c>
      <c r="D23" s="19">
        <f t="shared" si="7"/>
        <v>0.25</v>
      </c>
      <c r="E23" s="19">
        <f t="shared" si="7"/>
        <v>0.08333333333</v>
      </c>
      <c r="F23" s="19">
        <f t="shared" si="7"/>
        <v>0.1666666667</v>
      </c>
      <c r="G23" s="19">
        <f t="shared" si="7"/>
        <v>0.1666666667</v>
      </c>
      <c r="H23" s="19">
        <f t="shared" si="7"/>
        <v>0</v>
      </c>
      <c r="I23" s="19">
        <f t="shared" si="7"/>
        <v>0.08333333333</v>
      </c>
      <c r="J23" s="19">
        <f t="shared" si="7"/>
        <v>0.08333333333</v>
      </c>
      <c r="K23" s="19">
        <f t="shared" si="7"/>
        <v>0.08333333333</v>
      </c>
      <c r="L23" s="19">
        <f t="shared" si="7"/>
        <v>0.08333333333</v>
      </c>
      <c r="M23" s="19">
        <f t="shared" si="7"/>
        <v>0.1666666667</v>
      </c>
      <c r="N23" s="19">
        <f t="shared" si="7"/>
        <v>0.08333333333</v>
      </c>
      <c r="O23" s="19">
        <f t="shared" si="7"/>
        <v>0.08333333333</v>
      </c>
      <c r="P23" s="19">
        <f t="shared" si="7"/>
        <v>0.08333333333</v>
      </c>
      <c r="Q23" s="19">
        <f t="shared" si="7"/>
        <v>0.1666666667</v>
      </c>
      <c r="R23" s="19">
        <f t="shared" si="7"/>
        <v>0.08333333333</v>
      </c>
      <c r="S23" s="19">
        <f t="shared" si="7"/>
        <v>0</v>
      </c>
      <c r="T23" s="19">
        <f t="shared" si="7"/>
        <v>0.08333333333</v>
      </c>
      <c r="U23" s="19">
        <f t="shared" si="7"/>
        <v>0.08333333333</v>
      </c>
      <c r="V23" s="19">
        <f t="shared" si="7"/>
        <v>0.08333333333</v>
      </c>
      <c r="W23" s="19">
        <f t="shared" si="7"/>
        <v>0.08333333333</v>
      </c>
      <c r="X23" s="19">
        <f t="shared" si="7"/>
        <v>0.08333333333</v>
      </c>
      <c r="Y23" s="19">
        <f t="shared" si="7"/>
        <v>0.08333333333</v>
      </c>
      <c r="Z23" s="19">
        <f t="shared" si="7"/>
        <v>0.08333333333</v>
      </c>
      <c r="AA23" s="19">
        <f t="shared" si="7"/>
        <v>0.08333333333</v>
      </c>
      <c r="AB23" s="19">
        <f t="shared" si="7"/>
        <v>0.08333333333</v>
      </c>
      <c r="AC23" s="19">
        <f t="shared" si="7"/>
        <v>0.08333333333</v>
      </c>
      <c r="AD23" s="19">
        <f t="shared" si="7"/>
        <v>0.08333333333</v>
      </c>
      <c r="AE23" s="19">
        <f t="shared" si="7"/>
        <v>0.08333333333</v>
      </c>
      <c r="AF23" s="19">
        <f t="shared" si="7"/>
        <v>0.08333333333</v>
      </c>
      <c r="AG23" s="19">
        <f t="shared" si="7"/>
        <v>0.08333333333</v>
      </c>
      <c r="AH23" s="19">
        <f t="shared" si="7"/>
        <v>0</v>
      </c>
      <c r="AI23" s="19">
        <f t="shared" si="7"/>
        <v>0.08333333333</v>
      </c>
      <c r="AJ23" s="19">
        <f t="shared" si="7"/>
        <v>0</v>
      </c>
    </row>
    <row r="24">
      <c r="B24" s="38" t="s">
        <v>399</v>
      </c>
      <c r="C24" s="19">
        <f t="shared" ref="C24:AJ24" si="8">(C3+C4+C5)/12</f>
        <v>0.08333333333</v>
      </c>
      <c r="D24" s="19">
        <f t="shared" si="8"/>
        <v>0</v>
      </c>
      <c r="E24" s="19">
        <f t="shared" si="8"/>
        <v>0.08333333333</v>
      </c>
      <c r="F24" s="19">
        <f t="shared" si="8"/>
        <v>0.08333333333</v>
      </c>
      <c r="G24" s="19">
        <f t="shared" si="8"/>
        <v>0</v>
      </c>
      <c r="H24" s="19">
        <f t="shared" si="8"/>
        <v>0</v>
      </c>
      <c r="I24" s="19">
        <f t="shared" si="8"/>
        <v>0</v>
      </c>
      <c r="J24" s="19">
        <f t="shared" si="8"/>
        <v>0.08333333333</v>
      </c>
      <c r="K24" s="19">
        <f t="shared" si="8"/>
        <v>0.08333333333</v>
      </c>
      <c r="L24" s="19">
        <f t="shared" si="8"/>
        <v>0</v>
      </c>
      <c r="M24" s="19">
        <f t="shared" si="8"/>
        <v>0</v>
      </c>
      <c r="N24" s="19">
        <f t="shared" si="8"/>
        <v>0</v>
      </c>
      <c r="O24" s="19">
        <f t="shared" si="8"/>
        <v>0</v>
      </c>
      <c r="P24" s="19">
        <f t="shared" si="8"/>
        <v>0</v>
      </c>
      <c r="Q24" s="19">
        <f t="shared" si="8"/>
        <v>0</v>
      </c>
      <c r="R24" s="19">
        <f t="shared" si="8"/>
        <v>0</v>
      </c>
      <c r="S24" s="19">
        <f t="shared" si="8"/>
        <v>0</v>
      </c>
      <c r="T24" s="19">
        <f t="shared" si="8"/>
        <v>0.08333333333</v>
      </c>
      <c r="U24" s="19">
        <f t="shared" si="8"/>
        <v>0.08333333333</v>
      </c>
      <c r="V24" s="19">
        <f t="shared" si="8"/>
        <v>0</v>
      </c>
      <c r="W24" s="19">
        <f t="shared" si="8"/>
        <v>0</v>
      </c>
      <c r="X24" s="19">
        <f t="shared" si="8"/>
        <v>0</v>
      </c>
      <c r="Y24" s="19">
        <f t="shared" si="8"/>
        <v>0</v>
      </c>
      <c r="Z24" s="19">
        <f t="shared" si="8"/>
        <v>0</v>
      </c>
      <c r="AA24" s="19">
        <f t="shared" si="8"/>
        <v>0</v>
      </c>
      <c r="AB24" s="19">
        <f t="shared" si="8"/>
        <v>0</v>
      </c>
      <c r="AC24" s="19">
        <f t="shared" si="8"/>
        <v>0</v>
      </c>
      <c r="AD24" s="19">
        <f t="shared" si="8"/>
        <v>0</v>
      </c>
      <c r="AE24" s="19">
        <f t="shared" si="8"/>
        <v>0</v>
      </c>
      <c r="AF24" s="19">
        <f t="shared" si="8"/>
        <v>0</v>
      </c>
      <c r="AG24" s="19">
        <f t="shared" si="8"/>
        <v>0</v>
      </c>
      <c r="AH24" s="19">
        <f t="shared" si="8"/>
        <v>0</v>
      </c>
      <c r="AI24" s="19">
        <f t="shared" si="8"/>
        <v>0</v>
      </c>
      <c r="AJ24" s="19">
        <f t="shared" si="8"/>
        <v>0</v>
      </c>
    </row>
    <row r="25">
      <c r="B25" s="38" t="s">
        <v>535</v>
      </c>
      <c r="C25" s="19">
        <f t="shared" ref="C25:AJ25" si="9">(C6)/12</f>
        <v>0</v>
      </c>
      <c r="D25" s="19">
        <f t="shared" si="9"/>
        <v>0.08333333333</v>
      </c>
      <c r="E25" s="19">
        <f t="shared" si="9"/>
        <v>0.08333333333</v>
      </c>
      <c r="F25" s="19">
        <f t="shared" si="9"/>
        <v>0</v>
      </c>
      <c r="G25" s="19">
        <f t="shared" si="9"/>
        <v>0</v>
      </c>
      <c r="H25" s="19">
        <f t="shared" si="9"/>
        <v>0</v>
      </c>
      <c r="I25" s="19">
        <f t="shared" si="9"/>
        <v>0</v>
      </c>
      <c r="J25" s="19">
        <f t="shared" si="9"/>
        <v>0</v>
      </c>
      <c r="K25" s="19">
        <f t="shared" si="9"/>
        <v>0</v>
      </c>
      <c r="L25" s="19">
        <f t="shared" si="9"/>
        <v>0.08333333333</v>
      </c>
      <c r="M25" s="19">
        <f t="shared" si="9"/>
        <v>0.08333333333</v>
      </c>
      <c r="N25" s="19">
        <f t="shared" si="9"/>
        <v>0.08333333333</v>
      </c>
      <c r="O25" s="19">
        <f t="shared" si="9"/>
        <v>0.08333333333</v>
      </c>
      <c r="P25" s="19">
        <f t="shared" si="9"/>
        <v>0</v>
      </c>
      <c r="Q25" s="19">
        <f t="shared" si="9"/>
        <v>0</v>
      </c>
      <c r="R25" s="19">
        <f t="shared" si="9"/>
        <v>0.08333333333</v>
      </c>
      <c r="S25" s="19">
        <f t="shared" si="9"/>
        <v>0.08333333333</v>
      </c>
      <c r="T25" s="19">
        <f t="shared" si="9"/>
        <v>0</v>
      </c>
      <c r="U25" s="19">
        <f t="shared" si="9"/>
        <v>0</v>
      </c>
      <c r="V25" s="19">
        <f t="shared" si="9"/>
        <v>0.08333333333</v>
      </c>
      <c r="W25" s="19">
        <f t="shared" si="9"/>
        <v>0</v>
      </c>
      <c r="X25" s="19">
        <f t="shared" si="9"/>
        <v>0</v>
      </c>
      <c r="Y25" s="19">
        <f t="shared" si="9"/>
        <v>0</v>
      </c>
      <c r="Z25" s="19">
        <f t="shared" si="9"/>
        <v>0</v>
      </c>
      <c r="AA25" s="19">
        <f t="shared" si="9"/>
        <v>0</v>
      </c>
      <c r="AB25" s="19">
        <f t="shared" si="9"/>
        <v>0</v>
      </c>
      <c r="AC25" s="19">
        <f t="shared" si="9"/>
        <v>0</v>
      </c>
      <c r="AD25" s="19">
        <f t="shared" si="9"/>
        <v>0</v>
      </c>
      <c r="AE25" s="19">
        <f t="shared" si="9"/>
        <v>0</v>
      </c>
      <c r="AF25" s="19">
        <f t="shared" si="9"/>
        <v>0</v>
      </c>
      <c r="AG25" s="19">
        <f t="shared" si="9"/>
        <v>0</v>
      </c>
      <c r="AH25" s="19">
        <f t="shared" si="9"/>
        <v>0</v>
      </c>
      <c r="AI25" s="19">
        <f t="shared" si="9"/>
        <v>0</v>
      </c>
      <c r="AJ25" s="19">
        <f t="shared" si="9"/>
        <v>0</v>
      </c>
    </row>
    <row r="26">
      <c r="B26" s="38" t="s">
        <v>404</v>
      </c>
      <c r="C26" s="19">
        <f t="shared" ref="C26:AJ26" si="10">(C7+C8+C11+C12+C13)/12</f>
        <v>0.1666666667</v>
      </c>
      <c r="D26" s="19">
        <f t="shared" si="10"/>
        <v>0.08333333333</v>
      </c>
      <c r="E26" s="19">
        <f t="shared" si="10"/>
        <v>0.08333333333</v>
      </c>
      <c r="F26" s="19">
        <f t="shared" si="10"/>
        <v>0</v>
      </c>
      <c r="G26" s="19">
        <f t="shared" si="10"/>
        <v>0.1666666667</v>
      </c>
      <c r="H26" s="19">
        <f t="shared" si="10"/>
        <v>0.3333333333</v>
      </c>
      <c r="I26" s="19">
        <f t="shared" si="10"/>
        <v>0.1666666667</v>
      </c>
      <c r="J26" s="19">
        <f t="shared" si="10"/>
        <v>0.08333333333</v>
      </c>
      <c r="K26" s="19">
        <f t="shared" si="10"/>
        <v>0.08333333333</v>
      </c>
      <c r="L26" s="19">
        <f t="shared" si="10"/>
        <v>0.08333333333</v>
      </c>
      <c r="M26" s="19">
        <f t="shared" si="10"/>
        <v>0</v>
      </c>
      <c r="N26" s="19">
        <f t="shared" si="10"/>
        <v>0.08333333333</v>
      </c>
      <c r="O26" s="19">
        <f t="shared" si="10"/>
        <v>0</v>
      </c>
      <c r="P26" s="19">
        <f t="shared" si="10"/>
        <v>0</v>
      </c>
      <c r="Q26" s="19">
        <f t="shared" si="10"/>
        <v>0</v>
      </c>
      <c r="R26" s="19">
        <f t="shared" si="10"/>
        <v>0</v>
      </c>
      <c r="S26" s="19">
        <f t="shared" si="10"/>
        <v>0</v>
      </c>
      <c r="T26" s="19">
        <f t="shared" si="10"/>
        <v>0</v>
      </c>
      <c r="U26" s="19">
        <f t="shared" si="10"/>
        <v>0</v>
      </c>
      <c r="V26" s="19">
        <f t="shared" si="10"/>
        <v>0</v>
      </c>
      <c r="W26" s="19">
        <f t="shared" si="10"/>
        <v>0.08333333333</v>
      </c>
      <c r="X26" s="19">
        <f t="shared" si="10"/>
        <v>0</v>
      </c>
      <c r="Y26" s="19">
        <f t="shared" si="10"/>
        <v>0</v>
      </c>
      <c r="Z26" s="19">
        <f t="shared" si="10"/>
        <v>0</v>
      </c>
      <c r="AA26" s="19">
        <f t="shared" si="10"/>
        <v>0.08333333333</v>
      </c>
      <c r="AB26" s="19">
        <f t="shared" si="10"/>
        <v>0.08333333333</v>
      </c>
      <c r="AC26" s="19">
        <f t="shared" si="10"/>
        <v>0</v>
      </c>
      <c r="AD26" s="19">
        <f t="shared" si="10"/>
        <v>0</v>
      </c>
      <c r="AE26" s="19">
        <f t="shared" si="10"/>
        <v>0.1666666667</v>
      </c>
      <c r="AF26" s="19">
        <f t="shared" si="10"/>
        <v>0.1666666667</v>
      </c>
      <c r="AG26" s="19">
        <f t="shared" si="10"/>
        <v>0</v>
      </c>
      <c r="AH26" s="19">
        <f t="shared" si="10"/>
        <v>0.08333333333</v>
      </c>
      <c r="AI26" s="19">
        <f t="shared" si="10"/>
        <v>0</v>
      </c>
      <c r="AJ26" s="19">
        <f t="shared" si="10"/>
        <v>0.08333333333</v>
      </c>
    </row>
    <row r="27">
      <c r="C27" s="38" t="s">
        <v>559</v>
      </c>
      <c r="D27" s="38" t="s">
        <v>560</v>
      </c>
      <c r="E27" s="38" t="s">
        <v>561</v>
      </c>
      <c r="F27" s="38" t="s">
        <v>562</v>
      </c>
      <c r="G27" s="38" t="s">
        <v>563</v>
      </c>
      <c r="H27" s="38" t="s">
        <v>564</v>
      </c>
      <c r="I27" s="38" t="s">
        <v>565</v>
      </c>
      <c r="J27" s="38" t="s">
        <v>566</v>
      </c>
      <c r="K27" s="38" t="s">
        <v>567</v>
      </c>
      <c r="L27" s="38" t="s">
        <v>568</v>
      </c>
      <c r="M27" s="38" t="s">
        <v>569</v>
      </c>
      <c r="N27" s="38" t="s">
        <v>570</v>
      </c>
      <c r="O27" s="38" t="s">
        <v>571</v>
      </c>
      <c r="P27" s="38" t="s">
        <v>572</v>
      </c>
      <c r="Q27" s="38" t="s">
        <v>573</v>
      </c>
      <c r="R27" s="38" t="s">
        <v>574</v>
      </c>
      <c r="S27" s="38" t="s">
        <v>575</v>
      </c>
      <c r="T27" s="38" t="s">
        <v>576</v>
      </c>
      <c r="U27" s="38" t="s">
        <v>577</v>
      </c>
      <c r="V27" s="38" t="s">
        <v>578</v>
      </c>
      <c r="W27" s="38" t="s">
        <v>579</v>
      </c>
      <c r="X27" s="38" t="s">
        <v>580</v>
      </c>
      <c r="Y27" s="38" t="s">
        <v>581</v>
      </c>
      <c r="Z27" s="38" t="s">
        <v>582</v>
      </c>
      <c r="AA27" s="38" t="s">
        <v>583</v>
      </c>
      <c r="AB27" s="38" t="s">
        <v>584</v>
      </c>
      <c r="AC27" s="38" t="s">
        <v>585</v>
      </c>
      <c r="AD27" s="38" t="s">
        <v>586</v>
      </c>
      <c r="AE27" s="38" t="s">
        <v>587</v>
      </c>
      <c r="AF27" s="38" t="s">
        <v>588</v>
      </c>
      <c r="AG27" s="38" t="s">
        <v>589</v>
      </c>
      <c r="AH27" s="38" t="s">
        <v>590</v>
      </c>
      <c r="AI27" s="38" t="s">
        <v>591</v>
      </c>
      <c r="AJ27" s="38" t="s">
        <v>592</v>
      </c>
    </row>
    <row r="28">
      <c r="A28" s="33">
        <f t="shared" ref="A28:A31" si="12">SUM(C28:AJ28)</f>
        <v>30</v>
      </c>
      <c r="B28" s="38" t="s">
        <v>396</v>
      </c>
      <c r="C28" s="33">
        <f t="shared" ref="C28:AJ28" si="11">CEILING(C23,1)</f>
        <v>1</v>
      </c>
      <c r="D28" s="33">
        <f t="shared" si="11"/>
        <v>1</v>
      </c>
      <c r="E28" s="33">
        <f t="shared" si="11"/>
        <v>1</v>
      </c>
      <c r="F28" s="33">
        <f t="shared" si="11"/>
        <v>1</v>
      </c>
      <c r="G28" s="33">
        <f t="shared" si="11"/>
        <v>1</v>
      </c>
      <c r="H28" s="33">
        <f t="shared" si="11"/>
        <v>0</v>
      </c>
      <c r="I28" s="33">
        <f t="shared" si="11"/>
        <v>1</v>
      </c>
      <c r="J28" s="33">
        <f t="shared" si="11"/>
        <v>1</v>
      </c>
      <c r="K28" s="33">
        <f t="shared" si="11"/>
        <v>1</v>
      </c>
      <c r="L28" s="33">
        <f t="shared" si="11"/>
        <v>1</v>
      </c>
      <c r="M28" s="33">
        <f t="shared" si="11"/>
        <v>1</v>
      </c>
      <c r="N28" s="33">
        <f t="shared" si="11"/>
        <v>1</v>
      </c>
      <c r="O28" s="33">
        <f t="shared" si="11"/>
        <v>1</v>
      </c>
      <c r="P28" s="33">
        <f t="shared" si="11"/>
        <v>1</v>
      </c>
      <c r="Q28" s="33">
        <f t="shared" si="11"/>
        <v>1</v>
      </c>
      <c r="R28" s="33">
        <f t="shared" si="11"/>
        <v>1</v>
      </c>
      <c r="S28" s="33">
        <f t="shared" si="11"/>
        <v>0</v>
      </c>
      <c r="T28" s="33">
        <f t="shared" si="11"/>
        <v>1</v>
      </c>
      <c r="U28" s="33">
        <f t="shared" si="11"/>
        <v>1</v>
      </c>
      <c r="V28" s="33">
        <f t="shared" si="11"/>
        <v>1</v>
      </c>
      <c r="W28" s="33">
        <f t="shared" si="11"/>
        <v>1</v>
      </c>
      <c r="X28" s="33">
        <f t="shared" si="11"/>
        <v>1</v>
      </c>
      <c r="Y28" s="33">
        <f t="shared" si="11"/>
        <v>1</v>
      </c>
      <c r="Z28" s="33">
        <f t="shared" si="11"/>
        <v>1</v>
      </c>
      <c r="AA28" s="33">
        <f t="shared" si="11"/>
        <v>1</v>
      </c>
      <c r="AB28" s="33">
        <f t="shared" si="11"/>
        <v>1</v>
      </c>
      <c r="AC28" s="33">
        <f t="shared" si="11"/>
        <v>1</v>
      </c>
      <c r="AD28" s="33">
        <f t="shared" si="11"/>
        <v>1</v>
      </c>
      <c r="AE28" s="33">
        <f t="shared" si="11"/>
        <v>1</v>
      </c>
      <c r="AF28" s="33">
        <f t="shared" si="11"/>
        <v>1</v>
      </c>
      <c r="AG28" s="33">
        <f t="shared" si="11"/>
        <v>1</v>
      </c>
      <c r="AH28" s="33">
        <f t="shared" si="11"/>
        <v>0</v>
      </c>
      <c r="AI28" s="33">
        <f t="shared" si="11"/>
        <v>1</v>
      </c>
      <c r="AJ28" s="33">
        <f t="shared" si="11"/>
        <v>0</v>
      </c>
    </row>
    <row r="29">
      <c r="A29" s="33">
        <f t="shared" si="12"/>
        <v>7</v>
      </c>
      <c r="B29" s="38" t="s">
        <v>399</v>
      </c>
      <c r="C29" s="33">
        <f t="shared" ref="C29:AJ29" si="13">CEILING(C24,1)</f>
        <v>1</v>
      </c>
      <c r="D29" s="33">
        <f t="shared" si="13"/>
        <v>0</v>
      </c>
      <c r="E29" s="33">
        <f t="shared" si="13"/>
        <v>1</v>
      </c>
      <c r="F29" s="33">
        <f t="shared" si="13"/>
        <v>1</v>
      </c>
      <c r="G29" s="33">
        <f t="shared" si="13"/>
        <v>0</v>
      </c>
      <c r="H29" s="33">
        <f t="shared" si="13"/>
        <v>0</v>
      </c>
      <c r="I29" s="33">
        <f t="shared" si="13"/>
        <v>0</v>
      </c>
      <c r="J29" s="33">
        <f t="shared" si="13"/>
        <v>1</v>
      </c>
      <c r="K29" s="33">
        <f t="shared" si="13"/>
        <v>1</v>
      </c>
      <c r="L29" s="33">
        <f t="shared" si="13"/>
        <v>0</v>
      </c>
      <c r="M29" s="33">
        <f t="shared" si="13"/>
        <v>0</v>
      </c>
      <c r="N29" s="33">
        <f t="shared" si="13"/>
        <v>0</v>
      </c>
      <c r="O29" s="33">
        <f t="shared" si="13"/>
        <v>0</v>
      </c>
      <c r="P29" s="33">
        <f t="shared" si="13"/>
        <v>0</v>
      </c>
      <c r="Q29" s="33">
        <f t="shared" si="13"/>
        <v>0</v>
      </c>
      <c r="R29" s="33">
        <f t="shared" si="13"/>
        <v>0</v>
      </c>
      <c r="S29" s="33">
        <f t="shared" si="13"/>
        <v>0</v>
      </c>
      <c r="T29" s="33">
        <f t="shared" si="13"/>
        <v>1</v>
      </c>
      <c r="U29" s="33">
        <f t="shared" si="13"/>
        <v>1</v>
      </c>
      <c r="V29" s="33">
        <f t="shared" si="13"/>
        <v>0</v>
      </c>
      <c r="W29" s="33">
        <f t="shared" si="13"/>
        <v>0</v>
      </c>
      <c r="X29" s="33">
        <f t="shared" si="13"/>
        <v>0</v>
      </c>
      <c r="Y29" s="33">
        <f t="shared" si="13"/>
        <v>0</v>
      </c>
      <c r="Z29" s="33">
        <f t="shared" si="13"/>
        <v>0</v>
      </c>
      <c r="AA29" s="33">
        <f t="shared" si="13"/>
        <v>0</v>
      </c>
      <c r="AB29" s="33">
        <f t="shared" si="13"/>
        <v>0</v>
      </c>
      <c r="AC29" s="33">
        <f t="shared" si="13"/>
        <v>0</v>
      </c>
      <c r="AD29" s="33">
        <f t="shared" si="13"/>
        <v>0</v>
      </c>
      <c r="AE29" s="33">
        <f t="shared" si="13"/>
        <v>0</v>
      </c>
      <c r="AF29" s="33">
        <f t="shared" si="13"/>
        <v>0</v>
      </c>
      <c r="AG29" s="33">
        <f t="shared" si="13"/>
        <v>0</v>
      </c>
      <c r="AH29" s="33">
        <f t="shared" si="13"/>
        <v>0</v>
      </c>
      <c r="AI29" s="33">
        <f t="shared" si="13"/>
        <v>0</v>
      </c>
      <c r="AJ29" s="33">
        <f t="shared" si="13"/>
        <v>0</v>
      </c>
    </row>
    <row r="30">
      <c r="A30" s="33">
        <f t="shared" si="12"/>
        <v>9</v>
      </c>
      <c r="B30" s="38" t="s">
        <v>535</v>
      </c>
      <c r="C30" s="33">
        <f t="shared" ref="C30:AJ30" si="14">CEILING(C25,1)</f>
        <v>0</v>
      </c>
      <c r="D30" s="33">
        <f t="shared" si="14"/>
        <v>1</v>
      </c>
      <c r="E30" s="33">
        <f t="shared" si="14"/>
        <v>1</v>
      </c>
      <c r="F30" s="33">
        <f t="shared" si="14"/>
        <v>0</v>
      </c>
      <c r="G30" s="33">
        <f t="shared" si="14"/>
        <v>0</v>
      </c>
      <c r="H30" s="33">
        <f t="shared" si="14"/>
        <v>0</v>
      </c>
      <c r="I30" s="33">
        <f t="shared" si="14"/>
        <v>0</v>
      </c>
      <c r="J30" s="33">
        <f t="shared" si="14"/>
        <v>0</v>
      </c>
      <c r="K30" s="33">
        <f t="shared" si="14"/>
        <v>0</v>
      </c>
      <c r="L30" s="33">
        <f t="shared" si="14"/>
        <v>1</v>
      </c>
      <c r="M30" s="33">
        <f t="shared" si="14"/>
        <v>1</v>
      </c>
      <c r="N30" s="33">
        <f t="shared" si="14"/>
        <v>1</v>
      </c>
      <c r="O30" s="33">
        <f t="shared" si="14"/>
        <v>1</v>
      </c>
      <c r="P30" s="33">
        <f t="shared" si="14"/>
        <v>0</v>
      </c>
      <c r="Q30" s="33">
        <f t="shared" si="14"/>
        <v>0</v>
      </c>
      <c r="R30" s="33">
        <f t="shared" si="14"/>
        <v>1</v>
      </c>
      <c r="S30" s="33">
        <f t="shared" si="14"/>
        <v>1</v>
      </c>
      <c r="T30" s="33">
        <f t="shared" si="14"/>
        <v>0</v>
      </c>
      <c r="U30" s="33">
        <f t="shared" si="14"/>
        <v>0</v>
      </c>
      <c r="V30" s="33">
        <f t="shared" si="14"/>
        <v>1</v>
      </c>
      <c r="W30" s="33">
        <f t="shared" si="14"/>
        <v>0</v>
      </c>
      <c r="X30" s="33">
        <f t="shared" si="14"/>
        <v>0</v>
      </c>
      <c r="Y30" s="33">
        <f t="shared" si="14"/>
        <v>0</v>
      </c>
      <c r="Z30" s="33">
        <f t="shared" si="14"/>
        <v>0</v>
      </c>
      <c r="AA30" s="33">
        <f t="shared" si="14"/>
        <v>0</v>
      </c>
      <c r="AB30" s="33">
        <f t="shared" si="14"/>
        <v>0</v>
      </c>
      <c r="AC30" s="33">
        <f t="shared" si="14"/>
        <v>0</v>
      </c>
      <c r="AD30" s="33">
        <f t="shared" si="14"/>
        <v>0</v>
      </c>
      <c r="AE30" s="33">
        <f t="shared" si="14"/>
        <v>0</v>
      </c>
      <c r="AF30" s="33">
        <f t="shared" si="14"/>
        <v>0</v>
      </c>
      <c r="AG30" s="33">
        <f t="shared" si="14"/>
        <v>0</v>
      </c>
      <c r="AH30" s="33">
        <f t="shared" si="14"/>
        <v>0</v>
      </c>
      <c r="AI30" s="33">
        <f t="shared" si="14"/>
        <v>0</v>
      </c>
      <c r="AJ30" s="33">
        <f t="shared" si="14"/>
        <v>0</v>
      </c>
    </row>
    <row r="31">
      <c r="A31" s="33">
        <f t="shared" si="12"/>
        <v>17</v>
      </c>
      <c r="B31" s="38" t="s">
        <v>404</v>
      </c>
      <c r="C31" s="33">
        <f t="shared" ref="C31:AJ31" si="15">CEILING(C26,1)</f>
        <v>1</v>
      </c>
      <c r="D31" s="33">
        <f t="shared" si="15"/>
        <v>1</v>
      </c>
      <c r="E31" s="33">
        <f t="shared" si="15"/>
        <v>1</v>
      </c>
      <c r="F31" s="33">
        <f t="shared" si="15"/>
        <v>0</v>
      </c>
      <c r="G31" s="33">
        <f t="shared" si="15"/>
        <v>1</v>
      </c>
      <c r="H31" s="33">
        <f t="shared" si="15"/>
        <v>1</v>
      </c>
      <c r="I31" s="33">
        <f t="shared" si="15"/>
        <v>1</v>
      </c>
      <c r="J31" s="33">
        <f t="shared" si="15"/>
        <v>1</v>
      </c>
      <c r="K31" s="33">
        <f t="shared" si="15"/>
        <v>1</v>
      </c>
      <c r="L31" s="33">
        <f t="shared" si="15"/>
        <v>1</v>
      </c>
      <c r="M31" s="33">
        <f t="shared" si="15"/>
        <v>0</v>
      </c>
      <c r="N31" s="33">
        <f t="shared" si="15"/>
        <v>1</v>
      </c>
      <c r="O31" s="33">
        <f t="shared" si="15"/>
        <v>0</v>
      </c>
      <c r="P31" s="33">
        <f t="shared" si="15"/>
        <v>0</v>
      </c>
      <c r="Q31" s="33">
        <f t="shared" si="15"/>
        <v>0</v>
      </c>
      <c r="R31" s="33">
        <f t="shared" si="15"/>
        <v>0</v>
      </c>
      <c r="S31" s="33">
        <f t="shared" si="15"/>
        <v>0</v>
      </c>
      <c r="T31" s="33">
        <f t="shared" si="15"/>
        <v>0</v>
      </c>
      <c r="U31" s="33">
        <f t="shared" si="15"/>
        <v>0</v>
      </c>
      <c r="V31" s="33">
        <f t="shared" si="15"/>
        <v>0</v>
      </c>
      <c r="W31" s="33">
        <f t="shared" si="15"/>
        <v>1</v>
      </c>
      <c r="X31" s="33">
        <f t="shared" si="15"/>
        <v>0</v>
      </c>
      <c r="Y31" s="33">
        <f t="shared" si="15"/>
        <v>0</v>
      </c>
      <c r="Z31" s="33">
        <f t="shared" si="15"/>
        <v>0</v>
      </c>
      <c r="AA31" s="33">
        <f t="shared" si="15"/>
        <v>1</v>
      </c>
      <c r="AB31" s="33">
        <f t="shared" si="15"/>
        <v>1</v>
      </c>
      <c r="AC31" s="33">
        <f t="shared" si="15"/>
        <v>0</v>
      </c>
      <c r="AD31" s="33">
        <f t="shared" si="15"/>
        <v>0</v>
      </c>
      <c r="AE31" s="33">
        <f t="shared" si="15"/>
        <v>1</v>
      </c>
      <c r="AF31" s="33">
        <f t="shared" si="15"/>
        <v>1</v>
      </c>
      <c r="AG31" s="33">
        <f t="shared" si="15"/>
        <v>0</v>
      </c>
      <c r="AH31" s="33">
        <f t="shared" si="15"/>
        <v>1</v>
      </c>
      <c r="AI31" s="33">
        <f t="shared" si="15"/>
        <v>0</v>
      </c>
      <c r="AJ31" s="33">
        <f t="shared" si="15"/>
        <v>1</v>
      </c>
    </row>
    <row r="33">
      <c r="B33" s="14" t="s">
        <v>603</v>
      </c>
      <c r="G33" s="14" t="s">
        <v>425</v>
      </c>
    </row>
    <row r="34">
      <c r="B34" s="38" t="s">
        <v>396</v>
      </c>
      <c r="C34" s="14">
        <v>30.0</v>
      </c>
      <c r="G34" s="38" t="s">
        <v>80</v>
      </c>
      <c r="H34" s="34">
        <f t="shared" ref="H34:H37" si="16">SUM(C17:AJ17)</f>
        <v>3.571428571</v>
      </c>
    </row>
    <row r="35">
      <c r="B35" s="38" t="s">
        <v>399</v>
      </c>
      <c r="C35" s="14">
        <v>7.0</v>
      </c>
      <c r="G35" s="38" t="s">
        <v>536</v>
      </c>
      <c r="H35" s="34">
        <f t="shared" si="16"/>
        <v>15.5</v>
      </c>
    </row>
    <row r="36">
      <c r="B36" s="38" t="s">
        <v>535</v>
      </c>
      <c r="C36" s="14">
        <v>9.0</v>
      </c>
      <c r="G36" s="38" t="s">
        <v>274</v>
      </c>
      <c r="H36" s="34">
        <f t="shared" si="16"/>
        <v>6</v>
      </c>
    </row>
    <row r="37">
      <c r="B37" s="38" t="s">
        <v>404</v>
      </c>
      <c r="C37" s="14">
        <v>17.0</v>
      </c>
      <c r="G37" s="38" t="s">
        <v>361</v>
      </c>
      <c r="H37" s="34">
        <f t="shared" si="16"/>
        <v>10</v>
      </c>
    </row>
    <row r="41">
      <c r="B41" s="14" t="s">
        <v>604</v>
      </c>
      <c r="C41" s="33">
        <f>SUM(C2:AN13)</f>
        <v>78</v>
      </c>
    </row>
    <row r="42">
      <c r="B42" s="38" t="s">
        <v>80</v>
      </c>
      <c r="C42" s="19">
        <f>SUM(C2:AN8)/C41/7</f>
        <v>0.04578754579</v>
      </c>
    </row>
    <row r="43">
      <c r="B43" s="38" t="s">
        <v>536</v>
      </c>
      <c r="C43" s="19">
        <f>SUM(C9:AN10)/C41/2</f>
        <v>0.1987179487</v>
      </c>
    </row>
    <row r="44">
      <c r="B44" s="38" t="s">
        <v>274</v>
      </c>
      <c r="C44" s="19">
        <f>SUM(C11:AN12)/C41/2</f>
        <v>0.07692307692</v>
      </c>
    </row>
    <row r="45">
      <c r="B45" s="38" t="s">
        <v>361</v>
      </c>
      <c r="C45" s="19">
        <f>SUM(C13:AN13)/C41</f>
        <v>0.1282051282</v>
      </c>
    </row>
  </sheetData>
  <drawing r:id="rId1"/>
</worksheet>
</file>