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E5FE4ACB-BC4D-4B95-8848-F0D3249234F0}" xr6:coauthVersionLast="47" xr6:coauthVersionMax="47" xr10:uidLastSave="{00000000-0000-0000-0000-000000000000}"/>
  <bookViews>
    <workbookView xWindow="-120" yWindow="-120" windowWidth="20730" windowHeight="11160" activeTab="1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Project'!$R$28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Project'!$S$26</definedName>
    <definedName name="Tax">'Expansion Project'!$K$19</definedName>
    <definedName name="TaxR">'Replacement Project'!$R$29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" i="2" l="1"/>
  <c r="U12" i="2"/>
  <c r="V12" i="2" s="1"/>
  <c r="U13" i="2"/>
  <c r="V13" i="2" s="1"/>
  <c r="U14" i="2"/>
  <c r="V14" i="2" s="1"/>
  <c r="U16" i="2"/>
  <c r="V16" i="2" s="1"/>
  <c r="U17" i="2"/>
  <c r="V17" i="2" s="1"/>
  <c r="U18" i="2"/>
  <c r="V18" i="2" s="1"/>
  <c r="U20" i="2"/>
  <c r="V20" i="2" s="1"/>
  <c r="S20" i="2"/>
  <c r="R11" i="2"/>
  <c r="U11" i="2" s="1"/>
  <c r="V11" i="2" s="1"/>
  <c r="R12" i="2"/>
  <c r="R13" i="2"/>
  <c r="R14" i="2"/>
  <c r="R15" i="2"/>
  <c r="U15" i="2" s="1"/>
  <c r="V15" i="2" s="1"/>
  <c r="R16" i="2"/>
  <c r="R17" i="2"/>
  <c r="R18" i="2"/>
  <c r="R19" i="2"/>
  <c r="U19" i="2" s="1"/>
  <c r="V19" i="2" s="1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Q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K16" i="1"/>
  <c r="K2" i="1" s="1"/>
  <c r="X20" i="2" l="1"/>
  <c r="Q17" i="2"/>
  <c r="Q13" i="2"/>
  <c r="S25" i="2"/>
  <c r="S26" i="2" s="1"/>
  <c r="Y20" i="2" s="1"/>
  <c r="Q16" i="2"/>
  <c r="Q12" i="2"/>
  <c r="Q19" i="2"/>
  <c r="Q15" i="2"/>
  <c r="Q11" i="2"/>
  <c r="Q18" i="2"/>
  <c r="Q14" i="2"/>
  <c r="K12" i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<sst xmlns="http://schemas.openxmlformats.org/spreadsheetml/2006/main" count="47" uniqueCount="38">
  <si>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</si>
  <si>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</si>
  <si>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</si>
  <si>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</si>
  <si>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</si>
  <si>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</si>
  <si>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</si>
  <si>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</si>
  <si>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</si>
  <si>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</si>
  <si>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</si>
  <si>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</si>
  <si>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</si>
  <si>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</si>
  <si>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</si>
  <si>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</si>
  <si>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CF</t>
  </si>
  <si>
    <t>TNOCF</t>
  </si>
  <si>
    <t>TNOCF_TVM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</si>
  <si>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</si>
  <si>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</si>
  <si>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</si>
  <si>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</si>
  <si>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</si>
  <si>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</si>
  <si>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</si>
  <si>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</si>
  <si>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</si>
  <si>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</si>
  <si>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</si>
  <si>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</si>
  <si>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</si>
  <si>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CF TVM</t>
  </si>
  <si>
    <t>FC Inv</t>
  </si>
  <si>
    <t>NWC Inv</t>
  </si>
  <si>
    <t>Initial Inv / Outlay</t>
  </si>
  <si>
    <t>Salvage Inlay</t>
  </si>
  <si>
    <t>Cost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</si>
</sst>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0" fontId="2" fillId="0" borderId="0" xfId="5" applyAlignment="1">
      <alignment horizontal="center"/>
    </xf>
    <xf numFmtId="2" fontId="1" fillId="3" borderId="3" xfId="3" applyNumberFormat="1" applyBorder="1"/>
    <xf numFmtId="2" fontId="1" fillId="3" borderId="5" xfId="3" applyNumberFormat="1" applyBorder="1"/>
    <xf numFmtId="2" fontId="1" fillId="2" borderId="7" xfId="2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5" borderId="16" xfId="6" applyNumberFormat="1" applyBorder="1"/>
    <xf numFmtId="10" fontId="1" fillId="3" borderId="0" xfId="3" applyNumberFormat="1"/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21</xdr:row>
      <xdr:rowOff>38100</xdr:rowOff>
    </xdr:from>
    <xdr:to>
      <xdr:col>15</xdr:col>
      <xdr:colOff>389761</xdr:colOff>
      <xdr:row>42</xdr:row>
      <xdr:rowOff>66170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714625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475533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4">
      <calculatedColumnFormula>(B2-C2-E2)*(1-Tax)+E2</calculatedColumnFormula>
    </tableColumn>
    <tableColumn id="9" xr3:uid="{8E7D0CAA-831C-4CAC-BF1B-983B1C8CFA66}" name="Cash Flows (TVM)" dataDxfId="3">
      <calculatedColumnFormula>G2/(1+CostCap)^A2</calculatedColumnFormula>
    </tableColumn>
    <tableColumn id="11" xr3:uid="{1E889F3A-1A5E-4B1D-A90B-4355A91BF7AE}" name="Terminal Yr Non-Op CFs" dataDxfId="2"/>
    <tableColumn id="12" xr3:uid="{24D14397-AC80-4D23-86E1-80D5E0F6A16B}" name="Terminal Yr Non-Op CFs (TVM)" dataDxfId="1">
      <calculatedColumnFormula>I2/(1+CostCap)^A2</calculatedColumnFormula>
    </tableColumn>
    <tableColumn id="14" xr3:uid="{B3876A23-E96B-4799-B2C5-7933B440F5F3}" name="NPV" dataDxfId="0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0</v>
      </c>
      <c r="B1" s="12" t="s">
        <v>6</v>
      </c>
      <c r="C1" s="12" t="s">
        <v>14</v>
      </c>
      <c r="D1" s="12" t="s">
        <v>7</v>
      </c>
      <c r="E1" s="12" t="s">
        <v>10</v>
      </c>
      <c r="F1" s="12" t="s">
        <v>8</v>
      </c>
      <c r="G1" s="12" t="s">
        <v>9</v>
      </c>
      <c r="H1" s="12" t="s">
        <v>11</v>
      </c>
      <c r="I1" s="12" t="s">
        <v>12</v>
      </c>
      <c r="J1" s="12" t="s">
        <v>13</v>
      </c>
      <c r="K1" s="11" t="s">
        <v>15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 t="shared" ref="G2:G12" si="0">(B2-C2-E2)*(1-Tax)+E2</f>
        <v>0</v>
      </c>
      <c r="H2" s="14">
        <f t="shared" ref="H2:H12" si="1">G2/(1+CostCap)^A2</f>
        <v>0</v>
      </c>
      <c r="I2" s="14">
        <v>0</v>
      </c>
      <c r="J2" s="14">
        <f t="shared" ref="J2:J12" si="2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90">
        <f t="shared" si="0"/>
        <v>2850.3</v>
      </c>
      <c r="H3" s="14">
        <f t="shared" si="1"/>
        <v>2544.9107142857142</v>
      </c>
      <c r="I3" s="14">
        <v>0</v>
      </c>
      <c r="J3" s="14">
        <f t="shared" si="2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3">MAX(D3-E4,0)</f>
        <v>15000</v>
      </c>
      <c r="E4" s="14">
        <v>5000</v>
      </c>
      <c r="F4" s="14">
        <v>0</v>
      </c>
      <c r="G4" s="91">
        <f t="shared" si="0"/>
        <v>2850.3</v>
      </c>
      <c r="H4" s="14">
        <f t="shared" si="1"/>
        <v>2272.2417091836733</v>
      </c>
      <c r="I4" s="14">
        <v>0</v>
      </c>
      <c r="J4" s="14">
        <f t="shared" si="2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3"/>
        <v>10000</v>
      </c>
      <c r="E5" s="14">
        <v>5000</v>
      </c>
      <c r="F5" s="14">
        <v>0</v>
      </c>
      <c r="G5" s="91">
        <f t="shared" si="0"/>
        <v>2850.3</v>
      </c>
      <c r="H5" s="14">
        <f t="shared" si="1"/>
        <v>2028.7872403425652</v>
      </c>
      <c r="I5" s="14">
        <v>0</v>
      </c>
      <c r="J5" s="14">
        <f t="shared" si="2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3"/>
        <v>5000</v>
      </c>
      <c r="E6" s="14">
        <v>5000</v>
      </c>
      <c r="F6" s="14">
        <v>0</v>
      </c>
      <c r="G6" s="91">
        <f t="shared" si="0"/>
        <v>2850.3</v>
      </c>
      <c r="H6" s="14">
        <f t="shared" si="1"/>
        <v>1811.4171788772903</v>
      </c>
      <c r="I6" s="14">
        <v>0</v>
      </c>
      <c r="J6" s="14">
        <f t="shared" si="2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3"/>
        <v>0</v>
      </c>
      <c r="E7" s="14">
        <v>5000</v>
      </c>
      <c r="F7" s="14">
        <v>0</v>
      </c>
      <c r="G7" s="92">
        <f t="shared" si="0"/>
        <v>2850.3</v>
      </c>
      <c r="H7" s="14">
        <f t="shared" si="1"/>
        <v>1617.3367668547235</v>
      </c>
      <c r="I7" s="14">
        <v>0</v>
      </c>
      <c r="J7" s="14">
        <f t="shared" si="2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3"/>
        <v>0</v>
      </c>
      <c r="E8" s="14">
        <v>0</v>
      </c>
      <c r="F8" s="14">
        <v>0</v>
      </c>
      <c r="G8" s="90">
        <f t="shared" si="0"/>
        <v>1350.3</v>
      </c>
      <c r="H8" s="14">
        <f t="shared" si="1"/>
        <v>684.10400292573604</v>
      </c>
      <c r="I8" s="14">
        <v>0</v>
      </c>
      <c r="J8" s="14">
        <f t="shared" si="2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3"/>
        <v>0</v>
      </c>
      <c r="E9" s="14">
        <v>0</v>
      </c>
      <c r="F9" s="14">
        <v>0</v>
      </c>
      <c r="G9" s="91">
        <f t="shared" si="0"/>
        <v>1350.3</v>
      </c>
      <c r="H9" s="14">
        <f t="shared" si="1"/>
        <v>610.80714546940715</v>
      </c>
      <c r="I9" s="14">
        <v>0</v>
      </c>
      <c r="J9" s="14">
        <f t="shared" si="2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3"/>
        <v>0</v>
      </c>
      <c r="E10" s="14">
        <v>0</v>
      </c>
      <c r="F10" s="14">
        <v>0</v>
      </c>
      <c r="G10" s="91">
        <f t="shared" si="0"/>
        <v>1350.3</v>
      </c>
      <c r="H10" s="14">
        <f t="shared" si="1"/>
        <v>545.36352274054207</v>
      </c>
      <c r="I10" s="14">
        <v>0</v>
      </c>
      <c r="J10" s="14">
        <f t="shared" si="2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3"/>
        <v>0</v>
      </c>
      <c r="E11" s="14">
        <v>0</v>
      </c>
      <c r="F11" s="14">
        <v>0</v>
      </c>
      <c r="G11" s="91">
        <f t="shared" si="0"/>
        <v>1350.3</v>
      </c>
      <c r="H11" s="14">
        <f t="shared" si="1"/>
        <v>486.93171673262685</v>
      </c>
      <c r="I11" s="14">
        <v>0</v>
      </c>
      <c r="J11" s="14">
        <f t="shared" si="2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3"/>
        <v>0</v>
      </c>
      <c r="E12" s="14">
        <v>0</v>
      </c>
      <c r="F12" s="14">
        <v>1000</v>
      </c>
      <c r="G12" s="92">
        <f t="shared" si="0"/>
        <v>1350.3</v>
      </c>
      <c r="H12" s="14">
        <f t="shared" si="1"/>
        <v>434.76046136841683</v>
      </c>
      <c r="I12" s="88">
        <f>NWCInv+F12-Tax*(F12-D12)</f>
        <v>5700</v>
      </c>
      <c r="J12" s="14">
        <f t="shared" si="2"/>
        <v>1835.2474485669673</v>
      </c>
      <c r="K12" s="89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85">
        <v>25000</v>
      </c>
    </row>
    <row r="15" spans="1:13" ht="15.75" thickBot="1" x14ac:dyDescent="0.3">
      <c r="J15" s="5" t="s">
        <v>2</v>
      </c>
      <c r="K15" s="86">
        <v>5000</v>
      </c>
    </row>
    <row r="16" spans="1:13" x14ac:dyDescent="0.25">
      <c r="J16" s="6" t="s">
        <v>5</v>
      </c>
      <c r="K16" s="87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4</v>
      </c>
      <c r="K18" s="8">
        <v>0.12</v>
      </c>
    </row>
    <row r="19" spans="10:11" x14ac:dyDescent="0.25">
      <c r="J19" s="9" t="s">
        <v>3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Y29"/>
  <sheetViews>
    <sheetView tabSelected="1"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5" width="8.7109375" customWidth="1"/>
    <col min="6" max="6" width="7.5703125" bestFit="1" customWidth="1"/>
    <col min="7" max="7" width="8.5703125" bestFit="1" customWidth="1"/>
    <col min="8" max="8" width="3.7109375" customWidth="1"/>
    <col min="9" max="9" width="5.5703125" bestFit="1" customWidth="1"/>
    <col min="10" max="10" width="5.7109375" bestFit="1" customWidth="1"/>
    <col min="11" max="11" width="8.7109375" customWidth="1"/>
    <col min="12" max="12" width="7.5703125" bestFit="1" customWidth="1"/>
    <col min="13" max="13" width="7.7109375" bestFit="1" customWidth="1"/>
    <col min="14" max="14" width="3.7109375" customWidth="1"/>
    <col min="15" max="15" width="7.28515625" bestFit="1" customWidth="1"/>
    <col min="16" max="16" width="8.28515625" bestFit="1" customWidth="1"/>
    <col min="17" max="17" width="12" customWidth="1"/>
    <col min="18" max="18" width="7.5703125" bestFit="1" customWidth="1"/>
    <col min="19" max="19" width="9.42578125" bestFit="1" customWidth="1"/>
    <col min="20" max="20" width="3.7109375" customWidth="1"/>
    <col min="21" max="21" width="7.5703125" bestFit="1" customWidth="1"/>
    <col min="22" max="22" width="7.7109375" bestFit="1" customWidth="1"/>
    <col min="23" max="23" width="8.28515625" bestFit="1" customWidth="1"/>
    <col min="24" max="24" width="12.140625" bestFit="1" customWidth="1"/>
    <col min="25" max="25" width="8.5703125" bestFit="1" customWidth="1"/>
    <col min="27" max="27" width="17" bestFit="1" customWidth="1"/>
    <col min="28" max="28" width="8.5703125" bestFit="1" customWidth="1"/>
  </cols>
  <sheetData>
    <row r="1" spans="1:25" x14ac:dyDescent="0.25">
      <c r="C1" s="22" t="s">
        <v>23</v>
      </c>
      <c r="D1" s="22"/>
      <c r="E1" s="22"/>
      <c r="F1" s="22"/>
      <c r="G1" s="22"/>
      <c r="I1" s="22" t="s">
        <v>24</v>
      </c>
      <c r="J1" s="22"/>
      <c r="K1" s="22"/>
      <c r="L1" s="22"/>
      <c r="M1" s="22"/>
      <c r="O1" s="23" t="s">
        <v>25</v>
      </c>
      <c r="P1" s="23"/>
      <c r="Q1" s="22"/>
      <c r="R1" s="22"/>
      <c r="S1" s="22"/>
    </row>
    <row r="2" spans="1:25" x14ac:dyDescent="0.25">
      <c r="A2" s="24" t="s">
        <v>0</v>
      </c>
      <c r="B2" s="16"/>
      <c r="C2" s="33" t="s">
        <v>6</v>
      </c>
      <c r="D2" s="34" t="s">
        <v>20</v>
      </c>
      <c r="E2" s="34" t="s">
        <v>26</v>
      </c>
      <c r="F2" s="34" t="s">
        <v>21</v>
      </c>
      <c r="G2" s="35" t="s">
        <v>22</v>
      </c>
      <c r="H2" s="16"/>
      <c r="I2" s="33" t="s">
        <v>6</v>
      </c>
      <c r="J2" s="34" t="s">
        <v>20</v>
      </c>
      <c r="K2" s="34" t="s">
        <v>26</v>
      </c>
      <c r="L2" s="34" t="s">
        <v>21</v>
      </c>
      <c r="M2" s="35" t="s">
        <v>22</v>
      </c>
      <c r="N2" s="16"/>
      <c r="O2" s="33" t="s">
        <v>27</v>
      </c>
      <c r="P2" s="34" t="s">
        <v>28</v>
      </c>
      <c r="Q2" s="34" t="s">
        <v>29</v>
      </c>
      <c r="R2" s="34" t="s">
        <v>30</v>
      </c>
      <c r="S2" s="35" t="s">
        <v>31</v>
      </c>
      <c r="T2" s="16"/>
      <c r="U2" s="33" t="s">
        <v>16</v>
      </c>
      <c r="V2" s="34" t="s">
        <v>32</v>
      </c>
      <c r="W2" s="34" t="s">
        <v>17</v>
      </c>
      <c r="X2" s="34" t="s">
        <v>18</v>
      </c>
      <c r="Y2" s="35" t="s">
        <v>15</v>
      </c>
    </row>
    <row r="3" spans="1:25" hidden="1" x14ac:dyDescent="0.25">
      <c r="A3" s="16">
        <v>-7</v>
      </c>
      <c r="B3" s="25"/>
      <c r="C3" s="36"/>
      <c r="D3" s="37"/>
      <c r="E3" s="37">
        <v>20000</v>
      </c>
      <c r="F3" s="37">
        <v>0</v>
      </c>
      <c r="G3" s="38"/>
      <c r="H3" s="27"/>
      <c r="I3" s="47"/>
      <c r="J3" s="48"/>
      <c r="K3" s="48"/>
      <c r="L3" s="48"/>
      <c r="M3" s="49"/>
      <c r="N3" s="27"/>
      <c r="O3" s="58"/>
      <c r="P3" s="59"/>
      <c r="Q3" s="59"/>
      <c r="R3" s="59"/>
      <c r="S3" s="60"/>
      <c r="T3" s="27"/>
      <c r="U3" s="69"/>
      <c r="V3" s="70"/>
      <c r="W3" s="70"/>
      <c r="X3" s="70"/>
      <c r="Y3" s="71"/>
    </row>
    <row r="4" spans="1:25" hidden="1" x14ac:dyDescent="0.25">
      <c r="A4" s="16">
        <v>-6</v>
      </c>
      <c r="B4" s="25"/>
      <c r="C4" s="36"/>
      <c r="D4" s="37"/>
      <c r="E4" s="37">
        <f>E3-F4</f>
        <v>19000</v>
      </c>
      <c r="F4" s="37">
        <v>1000</v>
      </c>
      <c r="G4" s="38"/>
      <c r="H4" s="27"/>
      <c r="I4" s="47"/>
      <c r="J4" s="48"/>
      <c r="K4" s="48"/>
      <c r="L4" s="48"/>
      <c r="M4" s="49"/>
      <c r="N4" s="27"/>
      <c r="O4" s="58"/>
      <c r="P4" s="59"/>
      <c r="Q4" s="59"/>
      <c r="R4" s="59"/>
      <c r="S4" s="60"/>
      <c r="T4" s="27"/>
      <c r="U4" s="69"/>
      <c r="V4" s="70"/>
      <c r="W4" s="70"/>
      <c r="X4" s="70"/>
      <c r="Y4" s="71"/>
    </row>
    <row r="5" spans="1:25" hidden="1" x14ac:dyDescent="0.25">
      <c r="A5" s="16">
        <v>-5</v>
      </c>
      <c r="B5" s="25"/>
      <c r="C5" s="36"/>
      <c r="D5" s="37"/>
      <c r="E5" s="37">
        <f>E4-F5</f>
        <v>18000</v>
      </c>
      <c r="F5" s="37">
        <v>1000</v>
      </c>
      <c r="G5" s="38"/>
      <c r="H5" s="27"/>
      <c r="I5" s="47"/>
      <c r="J5" s="48"/>
      <c r="K5" s="48"/>
      <c r="L5" s="48"/>
      <c r="M5" s="49"/>
      <c r="N5" s="27"/>
      <c r="O5" s="58"/>
      <c r="P5" s="59"/>
      <c r="Q5" s="59"/>
      <c r="R5" s="59"/>
      <c r="S5" s="60"/>
      <c r="T5" s="27"/>
      <c r="U5" s="69"/>
      <c r="V5" s="70"/>
      <c r="W5" s="70"/>
      <c r="X5" s="70"/>
      <c r="Y5" s="71"/>
    </row>
    <row r="6" spans="1:25" hidden="1" x14ac:dyDescent="0.25">
      <c r="A6" s="16">
        <v>-4</v>
      </c>
      <c r="B6" s="25"/>
      <c r="C6" s="36"/>
      <c r="D6" s="37"/>
      <c r="E6" s="37">
        <f>E5-F6</f>
        <v>17000</v>
      </c>
      <c r="F6" s="37">
        <v>1000</v>
      </c>
      <c r="G6" s="38"/>
      <c r="H6" s="27"/>
      <c r="I6" s="47"/>
      <c r="J6" s="48"/>
      <c r="K6" s="48"/>
      <c r="L6" s="48"/>
      <c r="M6" s="49"/>
      <c r="N6" s="27"/>
      <c r="O6" s="58"/>
      <c r="P6" s="59"/>
      <c r="Q6" s="59"/>
      <c r="R6" s="59"/>
      <c r="S6" s="60"/>
      <c r="T6" s="27"/>
      <c r="U6" s="69"/>
      <c r="V6" s="70"/>
      <c r="W6" s="70"/>
      <c r="X6" s="70"/>
      <c r="Y6" s="71"/>
    </row>
    <row r="7" spans="1:25" hidden="1" x14ac:dyDescent="0.25">
      <c r="A7" s="16">
        <v>-3</v>
      </c>
      <c r="B7" s="25"/>
      <c r="C7" s="36"/>
      <c r="D7" s="37"/>
      <c r="E7" s="37">
        <f>E6-F7</f>
        <v>16000</v>
      </c>
      <c r="F7" s="37">
        <v>1000</v>
      </c>
      <c r="G7" s="38"/>
      <c r="H7" s="27"/>
      <c r="I7" s="47"/>
      <c r="J7" s="48"/>
      <c r="K7" s="48"/>
      <c r="L7" s="48"/>
      <c r="M7" s="49"/>
      <c r="N7" s="27"/>
      <c r="O7" s="58"/>
      <c r="P7" s="59"/>
      <c r="Q7" s="59"/>
      <c r="R7" s="59"/>
      <c r="S7" s="60"/>
      <c r="T7" s="27"/>
      <c r="U7" s="69"/>
      <c r="V7" s="70"/>
      <c r="W7" s="70"/>
      <c r="X7" s="70"/>
      <c r="Y7" s="71"/>
    </row>
    <row r="8" spans="1:25" hidden="1" x14ac:dyDescent="0.25">
      <c r="A8" s="16">
        <v>-2</v>
      </c>
      <c r="B8" s="25"/>
      <c r="C8" s="36"/>
      <c r="D8" s="37"/>
      <c r="E8" s="37">
        <f>E7-F8</f>
        <v>15000</v>
      </c>
      <c r="F8" s="37">
        <v>1000</v>
      </c>
      <c r="G8" s="38"/>
      <c r="H8" s="27"/>
      <c r="I8" s="47"/>
      <c r="J8" s="48"/>
      <c r="K8" s="48"/>
      <c r="L8" s="48"/>
      <c r="M8" s="49"/>
      <c r="N8" s="27"/>
      <c r="O8" s="58"/>
      <c r="P8" s="59"/>
      <c r="Q8" s="59"/>
      <c r="R8" s="59"/>
      <c r="S8" s="60"/>
      <c r="T8" s="27"/>
      <c r="U8" s="69"/>
      <c r="V8" s="70"/>
      <c r="W8" s="70"/>
      <c r="X8" s="70"/>
      <c r="Y8" s="71"/>
    </row>
    <row r="9" spans="1:25" hidden="1" x14ac:dyDescent="0.25">
      <c r="A9" s="16">
        <v>-1</v>
      </c>
      <c r="B9" s="25"/>
      <c r="C9" s="36"/>
      <c r="D9" s="37"/>
      <c r="E9" s="37">
        <f>E8-F9</f>
        <v>14000</v>
      </c>
      <c r="F9" s="37">
        <v>1000</v>
      </c>
      <c r="G9" s="38"/>
      <c r="H9" s="27"/>
      <c r="I9" s="47"/>
      <c r="J9" s="48"/>
      <c r="K9" s="48"/>
      <c r="L9" s="48"/>
      <c r="M9" s="49"/>
      <c r="N9" s="27"/>
      <c r="O9" s="58"/>
      <c r="P9" s="59"/>
      <c r="Q9" s="59"/>
      <c r="R9" s="59"/>
      <c r="S9" s="60"/>
      <c r="T9" s="27"/>
      <c r="U9" s="69"/>
      <c r="V9" s="70"/>
      <c r="W9" s="70"/>
      <c r="X9" s="70"/>
      <c r="Y9" s="71"/>
    </row>
    <row r="10" spans="1:25" ht="15.75" thickBot="1" x14ac:dyDescent="0.3">
      <c r="A10" s="17">
        <v>0</v>
      </c>
      <c r="B10" s="26"/>
      <c r="C10" s="39"/>
      <c r="D10" s="29"/>
      <c r="E10" s="29">
        <f>E9-F10</f>
        <v>13000</v>
      </c>
      <c r="F10" s="29">
        <v>1000</v>
      </c>
      <c r="G10" s="40">
        <v>11000</v>
      </c>
      <c r="H10" s="28"/>
      <c r="I10" s="50"/>
      <c r="J10" s="30"/>
      <c r="K10" s="30">
        <v>25000</v>
      </c>
      <c r="L10" s="30">
        <v>0</v>
      </c>
      <c r="M10" s="51"/>
      <c r="N10" s="28"/>
      <c r="O10" s="61"/>
      <c r="P10" s="31"/>
      <c r="Q10" s="31"/>
      <c r="R10" s="31"/>
      <c r="S10" s="62"/>
      <c r="T10" s="28"/>
      <c r="U10" s="72"/>
      <c r="V10" s="32"/>
      <c r="W10" s="32"/>
      <c r="X10" s="32"/>
      <c r="Y10" s="73"/>
    </row>
    <row r="11" spans="1:25" x14ac:dyDescent="0.25">
      <c r="A11" s="16">
        <v>1</v>
      </c>
      <c r="B11" s="25"/>
      <c r="C11" s="41"/>
      <c r="D11" s="42"/>
      <c r="E11" s="42">
        <f>E10-F11</f>
        <v>12000</v>
      </c>
      <c r="F11" s="42">
        <v>1000</v>
      </c>
      <c r="G11" s="43"/>
      <c r="H11" s="27"/>
      <c r="I11" s="52"/>
      <c r="J11" s="53"/>
      <c r="K11" s="53">
        <f>K10-L11</f>
        <v>22500</v>
      </c>
      <c r="L11" s="53">
        <v>2500</v>
      </c>
      <c r="M11" s="54"/>
      <c r="N11" s="27"/>
      <c r="O11" s="63"/>
      <c r="P11" s="64">
        <v>-3000</v>
      </c>
      <c r="Q11" s="64">
        <f t="shared" ref="Q11:Q20" si="0">K11-E11</f>
        <v>10500</v>
      </c>
      <c r="R11" s="64">
        <f t="shared" ref="R11:R20" si="1">L11-F11</f>
        <v>1500</v>
      </c>
      <c r="S11" s="65"/>
      <c r="T11" s="27"/>
      <c r="U11" s="78">
        <f>(O11-P11-R11)*(1-TaxR)+R11</f>
        <v>2550</v>
      </c>
      <c r="V11" s="74">
        <f>U11/(1+CostCapR)^A11</f>
        <v>2276.7857142857142</v>
      </c>
      <c r="W11" s="74"/>
      <c r="X11" s="74"/>
      <c r="Y11" s="75"/>
    </row>
    <row r="12" spans="1:25" x14ac:dyDescent="0.25">
      <c r="A12" s="16">
        <v>2</v>
      </c>
      <c r="B12" s="25"/>
      <c r="C12" s="41"/>
      <c r="D12" s="42"/>
      <c r="E12" s="42">
        <f>E11-F12</f>
        <v>11000</v>
      </c>
      <c r="F12" s="42">
        <v>1000</v>
      </c>
      <c r="G12" s="43"/>
      <c r="H12" s="27"/>
      <c r="I12" s="52"/>
      <c r="J12" s="53"/>
      <c r="K12" s="53">
        <f t="shared" ref="K12:K20" si="2">K11-L12</f>
        <v>20000</v>
      </c>
      <c r="L12" s="53">
        <v>2500</v>
      </c>
      <c r="M12" s="54"/>
      <c r="N12" s="27"/>
      <c r="O12" s="63"/>
      <c r="P12" s="64">
        <v>-3000</v>
      </c>
      <c r="Q12" s="64">
        <f t="shared" si="0"/>
        <v>9000</v>
      </c>
      <c r="R12" s="64">
        <f t="shared" si="1"/>
        <v>1500</v>
      </c>
      <c r="S12" s="65"/>
      <c r="T12" s="27"/>
      <c r="U12" s="78">
        <f>(O12-P12-R12)*(1-TaxR)+R12</f>
        <v>2550</v>
      </c>
      <c r="V12" s="74">
        <f>U12/(1+CostCapR)^A12</f>
        <v>2032.8443877551017</v>
      </c>
      <c r="W12" s="74"/>
      <c r="X12" s="74"/>
      <c r="Y12" s="75"/>
    </row>
    <row r="13" spans="1:25" x14ac:dyDescent="0.25">
      <c r="A13" s="16">
        <v>3</v>
      </c>
      <c r="B13" s="25"/>
      <c r="C13" s="41"/>
      <c r="D13" s="42"/>
      <c r="E13" s="42">
        <f>E12-F13</f>
        <v>10000</v>
      </c>
      <c r="F13" s="42">
        <v>1000</v>
      </c>
      <c r="G13" s="43"/>
      <c r="H13" s="27"/>
      <c r="I13" s="52"/>
      <c r="J13" s="53"/>
      <c r="K13" s="53">
        <f t="shared" si="2"/>
        <v>17500</v>
      </c>
      <c r="L13" s="53">
        <v>2500</v>
      </c>
      <c r="M13" s="54"/>
      <c r="N13" s="27"/>
      <c r="O13" s="63"/>
      <c r="P13" s="64">
        <v>-3000</v>
      </c>
      <c r="Q13" s="64">
        <f t="shared" si="0"/>
        <v>7500</v>
      </c>
      <c r="R13" s="64">
        <f t="shared" si="1"/>
        <v>1500</v>
      </c>
      <c r="S13" s="65"/>
      <c r="T13" s="27"/>
      <c r="U13" s="78">
        <f>(O13-P13-R13)*(1-TaxR)+R13</f>
        <v>2550</v>
      </c>
      <c r="V13" s="74">
        <f>U13/(1+CostCapR)^A13</f>
        <v>1815.0396319241977</v>
      </c>
      <c r="W13" s="74"/>
      <c r="X13" s="74"/>
      <c r="Y13" s="75"/>
    </row>
    <row r="14" spans="1:25" x14ac:dyDescent="0.25">
      <c r="A14" s="16">
        <v>4</v>
      </c>
      <c r="B14" s="25"/>
      <c r="C14" s="41"/>
      <c r="D14" s="42"/>
      <c r="E14" s="42">
        <f>E13-F14</f>
        <v>9000</v>
      </c>
      <c r="F14" s="42">
        <v>1000</v>
      </c>
      <c r="G14" s="43"/>
      <c r="H14" s="27"/>
      <c r="I14" s="52"/>
      <c r="J14" s="53"/>
      <c r="K14" s="53">
        <f t="shared" si="2"/>
        <v>15000</v>
      </c>
      <c r="L14" s="53">
        <v>2500</v>
      </c>
      <c r="M14" s="54"/>
      <c r="N14" s="27"/>
      <c r="O14" s="63"/>
      <c r="P14" s="64">
        <v>-3000</v>
      </c>
      <c r="Q14" s="64">
        <f t="shared" si="0"/>
        <v>6000</v>
      </c>
      <c r="R14" s="64">
        <f t="shared" si="1"/>
        <v>1500</v>
      </c>
      <c r="S14" s="65"/>
      <c r="T14" s="27"/>
      <c r="U14" s="78">
        <f>(O14-P14-R14)*(1-TaxR)+R14</f>
        <v>2550</v>
      </c>
      <c r="V14" s="74">
        <f>U14/(1+CostCapR)^A14</f>
        <v>1620.5710999323194</v>
      </c>
      <c r="W14" s="74"/>
      <c r="X14" s="74"/>
      <c r="Y14" s="75"/>
    </row>
    <row r="15" spans="1:25" x14ac:dyDescent="0.25">
      <c r="A15" s="16">
        <v>5</v>
      </c>
      <c r="B15" s="25"/>
      <c r="C15" s="41"/>
      <c r="D15" s="42"/>
      <c r="E15" s="42">
        <f>E14-F15</f>
        <v>8000</v>
      </c>
      <c r="F15" s="42">
        <v>1000</v>
      </c>
      <c r="G15" s="43"/>
      <c r="H15" s="27"/>
      <c r="I15" s="52"/>
      <c r="J15" s="53"/>
      <c r="K15" s="53">
        <f t="shared" si="2"/>
        <v>12500</v>
      </c>
      <c r="L15" s="53">
        <v>2500</v>
      </c>
      <c r="M15" s="54"/>
      <c r="N15" s="27"/>
      <c r="O15" s="63"/>
      <c r="P15" s="64">
        <v>-3000</v>
      </c>
      <c r="Q15" s="64">
        <f t="shared" si="0"/>
        <v>4500</v>
      </c>
      <c r="R15" s="64">
        <f t="shared" si="1"/>
        <v>1500</v>
      </c>
      <c r="S15" s="65"/>
      <c r="T15" s="27"/>
      <c r="U15" s="78">
        <f>(O15-P15-R15)*(1-TaxR)+R15</f>
        <v>2550</v>
      </c>
      <c r="V15" s="74">
        <f>U15/(1+CostCapR)^A15</f>
        <v>1446.938482082428</v>
      </c>
      <c r="W15" s="74"/>
      <c r="X15" s="74"/>
      <c r="Y15" s="75"/>
    </row>
    <row r="16" spans="1:25" x14ac:dyDescent="0.25">
      <c r="A16" s="16">
        <v>6</v>
      </c>
      <c r="B16" s="25"/>
      <c r="C16" s="41"/>
      <c r="D16" s="42"/>
      <c r="E16" s="42">
        <f>E15-F16</f>
        <v>7000</v>
      </c>
      <c r="F16" s="42">
        <v>1000</v>
      </c>
      <c r="G16" s="43"/>
      <c r="H16" s="27"/>
      <c r="I16" s="52"/>
      <c r="J16" s="53"/>
      <c r="K16" s="53">
        <f t="shared" si="2"/>
        <v>10000</v>
      </c>
      <c r="L16" s="53">
        <v>2500</v>
      </c>
      <c r="M16" s="54"/>
      <c r="N16" s="27"/>
      <c r="O16" s="63"/>
      <c r="P16" s="64">
        <v>-3000</v>
      </c>
      <c r="Q16" s="64">
        <f t="shared" si="0"/>
        <v>3000</v>
      </c>
      <c r="R16" s="64">
        <f t="shared" si="1"/>
        <v>1500</v>
      </c>
      <c r="S16" s="65"/>
      <c r="T16" s="27"/>
      <c r="U16" s="78">
        <f>(O16-P16-R16)*(1-TaxR)+R16</f>
        <v>2550</v>
      </c>
      <c r="V16" s="74">
        <f>U16/(1+CostCapR)^A16</f>
        <v>1291.9093590021678</v>
      </c>
      <c r="W16" s="74"/>
      <c r="X16" s="74"/>
      <c r="Y16" s="75"/>
    </row>
    <row r="17" spans="1:25" x14ac:dyDescent="0.25">
      <c r="A17" s="16">
        <v>7</v>
      </c>
      <c r="B17" s="25"/>
      <c r="C17" s="41"/>
      <c r="D17" s="42"/>
      <c r="E17" s="42">
        <f>E16-F17</f>
        <v>6000</v>
      </c>
      <c r="F17" s="42">
        <v>1000</v>
      </c>
      <c r="G17" s="43"/>
      <c r="H17" s="27"/>
      <c r="I17" s="52"/>
      <c r="J17" s="53"/>
      <c r="K17" s="53">
        <f t="shared" si="2"/>
        <v>7500</v>
      </c>
      <c r="L17" s="53">
        <v>2500</v>
      </c>
      <c r="M17" s="54"/>
      <c r="N17" s="27"/>
      <c r="O17" s="63"/>
      <c r="P17" s="64">
        <v>-3000</v>
      </c>
      <c r="Q17" s="64">
        <f t="shared" si="0"/>
        <v>1500</v>
      </c>
      <c r="R17" s="64">
        <f t="shared" si="1"/>
        <v>1500</v>
      </c>
      <c r="S17" s="65"/>
      <c r="T17" s="27"/>
      <c r="U17" s="78">
        <f>(O17-P17-R17)*(1-TaxR)+R17</f>
        <v>2550</v>
      </c>
      <c r="V17" s="74">
        <f>U17/(1+CostCapR)^A17</f>
        <v>1153.4904991090782</v>
      </c>
      <c r="W17" s="74"/>
      <c r="X17" s="74"/>
      <c r="Y17" s="75"/>
    </row>
    <row r="18" spans="1:25" x14ac:dyDescent="0.25">
      <c r="A18" s="16">
        <v>8</v>
      </c>
      <c r="B18" s="25"/>
      <c r="C18" s="41"/>
      <c r="D18" s="42"/>
      <c r="E18" s="42">
        <f>E17-F18</f>
        <v>5000</v>
      </c>
      <c r="F18" s="42">
        <v>1000</v>
      </c>
      <c r="G18" s="43"/>
      <c r="H18" s="27"/>
      <c r="I18" s="52"/>
      <c r="J18" s="53"/>
      <c r="K18" s="53">
        <f t="shared" si="2"/>
        <v>5000</v>
      </c>
      <c r="L18" s="53">
        <v>2500</v>
      </c>
      <c r="M18" s="54"/>
      <c r="N18" s="27"/>
      <c r="O18" s="63"/>
      <c r="P18" s="64">
        <v>-3000</v>
      </c>
      <c r="Q18" s="64">
        <f t="shared" si="0"/>
        <v>0</v>
      </c>
      <c r="R18" s="64">
        <f t="shared" si="1"/>
        <v>1500</v>
      </c>
      <c r="S18" s="65"/>
      <c r="T18" s="27"/>
      <c r="U18" s="78">
        <f>(O18-P18-R18)*(1-TaxR)+R18</f>
        <v>2550</v>
      </c>
      <c r="V18" s="74">
        <f>U18/(1+CostCapR)^A18</f>
        <v>1029.9022313473913</v>
      </c>
      <c r="W18" s="74"/>
      <c r="X18" s="74"/>
      <c r="Y18" s="75"/>
    </row>
    <row r="19" spans="1:25" x14ac:dyDescent="0.25">
      <c r="A19" s="16">
        <v>9</v>
      </c>
      <c r="B19" s="25"/>
      <c r="C19" s="41"/>
      <c r="D19" s="42"/>
      <c r="E19" s="42">
        <f>E18-F19</f>
        <v>4000</v>
      </c>
      <c r="F19" s="42">
        <v>1000</v>
      </c>
      <c r="G19" s="43"/>
      <c r="H19" s="27"/>
      <c r="I19" s="52"/>
      <c r="J19" s="53"/>
      <c r="K19" s="53">
        <f t="shared" si="2"/>
        <v>2500</v>
      </c>
      <c r="L19" s="53">
        <v>2500</v>
      </c>
      <c r="M19" s="54"/>
      <c r="N19" s="27"/>
      <c r="O19" s="63"/>
      <c r="P19" s="64">
        <v>-3000</v>
      </c>
      <c r="Q19" s="64">
        <f t="shared" si="0"/>
        <v>-1500</v>
      </c>
      <c r="R19" s="64">
        <f t="shared" si="1"/>
        <v>1500</v>
      </c>
      <c r="S19" s="65"/>
      <c r="T19" s="27"/>
      <c r="U19" s="78">
        <f>(O19-P19-R19)*(1-TaxR)+R19</f>
        <v>2550</v>
      </c>
      <c r="V19" s="74">
        <f>U19/(1+CostCapR)^A19</f>
        <v>919.55556370302793</v>
      </c>
      <c r="W19" s="74"/>
      <c r="X19" s="74"/>
      <c r="Y19" s="75"/>
    </row>
    <row r="20" spans="1:25" x14ac:dyDescent="0.25">
      <c r="A20" s="16">
        <v>10</v>
      </c>
      <c r="B20" s="25"/>
      <c r="C20" s="44"/>
      <c r="D20" s="45"/>
      <c r="E20" s="45">
        <f>E19-F20</f>
        <v>3000</v>
      </c>
      <c r="F20" s="45">
        <v>1000</v>
      </c>
      <c r="G20" s="46">
        <v>1200</v>
      </c>
      <c r="H20" s="27"/>
      <c r="I20" s="55"/>
      <c r="J20" s="56"/>
      <c r="K20" s="56">
        <f t="shared" si="2"/>
        <v>0</v>
      </c>
      <c r="L20" s="56">
        <v>2500</v>
      </c>
      <c r="M20" s="57">
        <v>1000</v>
      </c>
      <c r="N20" s="27"/>
      <c r="O20" s="66"/>
      <c r="P20" s="67">
        <v>-3000</v>
      </c>
      <c r="Q20" s="67">
        <f t="shared" si="0"/>
        <v>-3000</v>
      </c>
      <c r="R20" s="67">
        <f t="shared" si="1"/>
        <v>1500</v>
      </c>
      <c r="S20" s="68">
        <f>M20-G20</f>
        <v>-200</v>
      </c>
      <c r="T20" s="27"/>
      <c r="U20" s="79">
        <f>(O20-P20-R20)*(1-TaxR)+R20</f>
        <v>2550</v>
      </c>
      <c r="V20" s="76">
        <f>U20/(1+CostCapR)^A20</f>
        <v>821.03175330627482</v>
      </c>
      <c r="W20" s="80">
        <f>S24+S20-Tax*(S20-Q20)</f>
        <v>3960</v>
      </c>
      <c r="X20" s="76">
        <f>W20/(1+CostCap)^A20</f>
        <v>1275.0140168991561</v>
      </c>
      <c r="Y20" s="77">
        <f>-OutlayR+SUM(V11:V20)+W20</f>
        <v>-31.931277552299434</v>
      </c>
    </row>
    <row r="22" spans="1:25" x14ac:dyDescent="0.25">
      <c r="Q22" s="84" t="s">
        <v>19</v>
      </c>
      <c r="R22" s="84"/>
      <c r="S22" s="84"/>
    </row>
    <row r="23" spans="1:25" x14ac:dyDescent="0.25">
      <c r="Q23" s="19" t="s">
        <v>33</v>
      </c>
      <c r="R23" s="81"/>
      <c r="S23" s="81">
        <v>25000</v>
      </c>
    </row>
    <row r="24" spans="1:25" x14ac:dyDescent="0.25">
      <c r="Q24" s="19" t="s">
        <v>34</v>
      </c>
      <c r="R24" s="81"/>
      <c r="S24" s="81">
        <v>5000</v>
      </c>
    </row>
    <row r="25" spans="1:25" ht="15.75" thickBot="1" x14ac:dyDescent="0.3">
      <c r="Q25" s="20" t="s">
        <v>36</v>
      </c>
      <c r="R25" s="82"/>
      <c r="S25" s="82">
        <f>$G$10-TaxR*($G$10-$E$10)</f>
        <v>11600</v>
      </c>
    </row>
    <row r="26" spans="1:25" x14ac:dyDescent="0.25">
      <c r="Q26" s="18" t="s">
        <v>35</v>
      </c>
      <c r="R26" s="83"/>
      <c r="S26" s="93">
        <f>FCInv+NWCInv-S25</f>
        <v>18400</v>
      </c>
    </row>
    <row r="28" spans="1:25" x14ac:dyDescent="0.25">
      <c r="Q28" s="21" t="s">
        <v>37</v>
      </c>
      <c r="R28" s="94">
        <v>0.12</v>
      </c>
    </row>
    <row r="29" spans="1:25" x14ac:dyDescent="0.25">
      <c r="Q29" s="21" t="s">
        <v>3</v>
      </c>
      <c r="R29" s="94">
        <v>0.3</v>
      </c>
    </row>
  </sheetData>
  <mergeCells count="4">
    <mergeCell ref="C1:G1"/>
    <mergeCell ref="I1:M1"/>
    <mergeCell ref="O1:S1"/>
    <mergeCell ref="Q22:S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2022-05-14T22:28:40Z</dcterms:modified>
</cp:coreProperties>
</file>