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BA2C4A38-FA1D-4C46-BF75-D7A09DE1D1C0}" xr6:coauthVersionLast="47" xr6:coauthVersionMax="47" xr10:uidLastSave="{00000000-0000-0000-0000-000000000000}"/>
  <bookViews>
    <workbookView xWindow="14295" yWindow="0" windowWidth="14610" windowHeight="15585" firstSheet="2" activeTab="6" xr2:uid="{00000000-000D-0000-FFFF-FFFF00000000}"/>
  </bookViews>
  <sheets>
    <sheet name="Enunciado" sheetId="1" r:id="rId1"/>
    <sheet name="Plantilla" sheetId="2" r:id="rId2"/>
    <sheet name="P.M 3" sheetId="3" r:id="rId3"/>
    <sheet name="P.M.P 3" sheetId="4" r:id="rId4"/>
    <sheet name="Simple" sheetId="5" r:id="rId5"/>
    <sheet name="Doble" sheetId="6" r:id="rId6"/>
    <sheet name="Resume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1iwpWBdM+xyrSCSwEtJ2Y3NJhBjnvH9WCpCEjEc+OJ0="/>
    </ext>
  </extLst>
</workbook>
</file>

<file path=xl/calcChain.xml><?xml version="1.0" encoding="utf-8"?>
<calcChain xmlns="http://schemas.openxmlformats.org/spreadsheetml/2006/main">
  <c r="D13" i="6" l="1"/>
  <c r="E13" i="6" s="1"/>
  <c r="D12" i="6"/>
  <c r="E12" i="6" s="1"/>
  <c r="D10" i="6"/>
  <c r="E10" i="6" s="1"/>
  <c r="D4" i="6"/>
  <c r="E4" i="6" s="1"/>
  <c r="D3" i="6"/>
  <c r="E3" i="6" s="1"/>
  <c r="F3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1" i="6"/>
  <c r="E11" i="6" s="1"/>
  <c r="D9" i="6"/>
  <c r="E9" i="6" s="1"/>
  <c r="D8" i="6"/>
  <c r="E8" i="6" s="1"/>
  <c r="D7" i="6"/>
  <c r="E7" i="6" s="1"/>
  <c r="D6" i="6"/>
  <c r="E6" i="6" s="1"/>
  <c r="D5" i="6"/>
  <c r="E5" i="6" s="1"/>
  <c r="D2" i="6"/>
  <c r="E2" i="6" s="1"/>
  <c r="F3" i="2"/>
  <c r="F2" i="2"/>
  <c r="D5" i="2"/>
  <c r="D10" i="2"/>
  <c r="H22" i="2"/>
  <c r="G22" i="2"/>
  <c r="F22" i="2"/>
  <c r="E22" i="2"/>
  <c r="D22" i="2"/>
  <c r="C2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F4" i="2"/>
  <c r="F5" i="2" s="1"/>
  <c r="G4" i="2"/>
  <c r="G3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4" i="2"/>
  <c r="E3" i="2"/>
  <c r="C3" i="5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12" i="4"/>
  <c r="E12" i="4" s="1"/>
  <c r="D13" i="4"/>
  <c r="E13" i="4" s="1"/>
  <c r="D15" i="4"/>
  <c r="E15" i="4" s="1"/>
  <c r="D16" i="4"/>
  <c r="E16" i="4" s="1"/>
  <c r="D17" i="4"/>
  <c r="E17" i="4" s="1"/>
  <c r="D21" i="4"/>
  <c r="E21" i="4" s="1"/>
  <c r="D14" i="4"/>
  <c r="E14" i="4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5" i="2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D21" i="5" s="1"/>
  <c r="E21" i="5" s="1"/>
  <c r="F21" i="5" s="1"/>
  <c r="C4" i="5"/>
  <c r="D20" i="4"/>
  <c r="D19" i="4"/>
  <c r="E19" i="4" s="1"/>
  <c r="D18" i="4"/>
  <c r="E18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5"/>
  <c r="E4" i="5" s="1"/>
  <c r="D3" i="5"/>
  <c r="E3" i="5"/>
  <c r="E20" i="4"/>
  <c r="F21" i="6" l="1"/>
  <c r="G21" i="6"/>
  <c r="G12" i="6"/>
  <c r="F12" i="6"/>
  <c r="G13" i="6"/>
  <c r="F13" i="6"/>
  <c r="G2" i="6"/>
  <c r="F2" i="6"/>
  <c r="G14" i="6"/>
  <c r="F14" i="6"/>
  <c r="G11" i="6"/>
  <c r="F11" i="6"/>
  <c r="G3" i="6"/>
  <c r="G15" i="6"/>
  <c r="F15" i="6"/>
  <c r="G9" i="6"/>
  <c r="F9" i="6"/>
  <c r="G4" i="6"/>
  <c r="F4" i="6"/>
  <c r="G16" i="6"/>
  <c r="F16" i="6"/>
  <c r="G10" i="6"/>
  <c r="F10" i="6"/>
  <c r="G17" i="6"/>
  <c r="F17" i="6"/>
  <c r="G5" i="6"/>
  <c r="F5" i="6"/>
  <c r="G6" i="6"/>
  <c r="F6" i="6"/>
  <c r="G18" i="6"/>
  <c r="F18" i="6"/>
  <c r="G7" i="6"/>
  <c r="F7" i="6"/>
  <c r="G19" i="6"/>
  <c r="F19" i="6"/>
  <c r="G8" i="6"/>
  <c r="F8" i="6"/>
  <c r="G20" i="6"/>
  <c r="F20" i="6"/>
  <c r="G5" i="2"/>
  <c r="D7" i="5"/>
  <c r="E7" i="5" s="1"/>
  <c r="D6" i="5"/>
  <c r="E6" i="5" s="1"/>
  <c r="F6" i="5" s="1"/>
  <c r="D5" i="5"/>
  <c r="E5" i="5" s="1"/>
  <c r="G5" i="5" s="1"/>
  <c r="D16" i="5"/>
  <c r="E16" i="5" s="1"/>
  <c r="D15" i="5"/>
  <c r="E15" i="5" s="1"/>
  <c r="G15" i="5" s="1"/>
  <c r="D14" i="5"/>
  <c r="E14" i="5" s="1"/>
  <c r="F14" i="5" s="1"/>
  <c r="D18" i="5"/>
  <c r="E18" i="5" s="1"/>
  <c r="F18" i="5" s="1"/>
  <c r="D13" i="5"/>
  <c r="E13" i="5" s="1"/>
  <c r="G13" i="5" s="1"/>
  <c r="D12" i="5"/>
  <c r="E12" i="5" s="1"/>
  <c r="F12" i="5" s="1"/>
  <c r="D11" i="5"/>
  <c r="E11" i="5" s="1"/>
  <c r="G11" i="5" s="1"/>
  <c r="D19" i="5"/>
  <c r="E19" i="5" s="1"/>
  <c r="F19" i="5" s="1"/>
  <c r="D10" i="5"/>
  <c r="E10" i="5" s="1"/>
  <c r="G10" i="5" s="1"/>
  <c r="D9" i="5"/>
  <c r="E9" i="5" s="1"/>
  <c r="D17" i="5"/>
  <c r="E17" i="5" s="1"/>
  <c r="D20" i="5"/>
  <c r="E20" i="5" s="1"/>
  <c r="D8" i="5"/>
  <c r="E8" i="5" s="1"/>
  <c r="G8" i="5" s="1"/>
  <c r="F20" i="5"/>
  <c r="G20" i="5"/>
  <c r="G21" i="5"/>
  <c r="G9" i="5"/>
  <c r="F9" i="5"/>
  <c r="G14" i="5"/>
  <c r="G3" i="5"/>
  <c r="F3" i="5"/>
  <c r="F8" i="5"/>
  <c r="F5" i="5"/>
  <c r="G17" i="5"/>
  <c r="F17" i="5"/>
  <c r="G16" i="5"/>
  <c r="F16" i="5"/>
  <c r="G6" i="5"/>
  <c r="G4" i="5"/>
  <c r="F4" i="5"/>
  <c r="G7" i="5"/>
  <c r="F7" i="5"/>
  <c r="G13" i="4"/>
  <c r="F13" i="4"/>
  <c r="G11" i="4"/>
  <c r="F11" i="4"/>
  <c r="G14" i="4"/>
  <c r="F14" i="4"/>
  <c r="G15" i="4"/>
  <c r="F15" i="4"/>
  <c r="G10" i="4"/>
  <c r="F10" i="4"/>
  <c r="G16" i="4"/>
  <c r="F16" i="4"/>
  <c r="G12" i="4"/>
  <c r="F12" i="4"/>
  <c r="G17" i="4"/>
  <c r="F17" i="4"/>
  <c r="G6" i="4"/>
  <c r="F6" i="4"/>
  <c r="G18" i="4"/>
  <c r="F18" i="4"/>
  <c r="F7" i="4"/>
  <c r="G7" i="4"/>
  <c r="F19" i="4"/>
  <c r="G19" i="4"/>
  <c r="G5" i="4"/>
  <c r="F5" i="4"/>
  <c r="G8" i="4"/>
  <c r="F8" i="4"/>
  <c r="G20" i="4"/>
  <c r="F20" i="4"/>
  <c r="G9" i="4"/>
  <c r="F9" i="4"/>
  <c r="G21" i="4"/>
  <c r="F21" i="4"/>
  <c r="F6" i="2" l="1"/>
  <c r="G12" i="5"/>
  <c r="G18" i="5"/>
  <c r="F15" i="5"/>
  <c r="F11" i="5"/>
  <c r="F10" i="5"/>
  <c r="G19" i="5"/>
  <c r="F13" i="5"/>
  <c r="G6" i="2" l="1"/>
  <c r="F7" i="2" l="1"/>
  <c r="G7" i="2" l="1"/>
  <c r="F8" i="2" l="1"/>
  <c r="G8" i="2" l="1"/>
  <c r="F9" i="2" l="1"/>
  <c r="G9" i="2" l="1"/>
  <c r="F10" i="2" l="1"/>
  <c r="G10" i="2" l="1"/>
  <c r="F11" i="2" l="1"/>
  <c r="G11" i="2" l="1"/>
  <c r="F12" i="2" l="1"/>
  <c r="G12" i="2" l="1"/>
  <c r="F13" i="2" l="1"/>
  <c r="G13" i="2" l="1"/>
  <c r="F14" i="2" l="1"/>
  <c r="G14" i="2" l="1"/>
  <c r="F15" i="2" l="1"/>
  <c r="G15" i="2" l="1"/>
  <c r="F10" i="3"/>
  <c r="D6" i="3"/>
  <c r="E6" i="3" s="1"/>
  <c r="D7" i="3"/>
  <c r="E7" i="3" s="1"/>
  <c r="G7" i="3" s="1"/>
  <c r="D8" i="3"/>
  <c r="E8" i="3" s="1"/>
  <c r="D9" i="3"/>
  <c r="D10" i="3"/>
  <c r="D11" i="3"/>
  <c r="D12" i="3"/>
  <c r="E12" i="3" s="1"/>
  <c r="F12" i="3" s="1"/>
  <c r="D13" i="3"/>
  <c r="E13" i="3" s="1"/>
  <c r="F13" i="3" s="1"/>
  <c r="D14" i="3"/>
  <c r="E14" i="3" s="1"/>
  <c r="F14" i="3" s="1"/>
  <c r="D15" i="3"/>
  <c r="E15" i="3" s="1"/>
  <c r="G15" i="3" s="1"/>
  <c r="D16" i="3"/>
  <c r="E16" i="3" s="1"/>
  <c r="G16" i="3" s="1"/>
  <c r="D17" i="3"/>
  <c r="E17" i="3" s="1"/>
  <c r="G17" i="3" s="1"/>
  <c r="D18" i="3"/>
  <c r="E18" i="3" s="1"/>
  <c r="D19" i="3"/>
  <c r="D20" i="3"/>
  <c r="D21" i="3"/>
  <c r="E21" i="3" s="1"/>
  <c r="D5" i="3"/>
  <c r="E9" i="3"/>
  <c r="G9" i="3" s="1"/>
  <c r="E10" i="3"/>
  <c r="G10" i="3" s="1"/>
  <c r="E11" i="3"/>
  <c r="F11" i="3" s="1"/>
  <c r="E19" i="3"/>
  <c r="G19" i="3" s="1"/>
  <c r="E20" i="3"/>
  <c r="G20" i="3" s="1"/>
  <c r="J3" i="6"/>
  <c r="J2" i="6"/>
  <c r="J4" i="6" s="1"/>
  <c r="J1" i="6"/>
  <c r="J3" i="5"/>
  <c r="J2" i="5"/>
  <c r="J4" i="5" s="1"/>
  <c r="J1" i="5"/>
  <c r="J3" i="4"/>
  <c r="J2" i="4"/>
  <c r="J4" i="4" s="1"/>
  <c r="J1" i="4"/>
  <c r="G8" i="3" l="1"/>
  <c r="F8" i="3"/>
  <c r="F9" i="3"/>
  <c r="G14" i="3"/>
  <c r="F20" i="3"/>
  <c r="G13" i="3"/>
  <c r="G18" i="3"/>
  <c r="F18" i="3"/>
  <c r="G6" i="3"/>
  <c r="F6" i="3"/>
  <c r="F21" i="3"/>
  <c r="G21" i="3"/>
  <c r="G12" i="3"/>
  <c r="F19" i="3"/>
  <c r="F7" i="3"/>
  <c r="G11" i="3"/>
  <c r="F17" i="3"/>
  <c r="F16" i="3"/>
  <c r="F15" i="3"/>
  <c r="F16" i="2"/>
  <c r="E5" i="3"/>
  <c r="G16" i="2" l="1"/>
  <c r="F5" i="3"/>
  <c r="J2" i="3" s="1"/>
  <c r="J4" i="3" s="1"/>
  <c r="J1" i="3"/>
  <c r="G5" i="3"/>
  <c r="J3" i="3" s="1"/>
  <c r="F17" i="2" l="1"/>
  <c r="G17" i="2" l="1"/>
  <c r="F18" i="2" l="1"/>
  <c r="G18" i="2" l="1"/>
  <c r="F19" i="2" l="1"/>
  <c r="G19" i="2" l="1"/>
  <c r="F20" i="2" l="1"/>
  <c r="G20" i="2" l="1"/>
  <c r="F21" i="2" l="1"/>
  <c r="G21" i="2" s="1"/>
</calcChain>
</file>

<file path=xl/sharedStrings.xml><?xml version="1.0" encoding="utf-8"?>
<sst xmlns="http://schemas.openxmlformats.org/spreadsheetml/2006/main" count="112" uniqueCount="47">
  <si>
    <t>El taller mecánico "El pirata" es una de las empresas del rubro vehicular más concurridas de la cuarta región.</t>
  </si>
  <si>
    <t xml:space="preserve">Semana tras semana recibe decenas de clientes necesitando diversos repuestos.  </t>
  </si>
  <si>
    <t>El gerente se ha comunicado con usted para analizar el registro histórico de repuestos que se han necesitado, y en base a ello, pronosticar las cantidades de repuestos a pedir</t>
  </si>
  <si>
    <t>Se solicita</t>
  </si>
  <si>
    <t>1)</t>
  </si>
  <si>
    <t>Pronóstico de medias móviles de 3 semanas para la semana 21</t>
  </si>
  <si>
    <t>2)</t>
  </si>
  <si>
    <t>Pronóstico de medias móviles ponderadas de 3 semanas para la semana 21</t>
  </si>
  <si>
    <t>3)</t>
  </si>
  <si>
    <t>Pronóstico de suavización exponencial simple para la semana 21</t>
  </si>
  <si>
    <t>4)</t>
  </si>
  <si>
    <t>Pronóstico de suavización exponencial doble para la semana 21</t>
  </si>
  <si>
    <t>5)</t>
  </si>
  <si>
    <t>Calculo de errores MAD, MAPE, MSE, RMSE para cada método</t>
  </si>
  <si>
    <t>6)</t>
  </si>
  <si>
    <t>Gráficos de demanda real vs pronóstico para cada método</t>
  </si>
  <si>
    <t>7)</t>
  </si>
  <si>
    <t>Decisión y justificación sobre que método de pronóstico ocupar</t>
  </si>
  <si>
    <t>Semana</t>
  </si>
  <si>
    <t>Demanda</t>
  </si>
  <si>
    <t>P.M 3</t>
  </si>
  <si>
    <t>P.M.P 3</t>
  </si>
  <si>
    <t>Simple</t>
  </si>
  <si>
    <t>Suavizado</t>
  </si>
  <si>
    <t>Tendencia</t>
  </si>
  <si>
    <t>Doble</t>
  </si>
  <si>
    <t>P.M.P de 3 periodos</t>
  </si>
  <si>
    <t>Yt-3</t>
  </si>
  <si>
    <t>Yt-2</t>
  </si>
  <si>
    <t>Yt-1</t>
  </si>
  <si>
    <t>α</t>
  </si>
  <si>
    <t>β</t>
  </si>
  <si>
    <t>T</t>
  </si>
  <si>
    <t>Pronóstico</t>
  </si>
  <si>
    <t>Error</t>
  </si>
  <si>
    <t>E.Absoluto</t>
  </si>
  <si>
    <t>E.Cuadrático</t>
  </si>
  <si>
    <t>E.Porcentual</t>
  </si>
  <si>
    <t>MAD</t>
  </si>
  <si>
    <t>Promedio errores absolutos</t>
  </si>
  <si>
    <t>MSE</t>
  </si>
  <si>
    <t>Promedio errores cuadráticos</t>
  </si>
  <si>
    <t>MAPE</t>
  </si>
  <si>
    <t>Promedio errores porcentuales</t>
  </si>
  <si>
    <t>RMSE</t>
  </si>
  <si>
    <t>Raíz del MSE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</si>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</sst>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4B08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1" fillId="0" borderId="2" xfId="0" applyFont="1" applyBorder="1"/>
    <xf numFmtId="9" fontId="1" fillId="0" borderId="2" xfId="0" applyNumberFormat="1" applyFont="1" applyBorder="1"/>
    <xf numFmtId="2" fontId="1" fillId="0" borderId="2" xfId="0" applyNumberFormat="1" applyFont="1" applyBorder="1"/>
    <xf numFmtId="0" fontId="1" fillId="0" borderId="6" xfId="0" applyFont="1" applyBorder="1"/>
    <xf numFmtId="10" fontId="1" fillId="0" borderId="2" xfId="0" applyNumberFormat="1" applyFont="1" applyBorder="1"/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2" fillId="0" borderId="5" xfId="0" applyFont="1" applyBorder="1"/>
    <xf numFmtId="2" fontId="0" fillId="0" borderId="7" xfId="0" applyNumberFormat="1" applyBorder="1"/>
    <xf numFmtId="2" fontId="1" fillId="0" borderId="8" xfId="0" applyNumberFormat="1" applyFont="1" applyBorder="1"/>
    <xf numFmtId="2" fontId="1" fillId="0" borderId="1" xfId="0" applyNumberFormat="1" applyFont="1" applyBorder="1"/>
    <xf numFmtId="2" fontId="1" fillId="0" borderId="4" xfId="0" applyNumberFormat="1" applyFont="1" applyBorder="1"/>
    <xf numFmtId="2" fontId="1" fillId="0" borderId="7" xfId="0" applyNumberFormat="1" applyFont="1" applyBorder="1"/>
    <xf numFmtId="0" fontId="1" fillId="4" borderId="2" xfId="0" applyFont="1" applyFill="1" applyBorder="1"/>
    <xf numFmtId="9" fontId="0" fillId="0" borderId="7" xfId="0" applyNumberFormat="1" applyBorder="1"/>
    <xf numFmtId="0" fontId="4" fillId="8" borderId="2" xfId="0" applyFont="1" applyFill="1" applyBorder="1"/>
    <xf numFmtId="0" fontId="4" fillId="3" borderId="2" xfId="0" applyFont="1" applyFill="1" applyBorder="1"/>
    <xf numFmtId="2" fontId="4" fillId="6" borderId="2" xfId="0" applyNumberFormat="1" applyFont="1" applyFill="1" applyBorder="1"/>
    <xf numFmtId="2" fontId="3" fillId="6" borderId="7" xfId="0" applyNumberFormat="1" applyFont="1" applyFill="1" applyBorder="1"/>
    <xf numFmtId="0" fontId="4" fillId="6" borderId="2" xfId="0" applyFont="1" applyFill="1" applyBorder="1"/>
    <xf numFmtId="0" fontId="4" fillId="7" borderId="2" xfId="0" applyFont="1" applyFill="1" applyBorder="1"/>
    <xf numFmtId="0" fontId="4" fillId="3" borderId="3" xfId="0" applyFont="1" applyFill="1" applyBorder="1" applyAlignment="1">
      <alignment horizontal="center"/>
    </xf>
    <xf numFmtId="0" fontId="5" fillId="0" borderId="4" xfId="0" applyFont="1" applyBorder="1"/>
    <xf numFmtId="0" fontId="3" fillId="7" borderId="7" xfId="0" applyFont="1" applyFill="1" applyBorder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7" borderId="5" xfId="0" applyFont="1" applyFill="1" applyBorder="1"/>
    <xf numFmtId="0" fontId="2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rgbClr val="757575"/>
                </a:solidFill>
                <a:latin typeface="+mn-lt"/>
              </a:rPr>
              <a:t>Demanda vs pronóstico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Demanda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'P.M 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'P.M 3'!$B$2:$B$21</c:f>
              <c:numCache>
                <c:formatCode>General</c:formatCode>
                <c:ptCount val="20"/>
                <c:pt idx="0">
                  <c:v>422</c:v>
                </c:pt>
                <c:pt idx="1">
                  <c:v>491</c:v>
                </c:pt>
                <c:pt idx="2">
                  <c:v>411</c:v>
                </c:pt>
                <c:pt idx="3">
                  <c:v>438</c:v>
                </c:pt>
                <c:pt idx="4">
                  <c:v>415</c:v>
                </c:pt>
                <c:pt idx="5">
                  <c:v>416</c:v>
                </c:pt>
                <c:pt idx="6">
                  <c:v>459</c:v>
                </c:pt>
                <c:pt idx="7">
                  <c:v>479</c:v>
                </c:pt>
                <c:pt idx="8">
                  <c:v>413</c:v>
                </c:pt>
                <c:pt idx="9">
                  <c:v>484</c:v>
                </c:pt>
                <c:pt idx="10">
                  <c:v>475</c:v>
                </c:pt>
                <c:pt idx="11">
                  <c:v>440</c:v>
                </c:pt>
                <c:pt idx="12">
                  <c:v>487</c:v>
                </c:pt>
                <c:pt idx="13">
                  <c:v>459</c:v>
                </c:pt>
                <c:pt idx="14">
                  <c:v>489</c:v>
                </c:pt>
                <c:pt idx="15">
                  <c:v>403</c:v>
                </c:pt>
                <c:pt idx="16">
                  <c:v>490</c:v>
                </c:pt>
                <c:pt idx="17">
                  <c:v>408</c:v>
                </c:pt>
                <c:pt idx="18">
                  <c:v>498</c:v>
                </c:pt>
                <c:pt idx="1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8-4B91-85BD-3C3EEC95F095}"/>
            </c:ext>
          </c:extLst>
        </c:ser>
        <c:ser>
          <c:idx val="2"/>
          <c:order val="1"/>
          <c:tx>
            <c:v>Pronostico</c:v>
          </c:tx>
          <c:marker>
            <c:symbol val="none"/>
          </c:marker>
          <c:val>
            <c:numRef>
              <c:f>'P.M 3'!$C$2:$C$21</c:f>
              <c:numCache>
                <c:formatCode>General</c:formatCode>
                <c:ptCount val="20"/>
                <c:pt idx="3" formatCode="0.00">
                  <c:v>441.33333333333331</c:v>
                </c:pt>
                <c:pt idx="4" formatCode="0.00">
                  <c:v>446.66666666666669</c:v>
                </c:pt>
                <c:pt idx="5" formatCode="0.00">
                  <c:v>421.33333333333331</c:v>
                </c:pt>
                <c:pt idx="6" formatCode="0.00">
                  <c:v>423</c:v>
                </c:pt>
                <c:pt idx="7" formatCode="0.00">
                  <c:v>430</c:v>
                </c:pt>
                <c:pt idx="8" formatCode="0.00">
                  <c:v>451.33333333333331</c:v>
                </c:pt>
                <c:pt idx="9" formatCode="0.00">
                  <c:v>450.33333333333331</c:v>
                </c:pt>
                <c:pt idx="10" formatCode="0.00">
                  <c:v>458.66666666666669</c:v>
                </c:pt>
                <c:pt idx="11" formatCode="0.00">
                  <c:v>457.33333333333331</c:v>
                </c:pt>
                <c:pt idx="12" formatCode="0.00">
                  <c:v>466.33333333333331</c:v>
                </c:pt>
                <c:pt idx="13" formatCode="0.00">
                  <c:v>467.33333333333331</c:v>
                </c:pt>
                <c:pt idx="14" formatCode="0.00">
                  <c:v>462</c:v>
                </c:pt>
                <c:pt idx="15" formatCode="0.00">
                  <c:v>478.33333333333331</c:v>
                </c:pt>
                <c:pt idx="16" formatCode="0.00">
                  <c:v>450.33333333333331</c:v>
                </c:pt>
                <c:pt idx="17" formatCode="0.00">
                  <c:v>460.66666666666669</c:v>
                </c:pt>
                <c:pt idx="18" formatCode="0.00">
                  <c:v>433.66666666666669</c:v>
                </c:pt>
                <c:pt idx="19" formatCode="0.00">
                  <c:v>465.33333333333331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8-4B91-85BD-3C3EEC95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26585"/>
        <c:axId val="217822433"/>
      </c:lineChart>
      <c:catAx>
        <c:axId val="452226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17822433"/>
        <c:crosses val="autoZero"/>
        <c:auto val="1"/>
        <c:lblAlgn val="ctr"/>
        <c:lblOffset val="100"/>
        <c:noMultiLvlLbl val="1"/>
      </c:catAx>
      <c:valAx>
        <c:axId val="217822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45222658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rgbClr val="757575"/>
                </a:solidFill>
                <a:latin typeface="+mn-lt"/>
              </a:rPr>
              <a:t>Demanda vs pronóstico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'P.M.P 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'P.M.P 3'!$B$2:$B$21</c:f>
              <c:numCache>
                <c:formatCode>General</c:formatCode>
                <c:ptCount val="20"/>
                <c:pt idx="0">
                  <c:v>422</c:v>
                </c:pt>
                <c:pt idx="1">
                  <c:v>491</c:v>
                </c:pt>
                <c:pt idx="2">
                  <c:v>411</c:v>
                </c:pt>
                <c:pt idx="3">
                  <c:v>438</c:v>
                </c:pt>
                <c:pt idx="4">
                  <c:v>415</c:v>
                </c:pt>
                <c:pt idx="5">
                  <c:v>416</c:v>
                </c:pt>
                <c:pt idx="6">
                  <c:v>459</c:v>
                </c:pt>
                <c:pt idx="7">
                  <c:v>479</c:v>
                </c:pt>
                <c:pt idx="8">
                  <c:v>413</c:v>
                </c:pt>
                <c:pt idx="9">
                  <c:v>484</c:v>
                </c:pt>
                <c:pt idx="10">
                  <c:v>475</c:v>
                </c:pt>
                <c:pt idx="11">
                  <c:v>440</c:v>
                </c:pt>
                <c:pt idx="12">
                  <c:v>487</c:v>
                </c:pt>
                <c:pt idx="13">
                  <c:v>459</c:v>
                </c:pt>
                <c:pt idx="14">
                  <c:v>489</c:v>
                </c:pt>
                <c:pt idx="15">
                  <c:v>403</c:v>
                </c:pt>
                <c:pt idx="16">
                  <c:v>490</c:v>
                </c:pt>
                <c:pt idx="17">
                  <c:v>408</c:v>
                </c:pt>
                <c:pt idx="18">
                  <c:v>498</c:v>
                </c:pt>
                <c:pt idx="1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C-4B79-BB87-7948A5698B65}"/>
            </c:ext>
          </c:extLst>
        </c:ser>
        <c:ser>
          <c:idx val="1"/>
          <c:order val="1"/>
          <c:tx>
            <c:v>Pronostico</c:v>
          </c:tx>
          <c:marker>
            <c:symbol val="none"/>
          </c:marker>
          <c:val>
            <c:numRef>
              <c:f>'P.M.P 3'!$C$2:$C$21</c:f>
              <c:numCache>
                <c:formatCode>General</c:formatCode>
                <c:ptCount val="20"/>
                <c:pt idx="3" formatCode="0.00">
                  <c:v>444.1</c:v>
                </c:pt>
                <c:pt idx="4" formatCode="0.00">
                  <c:v>432.5</c:v>
                </c:pt>
                <c:pt idx="5" formatCode="0.00">
                  <c:v>423.8</c:v>
                </c:pt>
                <c:pt idx="6" formatCode="0.00">
                  <c:v>417.8</c:v>
                </c:pt>
                <c:pt idx="7" formatCode="0.00">
                  <c:v>437.4</c:v>
                </c:pt>
                <c:pt idx="8" formatCode="0.00">
                  <c:v>464.70000000000005</c:v>
                </c:pt>
                <c:pt idx="9" formatCode="0.00">
                  <c:v>444</c:v>
                </c:pt>
                <c:pt idx="10" formatCode="0.00">
                  <c:v>455.1</c:v>
                </c:pt>
                <c:pt idx="11" formatCode="0.00">
                  <c:v>472.40000000000003</c:v>
                </c:pt>
                <c:pt idx="12" formatCode="0.00">
                  <c:v>458.4</c:v>
                </c:pt>
                <c:pt idx="13" formatCode="0.00">
                  <c:v>467</c:v>
                </c:pt>
                <c:pt idx="14" formatCode="0.00">
                  <c:v>468.3</c:v>
                </c:pt>
                <c:pt idx="15" formatCode="0.00">
                  <c:v>476.8</c:v>
                </c:pt>
                <c:pt idx="16" formatCode="0.00">
                  <c:v>443</c:v>
                </c:pt>
                <c:pt idx="17" formatCode="0.00">
                  <c:v>455.1</c:v>
                </c:pt>
                <c:pt idx="18" formatCode="0.00">
                  <c:v>440.3</c:v>
                </c:pt>
                <c:pt idx="19" formatCode="0.00">
                  <c:v>461.20000000000005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C-4B79-BB87-7948A5698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69522"/>
        <c:axId val="1832775462"/>
      </c:lineChart>
      <c:catAx>
        <c:axId val="454169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32775462"/>
        <c:crosses val="autoZero"/>
        <c:auto val="1"/>
        <c:lblAlgn val="ctr"/>
        <c:lblOffset val="100"/>
        <c:noMultiLvlLbl val="1"/>
      </c:catAx>
      <c:valAx>
        <c:axId val="183277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45416952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rgbClr val="757575"/>
                </a:solidFill>
                <a:latin typeface="+mn-lt"/>
              </a:rPr>
              <a:t>Demanda vs pronóstico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Demanda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Simple!$A$2:$A$21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Simple!$B$2:$B$21</c:f>
              <c:numCache>
                <c:formatCode>General</c:formatCode>
                <c:ptCount val="20"/>
                <c:pt idx="0">
                  <c:v>422</c:v>
                </c:pt>
                <c:pt idx="1">
                  <c:v>491</c:v>
                </c:pt>
                <c:pt idx="2">
                  <c:v>411</c:v>
                </c:pt>
                <c:pt idx="3">
                  <c:v>438</c:v>
                </c:pt>
                <c:pt idx="4">
                  <c:v>415</c:v>
                </c:pt>
                <c:pt idx="5">
                  <c:v>416</c:v>
                </c:pt>
                <c:pt idx="6">
                  <c:v>459</c:v>
                </c:pt>
                <c:pt idx="7">
                  <c:v>479</c:v>
                </c:pt>
                <c:pt idx="8">
                  <c:v>413</c:v>
                </c:pt>
                <c:pt idx="9">
                  <c:v>484</c:v>
                </c:pt>
                <c:pt idx="10">
                  <c:v>475</c:v>
                </c:pt>
                <c:pt idx="11">
                  <c:v>440</c:v>
                </c:pt>
                <c:pt idx="12">
                  <c:v>487</c:v>
                </c:pt>
                <c:pt idx="13">
                  <c:v>459</c:v>
                </c:pt>
                <c:pt idx="14">
                  <c:v>489</c:v>
                </c:pt>
                <c:pt idx="15">
                  <c:v>403</c:v>
                </c:pt>
                <c:pt idx="16">
                  <c:v>490</c:v>
                </c:pt>
                <c:pt idx="17">
                  <c:v>408</c:v>
                </c:pt>
                <c:pt idx="18">
                  <c:v>498</c:v>
                </c:pt>
                <c:pt idx="1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2-482A-B114-379BB3A6C9E3}"/>
            </c:ext>
          </c:extLst>
        </c:ser>
        <c:ser>
          <c:idx val="1"/>
          <c:order val="1"/>
          <c:tx>
            <c:strRef>
              <c:f>Simple!$C$1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val>
            <c:numRef>
              <c:f>Simple!$C$2:$C$21</c:f>
              <c:numCache>
                <c:formatCode>General</c:formatCode>
                <c:ptCount val="20"/>
                <c:pt idx="1">
                  <c:v>422</c:v>
                </c:pt>
                <c:pt idx="2">
                  <c:v>511.7</c:v>
                </c:pt>
                <c:pt idx="3">
                  <c:v>380.79</c:v>
                </c:pt>
                <c:pt idx="4">
                  <c:v>455.16300000000001</c:v>
                </c:pt>
                <c:pt idx="5">
                  <c:v>402.9511</c:v>
                </c:pt>
                <c:pt idx="6">
                  <c:v>419.91467</c:v>
                </c:pt>
                <c:pt idx="7">
                  <c:v>470.72559899999999</c:v>
                </c:pt>
                <c:pt idx="8">
                  <c:v>481.48232030000003</c:v>
                </c:pt>
                <c:pt idx="9">
                  <c:v>392.45530391</c:v>
                </c:pt>
                <c:pt idx="10">
                  <c:v>511.46340882700002</c:v>
                </c:pt>
                <c:pt idx="11">
                  <c:v>464.06097735189996</c:v>
                </c:pt>
                <c:pt idx="12">
                  <c:v>432.78170679443002</c:v>
                </c:pt>
                <c:pt idx="13">
                  <c:v>503.265487961671</c:v>
                </c:pt>
                <c:pt idx="14">
                  <c:v>445.72035361149869</c:v>
                </c:pt>
                <c:pt idx="15">
                  <c:v>501.98389391655041</c:v>
                </c:pt>
                <c:pt idx="16">
                  <c:v>373.30483182503485</c:v>
                </c:pt>
                <c:pt idx="17">
                  <c:v>525.00855045248954</c:v>
                </c:pt>
                <c:pt idx="18">
                  <c:v>372.89743486425311</c:v>
                </c:pt>
                <c:pt idx="19">
                  <c:v>535.53076954072412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2-482A-B114-379BB3A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740715"/>
        <c:axId val="711435134"/>
      </c:lineChart>
      <c:catAx>
        <c:axId val="1321740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11435134"/>
        <c:crosses val="autoZero"/>
        <c:auto val="1"/>
        <c:lblAlgn val="ctr"/>
        <c:lblOffset val="100"/>
        <c:noMultiLvlLbl val="1"/>
      </c:catAx>
      <c:valAx>
        <c:axId val="711435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32174071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4736051326917468"/>
          <c:y val="5.5555555555555552E-2"/>
          <c:w val="0.82004689413823273"/>
          <c:h val="0.70061401415732139"/>
        </c:manualLayout>
      </c:layout>
      <c:lineChart>
        <c:grouping val="standard"/>
        <c:varyColors val="1"/>
        <c:ser>
          <c:idx val="0"/>
          <c:order val="0"/>
          <c:tx>
            <c:v>Demanda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Doble!$A$2:$A$21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Doble!$B$2:$B$21</c:f>
              <c:numCache>
                <c:formatCode>General</c:formatCode>
                <c:ptCount val="20"/>
                <c:pt idx="0">
                  <c:v>422</c:v>
                </c:pt>
                <c:pt idx="1">
                  <c:v>491</c:v>
                </c:pt>
                <c:pt idx="2">
                  <c:v>411</c:v>
                </c:pt>
                <c:pt idx="3">
                  <c:v>438</c:v>
                </c:pt>
                <c:pt idx="4">
                  <c:v>415</c:v>
                </c:pt>
                <c:pt idx="5">
                  <c:v>416</c:v>
                </c:pt>
                <c:pt idx="6">
                  <c:v>459</c:v>
                </c:pt>
                <c:pt idx="7">
                  <c:v>479</c:v>
                </c:pt>
                <c:pt idx="8">
                  <c:v>413</c:v>
                </c:pt>
                <c:pt idx="9">
                  <c:v>484</c:v>
                </c:pt>
                <c:pt idx="10">
                  <c:v>475</c:v>
                </c:pt>
                <c:pt idx="11">
                  <c:v>440</c:v>
                </c:pt>
                <c:pt idx="12">
                  <c:v>487</c:v>
                </c:pt>
                <c:pt idx="13">
                  <c:v>459</c:v>
                </c:pt>
                <c:pt idx="14">
                  <c:v>489</c:v>
                </c:pt>
                <c:pt idx="15">
                  <c:v>403</c:v>
                </c:pt>
                <c:pt idx="16">
                  <c:v>490</c:v>
                </c:pt>
                <c:pt idx="17">
                  <c:v>408</c:v>
                </c:pt>
                <c:pt idx="18">
                  <c:v>498</c:v>
                </c:pt>
                <c:pt idx="1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3-40DF-AC06-636ADA23DECF}"/>
            </c:ext>
          </c:extLst>
        </c:ser>
        <c:ser>
          <c:idx val="1"/>
          <c:order val="1"/>
          <c:tx>
            <c:strRef>
              <c:f>Doble!$C$1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val>
            <c:numRef>
              <c:f>Doble!$C$2:$C$21</c:f>
              <c:numCache>
                <c:formatCode>0.00</c:formatCode>
                <c:ptCount val="20"/>
                <c:pt idx="0">
                  <c:v>425</c:v>
                </c:pt>
                <c:pt idx="1">
                  <c:v>426.92</c:v>
                </c:pt>
                <c:pt idx="2">
                  <c:v>452.80880000000002</c:v>
                </c:pt>
                <c:pt idx="3">
                  <c:v>444.42243200000001</c:v>
                </c:pt>
                <c:pt idx="4">
                  <c:v>446.26662848000001</c:v>
                </c:pt>
                <c:pt idx="5">
                  <c:v>438.78156830720002</c:v>
                </c:pt>
                <c:pt idx="6">
                  <c:v>432.47513208780805</c:v>
                </c:pt>
                <c:pt idx="7">
                  <c:v>442.55211880896513</c:v>
                </c:pt>
                <c:pt idx="8">
                  <c:v>457.79288238523714</c:v>
                </c:pt>
                <c:pt idx="9">
                  <c:v>445.97384394551329</c:v>
                </c:pt>
                <c:pt idx="10">
                  <c:v>461.2820864009758</c:v>
                </c:pt>
                <c:pt idx="11">
                  <c:v>470.12093093574106</c:v>
                </c:pt>
                <c:pt idx="12">
                  <c:v>464.00086625393226</c:v>
                </c:pt>
                <c:pt idx="13">
                  <c:v>475.19676900143014</c:v>
                </c:pt>
                <c:pt idx="14">
                  <c:v>473.66209478459285</c:v>
                </c:pt>
                <c:pt idx="15">
                  <c:v>482.5080971457312</c:v>
                </c:pt>
                <c:pt idx="16">
                  <c:v>458.1298129697841</c:v>
                </c:pt>
                <c:pt idx="17">
                  <c:v>469.07722526843412</c:v>
                </c:pt>
                <c:pt idx="18">
                  <c:v>448.4757803613831</c:v>
                </c:pt>
                <c:pt idx="19">
                  <c:v>464.02622210476443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3-40DF-AC06-636ADA23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87510"/>
        <c:axId val="1322658749"/>
      </c:lineChart>
      <c:catAx>
        <c:axId val="34287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322658749"/>
        <c:crosses val="autoZero"/>
        <c:auto val="1"/>
        <c:lblAlgn val="ctr"/>
        <c:lblOffset val="100"/>
        <c:noMultiLvlLbl val="1"/>
      </c:catAx>
      <c:valAx>
        <c:axId val="132265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428751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9</xdr:row>
      <xdr:rowOff>19050</xdr:rowOff>
    </xdr:from>
    <xdr:ext cx="3562350" cy="1343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57950" y="1733550"/>
          <a:ext cx="3562350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152399</xdr:colOff>
      <xdr:row>16</xdr:row>
      <xdr:rowOff>171449</xdr:rowOff>
    </xdr:from>
    <xdr:ext cx="3362325" cy="24288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81774" y="3219449"/>
          <a:ext cx="3362325" cy="2428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5</xdr:row>
      <xdr:rowOff>9525</xdr:rowOff>
    </xdr:from>
    <xdr:ext cx="4333875" cy="2876550"/>
    <xdr:graphicFrame macro="">
      <xdr:nvGraphicFramePr>
        <xdr:cNvPr id="1190494255" name="Chart 1">
          <a:extLst>
            <a:ext uri="{FF2B5EF4-FFF2-40B4-BE49-F238E27FC236}">
              <a16:creationId xmlns:a16="http://schemas.microsoft.com/office/drawing/2014/main" id="{00000000-0008-0000-0200-00002F80F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409575</xdr:colOff>
      <xdr:row>5</xdr:row>
      <xdr:rowOff>95250</xdr:rowOff>
    </xdr:from>
    <xdr:ext cx="4286250" cy="2876550"/>
    <xdr:graphicFrame macro="">
      <xdr:nvGraphicFramePr>
        <xdr:cNvPr id="513351318" name="Chart 2">
          <a:extLst>
            <a:ext uri="{FF2B5EF4-FFF2-40B4-BE49-F238E27FC236}">
              <a16:creationId xmlns:a16="http://schemas.microsoft.com/office/drawing/2014/main" id="{00000000-0008-0000-0300-0000961E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5</xdr:row>
      <xdr:rowOff>9525</xdr:rowOff>
    </xdr:from>
    <xdr:ext cx="4286250" cy="2876550"/>
    <xdr:graphicFrame macro="">
      <xdr:nvGraphicFramePr>
        <xdr:cNvPr id="1505234426" name="Chart 3">
          <a:extLst>
            <a:ext uri="{FF2B5EF4-FFF2-40B4-BE49-F238E27FC236}">
              <a16:creationId xmlns:a16="http://schemas.microsoft.com/office/drawing/2014/main" id="{00000000-0008-0000-0400-0000FA0D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</xdr:colOff>
      <xdr:row>22</xdr:row>
      <xdr:rowOff>28575</xdr:rowOff>
    </xdr:from>
    <xdr:ext cx="2971800" cy="1095375"/>
    <xdr:pic>
      <xdr:nvPicPr>
        <xdr:cNvPr id="2" name="image1.png">
          <a:extLst>
            <a:ext uri="{FF2B5EF4-FFF2-40B4-BE49-F238E27FC236}">
              <a16:creationId xmlns:a16="http://schemas.microsoft.com/office/drawing/2014/main" id="{F2B8EC65-3D08-45E5-B78B-BFBC19318F9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52650" y="4238625"/>
          <a:ext cx="2971800" cy="10953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647700</xdr:colOff>
      <xdr:row>5</xdr:row>
      <xdr:rowOff>161925</xdr:rowOff>
    </xdr:from>
    <xdr:ext cx="4286250" cy="2514600"/>
    <xdr:graphicFrame macro="">
      <xdr:nvGraphicFramePr>
        <xdr:cNvPr id="1746543457" name="Chart 4">
          <a:extLst>
            <a:ext uri="{FF2B5EF4-FFF2-40B4-BE49-F238E27FC236}">
              <a16:creationId xmlns:a16="http://schemas.microsoft.com/office/drawing/2014/main" id="{00000000-0008-0000-0500-000061231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3</xdr:col>
      <xdr:colOff>38100</xdr:colOff>
      <xdr:row>22</xdr:row>
      <xdr:rowOff>57149</xdr:rowOff>
    </xdr:from>
    <xdr:to>
      <xdr:col>8</xdr:col>
      <xdr:colOff>51847</xdr:colOff>
      <xdr:row>32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FB4CB7-A021-4122-96DE-D20430CBC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" y="4267199"/>
          <a:ext cx="3680872" cy="1990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E16" sqref="E16"/>
    </sheetView>
  </sheetViews>
  <sheetFormatPr baseColWidth="10" defaultColWidth="14.42578125" defaultRowHeight="15" customHeight="1"/>
  <cols>
    <col min="1" max="26" width="10.710937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 t="s">
        <v>4</v>
      </c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 t="s">
        <v>6</v>
      </c>
      <c r="B7" s="1" t="s">
        <v>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 t="s">
        <v>8</v>
      </c>
      <c r="B8" s="1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 t="s">
        <v>10</v>
      </c>
      <c r="B9" s="1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 t="s">
        <v>12</v>
      </c>
      <c r="B10" s="1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 t="s">
        <v>14</v>
      </c>
      <c r="B11" s="1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 t="s">
        <v>16</v>
      </c>
      <c r="B12" s="1" t="s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H2" sqref="H2:H21"/>
    </sheetView>
  </sheetViews>
  <sheetFormatPr baseColWidth="10" defaultColWidth="14.42578125" defaultRowHeight="15" customHeight="1"/>
  <cols>
    <col min="1" max="26" width="10.7109375" customWidth="1"/>
  </cols>
  <sheetData>
    <row r="1" spans="1:11">
      <c r="A1" s="19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J1" s="24" t="s">
        <v>26</v>
      </c>
      <c r="K1" s="25"/>
    </row>
    <row r="2" spans="1:11">
      <c r="A2" s="3">
        <v>1</v>
      </c>
      <c r="B2" s="3">
        <v>422</v>
      </c>
      <c r="C2" s="16"/>
      <c r="D2" s="16"/>
      <c r="E2" s="16"/>
      <c r="F2" s="3">
        <f>B2</f>
        <v>422</v>
      </c>
      <c r="G2" s="3">
        <v>3</v>
      </c>
      <c r="H2" s="3">
        <f>F2+G2</f>
        <v>425</v>
      </c>
      <c r="J2" s="23" t="s">
        <v>27</v>
      </c>
      <c r="K2" s="4">
        <v>0.1</v>
      </c>
    </row>
    <row r="3" spans="1:11">
      <c r="A3" s="3">
        <v>2</v>
      </c>
      <c r="B3" s="3">
        <v>491</v>
      </c>
      <c r="C3" s="16"/>
      <c r="D3" s="16"/>
      <c r="E3" s="3">
        <f>B2</f>
        <v>422</v>
      </c>
      <c r="F3" s="3">
        <f>$K$6*B2+(1-$K$6)*(F2+G2)</f>
        <v>424.1</v>
      </c>
      <c r="G3" s="3">
        <f>$K$7*(F3-F2)+(1-$K$7)*G2</f>
        <v>2.8200000000000047</v>
      </c>
      <c r="H3" s="3">
        <f t="shared" ref="H3:H22" si="0">F3+G3</f>
        <v>426.92</v>
      </c>
      <c r="J3" s="23" t="s">
        <v>28</v>
      </c>
      <c r="K3" s="4">
        <v>0.4</v>
      </c>
    </row>
    <row r="4" spans="1:11">
      <c r="A4" s="3">
        <v>3</v>
      </c>
      <c r="B4" s="3">
        <v>411</v>
      </c>
      <c r="C4" s="16"/>
      <c r="D4" s="16"/>
      <c r="E4" s="3">
        <f>B3+$K$6*(B3-E3)</f>
        <v>511.7</v>
      </c>
      <c r="F4" s="3">
        <f t="shared" ref="F4:F22" si="1">$K$6*B3+(1-$K$6)*(F3+G3)</f>
        <v>446.14400000000001</v>
      </c>
      <c r="G4" s="3">
        <f t="shared" ref="G4:G22" si="2">$K$7*(F4-F3)+(1-$K$7)*G3</f>
        <v>6.6648000000000005</v>
      </c>
      <c r="H4" s="3">
        <f t="shared" si="0"/>
        <v>452.80880000000002</v>
      </c>
      <c r="J4" s="23" t="s">
        <v>29</v>
      </c>
      <c r="K4" s="4">
        <v>0.5</v>
      </c>
    </row>
    <row r="5" spans="1:11">
      <c r="A5" s="3">
        <v>4</v>
      </c>
      <c r="B5" s="3">
        <v>438</v>
      </c>
      <c r="C5" s="5">
        <f>AVERAGE(B2:B4)</f>
        <v>441.33333333333331</v>
      </c>
      <c r="D5" s="11">
        <f>$K$2*B2+B3*$K$3+B4*$K$4</f>
        <v>444.1</v>
      </c>
      <c r="E5" s="3">
        <f t="shared" ref="E5:E22" si="3">B4+$K$6*(B4-E4)</f>
        <v>380.79</v>
      </c>
      <c r="F5" s="3">
        <f t="shared" si="1"/>
        <v>440.26616000000001</v>
      </c>
      <c r="G5" s="3">
        <f t="shared" si="2"/>
        <v>4.1562720000000022</v>
      </c>
      <c r="H5" s="3">
        <f t="shared" si="0"/>
        <v>444.42243200000001</v>
      </c>
    </row>
    <row r="6" spans="1:11">
      <c r="A6" s="3">
        <v>5</v>
      </c>
      <c r="B6" s="3">
        <v>415</v>
      </c>
      <c r="C6" s="5">
        <f t="shared" ref="C6:H22" si="4">AVERAGE(B3:B5)</f>
        <v>446.66666666666669</v>
      </c>
      <c r="D6" s="11">
        <f t="shared" ref="D6:D22" si="5">$K$2*B3+B4*$K$3+B5*$K$4</f>
        <v>432.5</v>
      </c>
      <c r="E6" s="3">
        <f t="shared" si="3"/>
        <v>455.16300000000001</v>
      </c>
      <c r="F6" s="3">
        <f t="shared" si="1"/>
        <v>442.49570240000003</v>
      </c>
      <c r="G6" s="3">
        <f t="shared" si="2"/>
        <v>3.7709260800000051</v>
      </c>
      <c r="H6" s="3">
        <f t="shared" si="0"/>
        <v>446.26662848000001</v>
      </c>
      <c r="J6" s="18" t="s">
        <v>30</v>
      </c>
      <c r="K6" s="3">
        <v>0.3</v>
      </c>
    </row>
    <row r="7" spans="1:11">
      <c r="A7" s="3">
        <v>6</v>
      </c>
      <c r="B7" s="3">
        <v>416</v>
      </c>
      <c r="C7" s="5">
        <f t="shared" si="4"/>
        <v>421.33333333333331</v>
      </c>
      <c r="D7" s="11">
        <f t="shared" si="5"/>
        <v>423.8</v>
      </c>
      <c r="E7" s="3">
        <f t="shared" si="3"/>
        <v>402.9511</v>
      </c>
      <c r="F7" s="3">
        <f t="shared" si="1"/>
        <v>436.88663993599999</v>
      </c>
      <c r="G7" s="3">
        <f t="shared" si="2"/>
        <v>1.8949283711999978</v>
      </c>
      <c r="H7" s="3">
        <f t="shared" si="0"/>
        <v>438.78156830720002</v>
      </c>
      <c r="J7" s="18" t="s">
        <v>31</v>
      </c>
      <c r="K7" s="3">
        <v>0.2</v>
      </c>
    </row>
    <row r="8" spans="1:11">
      <c r="A8" s="3">
        <v>7</v>
      </c>
      <c r="B8" s="3">
        <v>459</v>
      </c>
      <c r="C8" s="5">
        <f t="shared" si="4"/>
        <v>423</v>
      </c>
      <c r="D8" s="11">
        <f t="shared" si="5"/>
        <v>417.8</v>
      </c>
      <c r="E8" s="3">
        <f t="shared" si="3"/>
        <v>419.91467</v>
      </c>
      <c r="F8" s="3">
        <f t="shared" si="1"/>
        <v>431.94709781504002</v>
      </c>
      <c r="G8" s="3">
        <f t="shared" si="2"/>
        <v>0.52803427276800419</v>
      </c>
      <c r="H8" s="3">
        <f t="shared" si="0"/>
        <v>432.47513208780805</v>
      </c>
      <c r="J8" s="18" t="s">
        <v>32</v>
      </c>
      <c r="K8" s="3">
        <v>3</v>
      </c>
    </row>
    <row r="9" spans="1:11">
      <c r="A9" s="3">
        <v>8</v>
      </c>
      <c r="B9" s="3">
        <v>479</v>
      </c>
      <c r="C9" s="5">
        <f t="shared" si="4"/>
        <v>430</v>
      </c>
      <c r="D9" s="11">
        <f t="shared" si="5"/>
        <v>437.4</v>
      </c>
      <c r="E9" s="3">
        <f t="shared" si="3"/>
        <v>470.72559899999999</v>
      </c>
      <c r="F9" s="3">
        <f t="shared" si="1"/>
        <v>440.43259246146562</v>
      </c>
      <c r="G9" s="3">
        <f t="shared" si="2"/>
        <v>2.1195263474995221</v>
      </c>
      <c r="H9" s="3">
        <f t="shared" si="0"/>
        <v>442.55211880896513</v>
      </c>
    </row>
    <row r="10" spans="1:11">
      <c r="A10" s="3">
        <v>9</v>
      </c>
      <c r="B10" s="3">
        <v>413</v>
      </c>
      <c r="C10" s="5">
        <f t="shared" si="4"/>
        <v>451.33333333333331</v>
      </c>
      <c r="D10" s="11">
        <f>$K$2*B7+B8*$K$3+B9*$K$4</f>
        <v>464.70000000000005</v>
      </c>
      <c r="E10" s="3">
        <f t="shared" si="3"/>
        <v>481.48232030000003</v>
      </c>
      <c r="F10" s="3">
        <f t="shared" si="1"/>
        <v>453.48648316627555</v>
      </c>
      <c r="G10" s="3">
        <f t="shared" si="2"/>
        <v>4.3063992189616043</v>
      </c>
      <c r="H10" s="3">
        <f t="shared" si="0"/>
        <v>457.79288238523714</v>
      </c>
    </row>
    <row r="11" spans="1:11">
      <c r="A11" s="3">
        <v>10</v>
      </c>
      <c r="B11" s="3">
        <v>484</v>
      </c>
      <c r="C11" s="5">
        <f t="shared" si="4"/>
        <v>450.33333333333331</v>
      </c>
      <c r="D11" s="11">
        <f t="shared" si="5"/>
        <v>444</v>
      </c>
      <c r="E11" s="3">
        <f t="shared" si="3"/>
        <v>392.45530391</v>
      </c>
      <c r="F11" s="3">
        <f t="shared" si="1"/>
        <v>444.35501766966593</v>
      </c>
      <c r="G11" s="3">
        <f t="shared" si="2"/>
        <v>1.6188262758473593</v>
      </c>
      <c r="H11" s="3">
        <f t="shared" si="0"/>
        <v>445.97384394551329</v>
      </c>
    </row>
    <row r="12" spans="1:11">
      <c r="A12" s="3">
        <v>11</v>
      </c>
      <c r="B12" s="3">
        <v>475</v>
      </c>
      <c r="C12" s="5">
        <f t="shared" si="4"/>
        <v>458.66666666666669</v>
      </c>
      <c r="D12" s="11">
        <f t="shared" si="5"/>
        <v>455.1</v>
      </c>
      <c r="E12" s="3">
        <f t="shared" si="3"/>
        <v>511.46340882700002</v>
      </c>
      <c r="F12" s="3">
        <f t="shared" si="1"/>
        <v>457.38169076185926</v>
      </c>
      <c r="G12" s="3">
        <f t="shared" si="2"/>
        <v>3.9003956391165544</v>
      </c>
      <c r="H12" s="3">
        <f t="shared" si="0"/>
        <v>461.2820864009758</v>
      </c>
    </row>
    <row r="13" spans="1:11">
      <c r="A13" s="3">
        <v>12</v>
      </c>
      <c r="B13" s="3">
        <v>440</v>
      </c>
      <c r="C13" s="5">
        <f t="shared" si="4"/>
        <v>457.33333333333331</v>
      </c>
      <c r="D13" s="11">
        <f t="shared" si="5"/>
        <v>472.40000000000003</v>
      </c>
      <c r="E13" s="3">
        <f t="shared" si="3"/>
        <v>464.06097735189996</v>
      </c>
      <c r="F13" s="3">
        <f t="shared" si="1"/>
        <v>465.39746048068304</v>
      </c>
      <c r="G13" s="3">
        <f t="shared" si="2"/>
        <v>4.7234704550579991</v>
      </c>
      <c r="H13" s="3">
        <f t="shared" si="0"/>
        <v>470.12093093574106</v>
      </c>
    </row>
    <row r="14" spans="1:11">
      <c r="A14" s="3">
        <v>13</v>
      </c>
      <c r="B14" s="3">
        <v>487</v>
      </c>
      <c r="C14" s="5">
        <f t="shared" si="4"/>
        <v>466.33333333333331</v>
      </c>
      <c r="D14" s="11">
        <f t="shared" si="5"/>
        <v>458.4</v>
      </c>
      <c r="E14" s="3">
        <f t="shared" si="3"/>
        <v>432.78170679443002</v>
      </c>
      <c r="F14" s="3">
        <f t="shared" si="1"/>
        <v>461.08465165501872</v>
      </c>
      <c r="G14" s="3">
        <f t="shared" si="2"/>
        <v>2.9162145989135353</v>
      </c>
      <c r="H14" s="3">
        <f t="shared" si="0"/>
        <v>464.00086625393226</v>
      </c>
    </row>
    <row r="15" spans="1:11">
      <c r="A15" s="3">
        <v>14</v>
      </c>
      <c r="B15" s="3">
        <v>459</v>
      </c>
      <c r="C15" s="5">
        <f t="shared" si="4"/>
        <v>467.33333333333331</v>
      </c>
      <c r="D15" s="11">
        <f t="shared" si="5"/>
        <v>467</v>
      </c>
      <c r="E15" s="3">
        <f t="shared" si="3"/>
        <v>503.265487961671</v>
      </c>
      <c r="F15" s="3">
        <f t="shared" si="1"/>
        <v>470.90060637775252</v>
      </c>
      <c r="G15" s="3">
        <f t="shared" si="2"/>
        <v>4.2961626236775894</v>
      </c>
      <c r="H15" s="3">
        <f t="shared" si="0"/>
        <v>475.19676900143014</v>
      </c>
    </row>
    <row r="16" spans="1:11">
      <c r="A16" s="3">
        <v>15</v>
      </c>
      <c r="B16" s="3">
        <v>489</v>
      </c>
      <c r="C16" s="5">
        <f t="shared" si="4"/>
        <v>462</v>
      </c>
      <c r="D16" s="11">
        <f t="shared" si="5"/>
        <v>468.3</v>
      </c>
      <c r="E16" s="3">
        <f t="shared" si="3"/>
        <v>445.72035361149869</v>
      </c>
      <c r="F16" s="3">
        <f t="shared" si="1"/>
        <v>470.33773830100108</v>
      </c>
      <c r="G16" s="3">
        <f t="shared" si="2"/>
        <v>3.3243564835917834</v>
      </c>
      <c r="H16" s="3">
        <f t="shared" si="0"/>
        <v>473.66209478459285</v>
      </c>
    </row>
    <row r="17" spans="1:8">
      <c r="A17" s="3">
        <v>16</v>
      </c>
      <c r="B17" s="3">
        <v>403</v>
      </c>
      <c r="C17" s="5">
        <f t="shared" si="4"/>
        <v>478.33333333333331</v>
      </c>
      <c r="D17" s="11">
        <f t="shared" si="5"/>
        <v>476.8</v>
      </c>
      <c r="E17" s="3">
        <f t="shared" si="3"/>
        <v>501.98389391655041</v>
      </c>
      <c r="F17" s="3">
        <f t="shared" si="1"/>
        <v>478.26346634921498</v>
      </c>
      <c r="G17" s="3">
        <f t="shared" si="2"/>
        <v>4.2446307965162067</v>
      </c>
      <c r="H17" s="3">
        <f t="shared" si="0"/>
        <v>482.5080971457312</v>
      </c>
    </row>
    <row r="18" spans="1:8">
      <c r="A18" s="3">
        <v>17</v>
      </c>
      <c r="B18" s="3">
        <v>490</v>
      </c>
      <c r="C18" s="5">
        <f t="shared" si="4"/>
        <v>450.33333333333331</v>
      </c>
      <c r="D18" s="11">
        <f t="shared" si="5"/>
        <v>443</v>
      </c>
      <c r="E18" s="3">
        <f t="shared" si="3"/>
        <v>373.30483182503485</v>
      </c>
      <c r="F18" s="3">
        <f t="shared" si="1"/>
        <v>458.65566800201179</v>
      </c>
      <c r="G18" s="3">
        <f t="shared" si="2"/>
        <v>-0.52585503222767205</v>
      </c>
      <c r="H18" s="3">
        <f t="shared" si="0"/>
        <v>458.1298129697841</v>
      </c>
    </row>
    <row r="19" spans="1:8">
      <c r="A19" s="3">
        <v>18</v>
      </c>
      <c r="B19" s="3">
        <v>408</v>
      </c>
      <c r="C19" s="5">
        <f t="shared" si="4"/>
        <v>460.66666666666669</v>
      </c>
      <c r="D19" s="11">
        <f t="shared" si="5"/>
        <v>455.1</v>
      </c>
      <c r="E19" s="3">
        <f t="shared" si="3"/>
        <v>525.00855045248954</v>
      </c>
      <c r="F19" s="3">
        <f t="shared" si="1"/>
        <v>467.69086907884883</v>
      </c>
      <c r="G19" s="3">
        <f t="shared" si="2"/>
        <v>1.3863561895852705</v>
      </c>
      <c r="H19" s="3">
        <f t="shared" si="0"/>
        <v>469.07722526843412</v>
      </c>
    </row>
    <row r="20" spans="1:8">
      <c r="A20" s="3">
        <v>19</v>
      </c>
      <c r="B20" s="3">
        <v>498</v>
      </c>
      <c r="C20" s="5">
        <f t="shared" si="4"/>
        <v>433.66666666666669</v>
      </c>
      <c r="D20" s="11">
        <f t="shared" si="5"/>
        <v>440.3</v>
      </c>
      <c r="E20" s="3">
        <f t="shared" si="3"/>
        <v>372.89743486425311</v>
      </c>
      <c r="F20" s="3">
        <f t="shared" si="1"/>
        <v>450.75405768790387</v>
      </c>
      <c r="G20" s="3">
        <f t="shared" si="2"/>
        <v>-2.2782773265207772</v>
      </c>
      <c r="H20" s="3">
        <f t="shared" si="0"/>
        <v>448.4757803613831</v>
      </c>
    </row>
    <row r="21" spans="1:8" ht="15.75" customHeight="1">
      <c r="A21" s="3">
        <v>20</v>
      </c>
      <c r="B21" s="3">
        <v>499</v>
      </c>
      <c r="C21" s="5">
        <f t="shared" si="4"/>
        <v>465.33333333333331</v>
      </c>
      <c r="D21" s="11">
        <f t="shared" si="5"/>
        <v>461.20000000000005</v>
      </c>
      <c r="E21" s="3">
        <f t="shared" si="3"/>
        <v>535.53076954072412</v>
      </c>
      <c r="F21" s="3">
        <f t="shared" si="1"/>
        <v>463.33304625296819</v>
      </c>
      <c r="G21" s="3">
        <f t="shared" si="2"/>
        <v>0.69317585179624253</v>
      </c>
      <c r="H21" s="3">
        <f t="shared" si="0"/>
        <v>464.02622210476443</v>
      </c>
    </row>
    <row r="22" spans="1:8" ht="15.75" customHeight="1">
      <c r="C22" s="20">
        <f t="shared" si="4"/>
        <v>468.33333333333331</v>
      </c>
      <c r="D22" s="21">
        <f t="shared" si="5"/>
        <v>489.5</v>
      </c>
      <c r="E22" s="22">
        <f t="shared" si="3"/>
        <v>488.04076913778277</v>
      </c>
      <c r="F22" s="22">
        <f t="shared" si="1"/>
        <v>474.51835547333508</v>
      </c>
      <c r="G22" s="22">
        <f t="shared" si="2"/>
        <v>2.7916025255103722</v>
      </c>
      <c r="H22" s="22">
        <f t="shared" si="0"/>
        <v>477.30995799884545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:K1"/>
  </mergeCells>
  <pageMargins left="0.7" right="0.7" top="0.75" bottom="0.75" header="0" footer="0"/>
  <pageSetup orientation="landscape"/>
  <ignoredErrors>
    <ignoredError sqref="C5:C21 C22:H2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H26" sqref="H26"/>
    </sheetView>
  </sheetViews>
  <sheetFormatPr baseColWidth="10" defaultColWidth="14.42578125" defaultRowHeight="15" customHeight="1"/>
  <cols>
    <col min="1" max="5" width="10.7109375" customWidth="1"/>
    <col min="6" max="7" width="12.140625" customWidth="1"/>
    <col min="8" max="9" width="10.7109375" customWidth="1"/>
    <col min="10" max="10" width="11.42578125" customWidth="1"/>
    <col min="11" max="26" width="10.7109375" customWidth="1"/>
  </cols>
  <sheetData>
    <row r="1" spans="1:13">
      <c r="A1" s="2" t="s">
        <v>18</v>
      </c>
      <c r="B1" s="2" t="s">
        <v>19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I1" s="19" t="s">
        <v>38</v>
      </c>
      <c r="J1" s="5">
        <f>AVERAGE(E5:E21)</f>
        <v>32.509803921568633</v>
      </c>
      <c r="K1" s="29" t="s">
        <v>39</v>
      </c>
      <c r="L1" s="30"/>
      <c r="M1" s="31"/>
    </row>
    <row r="2" spans="1:13">
      <c r="A2" s="6">
        <v>1</v>
      </c>
      <c r="B2" s="6">
        <v>422</v>
      </c>
      <c r="C2" s="16"/>
      <c r="D2" s="16"/>
      <c r="E2" s="16"/>
      <c r="F2" s="16"/>
      <c r="G2" s="16"/>
      <c r="I2" s="19" t="s">
        <v>40</v>
      </c>
      <c r="J2" s="5">
        <f>AVERAGE(F5:F21)</f>
        <v>1437.0326797385621</v>
      </c>
      <c r="K2" s="29" t="s">
        <v>41</v>
      </c>
      <c r="L2" s="30"/>
      <c r="M2" s="31"/>
    </row>
    <row r="3" spans="1:13">
      <c r="A3" s="3">
        <v>2</v>
      </c>
      <c r="B3" s="3">
        <v>491</v>
      </c>
      <c r="C3" s="16"/>
      <c r="D3" s="16"/>
      <c r="E3" s="16"/>
      <c r="F3" s="16"/>
      <c r="G3" s="16"/>
      <c r="I3" s="19" t="s">
        <v>42</v>
      </c>
      <c r="J3" s="7">
        <f>AVERAGE(G5:G21)</f>
        <v>7.2032920261128952E-2</v>
      </c>
      <c r="K3" s="29" t="s">
        <v>43</v>
      </c>
      <c r="L3" s="30"/>
      <c r="M3" s="31"/>
    </row>
    <row r="4" spans="1:13">
      <c r="A4" s="3">
        <v>3</v>
      </c>
      <c r="B4" s="3">
        <v>411</v>
      </c>
      <c r="C4" s="16"/>
      <c r="D4" s="16"/>
      <c r="E4" s="16"/>
      <c r="F4" s="16"/>
      <c r="G4" s="16"/>
      <c r="I4" s="19" t="s">
        <v>44</v>
      </c>
      <c r="J4" s="5">
        <f>SQRT(J2)</f>
        <v>37.908213882199227</v>
      </c>
      <c r="K4" s="29" t="s">
        <v>45</v>
      </c>
      <c r="L4" s="30"/>
      <c r="M4" s="31"/>
    </row>
    <row r="5" spans="1:13">
      <c r="A5" s="3">
        <v>4</v>
      </c>
      <c r="B5" s="3">
        <v>438</v>
      </c>
      <c r="C5" s="5">
        <v>441.33333333333331</v>
      </c>
      <c r="D5" s="5">
        <f>B5-C5</f>
        <v>-3.3333333333333144</v>
      </c>
      <c r="E5" s="5">
        <f>ABS(D5)</f>
        <v>3.3333333333333144</v>
      </c>
      <c r="F5" s="5">
        <f>POWER(E5,2)</f>
        <v>11.111111111110985</v>
      </c>
      <c r="G5" s="7">
        <f>E5/C5</f>
        <v>7.5528700906343981E-3</v>
      </c>
    </row>
    <row r="6" spans="1:13">
      <c r="A6" s="3">
        <v>5</v>
      </c>
      <c r="B6" s="3">
        <v>415</v>
      </c>
      <c r="C6" s="5">
        <v>446.66666666666669</v>
      </c>
      <c r="D6" s="5">
        <f t="shared" ref="D6:D21" si="0">B6-C6</f>
        <v>-31.666666666666686</v>
      </c>
      <c r="E6" s="5">
        <f t="shared" ref="E6:E21" si="1">ABS(D6)</f>
        <v>31.666666666666686</v>
      </c>
      <c r="F6" s="5">
        <f t="shared" ref="F6:F21" si="2">POWER(E6,2)</f>
        <v>1002.777777777779</v>
      </c>
      <c r="G6" s="7">
        <f t="shared" ref="G6:G21" si="3">E6/C6</f>
        <v>7.089552238805974E-2</v>
      </c>
    </row>
    <row r="7" spans="1:13">
      <c r="A7" s="3">
        <v>6</v>
      </c>
      <c r="B7" s="3">
        <v>416</v>
      </c>
      <c r="C7" s="5">
        <v>421.33333333333331</v>
      </c>
      <c r="D7" s="5">
        <f t="shared" si="0"/>
        <v>-5.3333333333333144</v>
      </c>
      <c r="E7" s="5">
        <f t="shared" si="1"/>
        <v>5.3333333333333144</v>
      </c>
      <c r="F7" s="5">
        <f t="shared" si="2"/>
        <v>28.444444444444244</v>
      </c>
      <c r="G7" s="7">
        <f t="shared" si="3"/>
        <v>1.2658227848101222E-2</v>
      </c>
    </row>
    <row r="8" spans="1:13">
      <c r="A8" s="3">
        <v>7</v>
      </c>
      <c r="B8" s="3">
        <v>459</v>
      </c>
      <c r="C8" s="5">
        <v>423</v>
      </c>
      <c r="D8" s="5">
        <f t="shared" si="0"/>
        <v>36</v>
      </c>
      <c r="E8" s="5">
        <f t="shared" si="1"/>
        <v>36</v>
      </c>
      <c r="F8" s="5">
        <f t="shared" si="2"/>
        <v>1296</v>
      </c>
      <c r="G8" s="7">
        <f t="shared" si="3"/>
        <v>8.5106382978723402E-2</v>
      </c>
    </row>
    <row r="9" spans="1:13">
      <c r="A9" s="3">
        <v>8</v>
      </c>
      <c r="B9" s="3">
        <v>479</v>
      </c>
      <c r="C9" s="5">
        <v>430</v>
      </c>
      <c r="D9" s="5">
        <f t="shared" si="0"/>
        <v>49</v>
      </c>
      <c r="E9" s="5">
        <f t="shared" si="1"/>
        <v>49</v>
      </c>
      <c r="F9" s="5">
        <f t="shared" si="2"/>
        <v>2401</v>
      </c>
      <c r="G9" s="7">
        <f t="shared" si="3"/>
        <v>0.11395348837209303</v>
      </c>
    </row>
    <row r="10" spans="1:13">
      <c r="A10" s="3">
        <v>9</v>
      </c>
      <c r="B10" s="3">
        <v>413</v>
      </c>
      <c r="C10" s="5">
        <v>451.33333333333331</v>
      </c>
      <c r="D10" s="5">
        <f t="shared" si="0"/>
        <v>-38.333333333333314</v>
      </c>
      <c r="E10" s="5">
        <f t="shared" si="1"/>
        <v>38.333333333333314</v>
      </c>
      <c r="F10" s="5">
        <f t="shared" si="2"/>
        <v>1469.444444444443</v>
      </c>
      <c r="G10" s="7">
        <f t="shared" si="3"/>
        <v>8.4933530280649885E-2</v>
      </c>
    </row>
    <row r="11" spans="1:13">
      <c r="A11" s="3">
        <v>10</v>
      </c>
      <c r="B11" s="3">
        <v>484</v>
      </c>
      <c r="C11" s="5">
        <v>450.33333333333331</v>
      </c>
      <c r="D11" s="5">
        <f t="shared" si="0"/>
        <v>33.666666666666686</v>
      </c>
      <c r="E11" s="5">
        <f t="shared" si="1"/>
        <v>33.666666666666686</v>
      </c>
      <c r="F11" s="5">
        <f t="shared" si="2"/>
        <v>1133.4444444444457</v>
      </c>
      <c r="G11" s="7">
        <f t="shared" si="3"/>
        <v>7.4759437453738017E-2</v>
      </c>
    </row>
    <row r="12" spans="1:13">
      <c r="A12" s="3">
        <v>11</v>
      </c>
      <c r="B12" s="3">
        <v>475</v>
      </c>
      <c r="C12" s="5">
        <v>458.66666666666669</v>
      </c>
      <c r="D12" s="5">
        <f t="shared" si="0"/>
        <v>16.333333333333314</v>
      </c>
      <c r="E12" s="5">
        <f t="shared" si="1"/>
        <v>16.333333333333314</v>
      </c>
      <c r="F12" s="5">
        <f t="shared" si="2"/>
        <v>266.77777777777715</v>
      </c>
      <c r="G12" s="7">
        <f t="shared" si="3"/>
        <v>3.5610465116279029E-2</v>
      </c>
    </row>
    <row r="13" spans="1:13">
      <c r="A13" s="3">
        <v>12</v>
      </c>
      <c r="B13" s="3">
        <v>440</v>
      </c>
      <c r="C13" s="5">
        <v>457.33333333333331</v>
      </c>
      <c r="D13" s="5">
        <f t="shared" si="0"/>
        <v>-17.333333333333314</v>
      </c>
      <c r="E13" s="5">
        <f t="shared" si="1"/>
        <v>17.333333333333314</v>
      </c>
      <c r="F13" s="5">
        <f t="shared" si="2"/>
        <v>300.44444444444377</v>
      </c>
      <c r="G13" s="7">
        <f t="shared" si="3"/>
        <v>3.7900874635568474E-2</v>
      </c>
    </row>
    <row r="14" spans="1:13">
      <c r="A14" s="3">
        <v>13</v>
      </c>
      <c r="B14" s="3">
        <v>487</v>
      </c>
      <c r="C14" s="5">
        <v>466.33333333333331</v>
      </c>
      <c r="D14" s="5">
        <f t="shared" si="0"/>
        <v>20.666666666666686</v>
      </c>
      <c r="E14" s="5">
        <f t="shared" si="1"/>
        <v>20.666666666666686</v>
      </c>
      <c r="F14" s="5">
        <f t="shared" si="2"/>
        <v>427.11111111111188</v>
      </c>
      <c r="G14" s="7">
        <f t="shared" si="3"/>
        <v>4.4317369549678381E-2</v>
      </c>
    </row>
    <row r="15" spans="1:13">
      <c r="A15" s="3">
        <v>14</v>
      </c>
      <c r="B15" s="3">
        <v>459</v>
      </c>
      <c r="C15" s="5">
        <v>467.33333333333331</v>
      </c>
      <c r="D15" s="5">
        <f t="shared" si="0"/>
        <v>-8.3333333333333144</v>
      </c>
      <c r="E15" s="5">
        <f t="shared" si="1"/>
        <v>8.3333333333333144</v>
      </c>
      <c r="F15" s="5">
        <f t="shared" si="2"/>
        <v>69.44444444444413</v>
      </c>
      <c r="G15" s="7">
        <f t="shared" si="3"/>
        <v>1.7831669044222499E-2</v>
      </c>
    </row>
    <row r="16" spans="1:13">
      <c r="A16" s="3">
        <v>15</v>
      </c>
      <c r="B16" s="3">
        <v>489</v>
      </c>
      <c r="C16" s="5">
        <v>462</v>
      </c>
      <c r="D16" s="5">
        <f t="shared" si="0"/>
        <v>27</v>
      </c>
      <c r="E16" s="5">
        <f t="shared" si="1"/>
        <v>27</v>
      </c>
      <c r="F16" s="5">
        <f t="shared" si="2"/>
        <v>729</v>
      </c>
      <c r="G16" s="7">
        <f t="shared" si="3"/>
        <v>5.844155844155844E-2</v>
      </c>
    </row>
    <row r="17" spans="1:7">
      <c r="A17" s="3">
        <v>16</v>
      </c>
      <c r="B17" s="3">
        <v>403</v>
      </c>
      <c r="C17" s="5">
        <v>478.33333333333331</v>
      </c>
      <c r="D17" s="5">
        <f t="shared" si="0"/>
        <v>-75.333333333333314</v>
      </c>
      <c r="E17" s="5">
        <f t="shared" si="1"/>
        <v>75.333333333333314</v>
      </c>
      <c r="F17" s="5">
        <f t="shared" si="2"/>
        <v>5675.1111111111086</v>
      </c>
      <c r="G17" s="7">
        <f t="shared" si="3"/>
        <v>0.15749128919860625</v>
      </c>
    </row>
    <row r="18" spans="1:7">
      <c r="A18" s="3">
        <v>17</v>
      </c>
      <c r="B18" s="3">
        <v>490</v>
      </c>
      <c r="C18" s="5">
        <v>450.33333333333331</v>
      </c>
      <c r="D18" s="5">
        <f t="shared" si="0"/>
        <v>39.666666666666686</v>
      </c>
      <c r="E18" s="5">
        <f t="shared" si="1"/>
        <v>39.666666666666686</v>
      </c>
      <c r="F18" s="5">
        <f t="shared" si="2"/>
        <v>1573.4444444444459</v>
      </c>
      <c r="G18" s="7">
        <f t="shared" si="3"/>
        <v>8.8082901554404194E-2</v>
      </c>
    </row>
    <row r="19" spans="1:7">
      <c r="A19" s="3">
        <v>18</v>
      </c>
      <c r="B19" s="3">
        <v>408</v>
      </c>
      <c r="C19" s="5">
        <v>460.66666666666669</v>
      </c>
      <c r="D19" s="5">
        <f t="shared" si="0"/>
        <v>-52.666666666666686</v>
      </c>
      <c r="E19" s="5">
        <f t="shared" si="1"/>
        <v>52.666666666666686</v>
      </c>
      <c r="F19" s="5">
        <f t="shared" si="2"/>
        <v>2773.7777777777796</v>
      </c>
      <c r="G19" s="7">
        <f t="shared" si="3"/>
        <v>0.11432706222865416</v>
      </c>
    </row>
    <row r="20" spans="1:7">
      <c r="A20" s="3">
        <v>19</v>
      </c>
      <c r="B20" s="3">
        <v>498</v>
      </c>
      <c r="C20" s="5">
        <v>433.66666666666669</v>
      </c>
      <c r="D20" s="5">
        <f t="shared" si="0"/>
        <v>64.333333333333314</v>
      </c>
      <c r="E20" s="5">
        <f t="shared" si="1"/>
        <v>64.333333333333314</v>
      </c>
      <c r="F20" s="5">
        <f t="shared" si="2"/>
        <v>4138.7777777777756</v>
      </c>
      <c r="G20" s="7">
        <f t="shared" si="3"/>
        <v>0.14834742505764792</v>
      </c>
    </row>
    <row r="21" spans="1:7" ht="15.75" customHeight="1">
      <c r="A21" s="3">
        <v>20</v>
      </c>
      <c r="B21" s="3">
        <v>499</v>
      </c>
      <c r="C21" s="5">
        <v>465.33333333333331</v>
      </c>
      <c r="D21" s="5">
        <f t="shared" si="0"/>
        <v>33.666666666666686</v>
      </c>
      <c r="E21" s="5">
        <f t="shared" si="1"/>
        <v>33.666666666666686</v>
      </c>
      <c r="F21" s="5">
        <f t="shared" si="2"/>
        <v>1133.4444444444457</v>
      </c>
      <c r="G21" s="7">
        <f t="shared" si="3"/>
        <v>7.2349570200573116E-2</v>
      </c>
    </row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K1:M1"/>
    <mergeCell ref="K2:M2"/>
    <mergeCell ref="K3:M3"/>
    <mergeCell ref="K4:M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selection activeCell="C36" sqref="C36"/>
    </sheetView>
  </sheetViews>
  <sheetFormatPr baseColWidth="10" defaultColWidth="14.42578125" defaultRowHeight="15" customHeight="1"/>
  <cols>
    <col min="1" max="5" width="10.7109375" customWidth="1"/>
    <col min="6" max="6" width="12" customWidth="1"/>
    <col min="7" max="7" width="12.42578125" customWidth="1"/>
    <col min="8" max="26" width="10.7109375" customWidth="1"/>
  </cols>
  <sheetData>
    <row r="1" spans="1:13">
      <c r="A1" s="19" t="s">
        <v>18</v>
      </c>
      <c r="B1" s="19" t="s">
        <v>19</v>
      </c>
      <c r="C1" s="19" t="s">
        <v>33</v>
      </c>
      <c r="D1" s="19" t="s">
        <v>34</v>
      </c>
      <c r="E1" s="19" t="s">
        <v>35</v>
      </c>
      <c r="F1" s="19" t="s">
        <v>36</v>
      </c>
      <c r="G1" s="19" t="s">
        <v>37</v>
      </c>
      <c r="I1" s="19" t="s">
        <v>38</v>
      </c>
      <c r="J1" s="5">
        <f>AVERAGE(E5:E21)</f>
        <v>34.052941176470597</v>
      </c>
      <c r="K1" s="29" t="s">
        <v>39</v>
      </c>
      <c r="L1" s="30"/>
      <c r="M1" s="31"/>
    </row>
    <row r="2" spans="1:13">
      <c r="A2" s="3">
        <v>1</v>
      </c>
      <c r="B2" s="3">
        <v>422</v>
      </c>
      <c r="C2" s="16"/>
      <c r="D2" s="16"/>
      <c r="E2" s="16"/>
      <c r="F2" s="16"/>
      <c r="G2" s="16"/>
      <c r="I2" s="19" t="s">
        <v>40</v>
      </c>
      <c r="J2" s="5">
        <f>AVERAGE(F5:F21)</f>
        <v>1499.6111764705886</v>
      </c>
      <c r="K2" s="29" t="s">
        <v>41</v>
      </c>
      <c r="L2" s="30"/>
      <c r="M2" s="31"/>
    </row>
    <row r="3" spans="1:13">
      <c r="A3" s="3">
        <v>2</v>
      </c>
      <c r="B3" s="3">
        <v>491</v>
      </c>
      <c r="C3" s="16"/>
      <c r="D3" s="16"/>
      <c r="E3" s="16"/>
      <c r="F3" s="16"/>
      <c r="G3" s="16"/>
      <c r="I3" s="19" t="s">
        <v>42</v>
      </c>
      <c r="J3" s="7">
        <f>AVERAGE(G5:G21)</f>
        <v>7.5357705482002282E-2</v>
      </c>
      <c r="K3" s="29" t="s">
        <v>43</v>
      </c>
      <c r="L3" s="30"/>
      <c r="M3" s="31"/>
    </row>
    <row r="4" spans="1:13">
      <c r="A4" s="3">
        <v>3</v>
      </c>
      <c r="B4" s="3">
        <v>411</v>
      </c>
      <c r="C4" s="16"/>
      <c r="D4" s="16"/>
      <c r="E4" s="16"/>
      <c r="F4" s="16"/>
      <c r="G4" s="16"/>
      <c r="I4" s="19" t="s">
        <v>44</v>
      </c>
      <c r="J4" s="5">
        <f>SQRT(J2)</f>
        <v>38.724813446556311</v>
      </c>
      <c r="K4" s="29" t="s">
        <v>45</v>
      </c>
      <c r="L4" s="30"/>
      <c r="M4" s="31"/>
    </row>
    <row r="5" spans="1:13">
      <c r="A5" s="3">
        <v>4</v>
      </c>
      <c r="B5" s="3">
        <v>438</v>
      </c>
      <c r="C5" s="11">
        <v>444.1</v>
      </c>
      <c r="D5" s="5">
        <f>C5-B5</f>
        <v>6.1000000000000227</v>
      </c>
      <c r="E5" s="5">
        <f>ABS(D5)</f>
        <v>6.1000000000000227</v>
      </c>
      <c r="F5" s="5">
        <f>POWER(E5,2)</f>
        <v>37.210000000000278</v>
      </c>
      <c r="G5" s="7">
        <f>E5/C5</f>
        <v>1.3735645124971904E-2</v>
      </c>
    </row>
    <row r="6" spans="1:13">
      <c r="A6" s="3">
        <v>5</v>
      </c>
      <c r="B6" s="3">
        <v>415</v>
      </c>
      <c r="C6" s="11">
        <v>432.5</v>
      </c>
      <c r="D6" s="5">
        <f t="shared" ref="D6:D23" si="0">C6-B6</f>
        <v>17.5</v>
      </c>
      <c r="E6" s="5">
        <f t="shared" ref="E6:E21" si="1">ABS(D6)</f>
        <v>17.5</v>
      </c>
      <c r="F6" s="5">
        <f t="shared" ref="F6:F21" si="2">POWER(E6,2)</f>
        <v>306.25</v>
      </c>
      <c r="G6" s="7">
        <f t="shared" ref="G6:G21" si="3">E6/C6</f>
        <v>4.046242774566474E-2</v>
      </c>
    </row>
    <row r="7" spans="1:13">
      <c r="A7" s="3">
        <v>6</v>
      </c>
      <c r="B7" s="3">
        <v>416</v>
      </c>
      <c r="C7" s="11">
        <v>423.8</v>
      </c>
      <c r="D7" s="5">
        <f t="shared" si="0"/>
        <v>7.8000000000000114</v>
      </c>
      <c r="E7" s="5">
        <f t="shared" si="1"/>
        <v>7.8000000000000114</v>
      </c>
      <c r="F7" s="5">
        <f t="shared" si="2"/>
        <v>60.840000000000174</v>
      </c>
      <c r="G7" s="7">
        <f t="shared" si="3"/>
        <v>1.8404907975460148E-2</v>
      </c>
    </row>
    <row r="8" spans="1:13">
      <c r="A8" s="3">
        <v>7</v>
      </c>
      <c r="B8" s="3">
        <v>459</v>
      </c>
      <c r="C8" s="11">
        <v>417.8</v>
      </c>
      <c r="D8" s="5">
        <f t="shared" si="0"/>
        <v>-41.199999999999989</v>
      </c>
      <c r="E8" s="5">
        <f t="shared" si="1"/>
        <v>41.199999999999989</v>
      </c>
      <c r="F8" s="5">
        <f t="shared" si="2"/>
        <v>1697.4399999999991</v>
      </c>
      <c r="G8" s="7">
        <f t="shared" si="3"/>
        <v>9.8611775969363297E-2</v>
      </c>
    </row>
    <row r="9" spans="1:13">
      <c r="A9" s="3">
        <v>8</v>
      </c>
      <c r="B9" s="3">
        <v>479</v>
      </c>
      <c r="C9" s="11">
        <v>437.4</v>
      </c>
      <c r="D9" s="5">
        <f t="shared" si="0"/>
        <v>-41.600000000000023</v>
      </c>
      <c r="E9" s="5">
        <f t="shared" si="1"/>
        <v>41.600000000000023</v>
      </c>
      <c r="F9" s="5">
        <f t="shared" si="2"/>
        <v>1730.560000000002</v>
      </c>
      <c r="G9" s="7">
        <f t="shared" si="3"/>
        <v>9.5107453132144554E-2</v>
      </c>
    </row>
    <row r="10" spans="1:13">
      <c r="A10" s="3">
        <v>9</v>
      </c>
      <c r="B10" s="3">
        <v>413</v>
      </c>
      <c r="C10" s="11">
        <v>464.70000000000005</v>
      </c>
      <c r="D10" s="5">
        <f t="shared" si="0"/>
        <v>51.700000000000045</v>
      </c>
      <c r="E10" s="5">
        <f t="shared" si="1"/>
        <v>51.700000000000045</v>
      </c>
      <c r="F10" s="5">
        <f t="shared" si="2"/>
        <v>2672.8900000000049</v>
      </c>
      <c r="G10" s="7">
        <f t="shared" si="3"/>
        <v>0.1112545728426943</v>
      </c>
    </row>
    <row r="11" spans="1:13">
      <c r="A11" s="3">
        <v>10</v>
      </c>
      <c r="B11" s="3">
        <v>484</v>
      </c>
      <c r="C11" s="11">
        <v>444</v>
      </c>
      <c r="D11" s="5">
        <f t="shared" si="0"/>
        <v>-40</v>
      </c>
      <c r="E11" s="5">
        <f t="shared" si="1"/>
        <v>40</v>
      </c>
      <c r="F11" s="5">
        <f t="shared" si="2"/>
        <v>1600</v>
      </c>
      <c r="G11" s="7">
        <f t="shared" si="3"/>
        <v>9.0090090090090086E-2</v>
      </c>
    </row>
    <row r="12" spans="1:13">
      <c r="A12" s="3">
        <v>11</v>
      </c>
      <c r="B12" s="3">
        <v>475</v>
      </c>
      <c r="C12" s="11">
        <v>455.1</v>
      </c>
      <c r="D12" s="5">
        <f t="shared" si="0"/>
        <v>-19.899999999999977</v>
      </c>
      <c r="E12" s="5">
        <f t="shared" si="1"/>
        <v>19.899999999999977</v>
      </c>
      <c r="F12" s="5">
        <f t="shared" si="2"/>
        <v>396.00999999999908</v>
      </c>
      <c r="G12" s="7">
        <f t="shared" si="3"/>
        <v>4.3726653482750989E-2</v>
      </c>
    </row>
    <row r="13" spans="1:13">
      <c r="A13" s="3">
        <v>12</v>
      </c>
      <c r="B13" s="3">
        <v>440</v>
      </c>
      <c r="C13" s="11">
        <v>472.40000000000003</v>
      </c>
      <c r="D13" s="5">
        <f t="shared" si="0"/>
        <v>32.400000000000034</v>
      </c>
      <c r="E13" s="5">
        <f t="shared" si="1"/>
        <v>32.400000000000034</v>
      </c>
      <c r="F13" s="5">
        <f t="shared" si="2"/>
        <v>1049.7600000000023</v>
      </c>
      <c r="G13" s="7">
        <f t="shared" si="3"/>
        <v>6.8585944115156713E-2</v>
      </c>
    </row>
    <row r="14" spans="1:13">
      <c r="A14" s="3">
        <v>13</v>
      </c>
      <c r="B14" s="3">
        <v>487</v>
      </c>
      <c r="C14" s="11">
        <v>458.4</v>
      </c>
      <c r="D14" s="5">
        <f t="shared" si="0"/>
        <v>-28.600000000000023</v>
      </c>
      <c r="E14" s="5">
        <f t="shared" si="1"/>
        <v>28.600000000000023</v>
      </c>
      <c r="F14" s="5">
        <f t="shared" si="2"/>
        <v>817.96000000000129</v>
      </c>
      <c r="G14" s="7">
        <f t="shared" si="3"/>
        <v>6.2390924956370032E-2</v>
      </c>
    </row>
    <row r="15" spans="1:13">
      <c r="A15" s="3">
        <v>14</v>
      </c>
      <c r="B15" s="3">
        <v>459</v>
      </c>
      <c r="C15" s="11">
        <v>467</v>
      </c>
      <c r="D15" s="5">
        <f t="shared" si="0"/>
        <v>8</v>
      </c>
      <c r="E15" s="5">
        <f t="shared" si="1"/>
        <v>8</v>
      </c>
      <c r="F15" s="5">
        <f t="shared" si="2"/>
        <v>64</v>
      </c>
      <c r="G15" s="7">
        <f t="shared" si="3"/>
        <v>1.7130620985010708E-2</v>
      </c>
    </row>
    <row r="16" spans="1:13">
      <c r="A16" s="3">
        <v>15</v>
      </c>
      <c r="B16" s="3">
        <v>489</v>
      </c>
      <c r="C16" s="11">
        <v>468.3</v>
      </c>
      <c r="D16" s="5">
        <f t="shared" si="0"/>
        <v>-20.699999999999989</v>
      </c>
      <c r="E16" s="5">
        <f t="shared" si="1"/>
        <v>20.699999999999989</v>
      </c>
      <c r="F16" s="5">
        <f t="shared" si="2"/>
        <v>428.48999999999955</v>
      </c>
      <c r="G16" s="7">
        <f t="shared" si="3"/>
        <v>4.4202434336963463E-2</v>
      </c>
    </row>
    <row r="17" spans="1:7">
      <c r="A17" s="3">
        <v>16</v>
      </c>
      <c r="B17" s="3">
        <v>403</v>
      </c>
      <c r="C17" s="11">
        <v>476.8</v>
      </c>
      <c r="D17" s="5">
        <f t="shared" si="0"/>
        <v>73.800000000000011</v>
      </c>
      <c r="E17" s="5">
        <f t="shared" si="1"/>
        <v>73.800000000000011</v>
      </c>
      <c r="F17" s="5">
        <f t="shared" si="2"/>
        <v>5446.4400000000014</v>
      </c>
      <c r="G17" s="7">
        <f t="shared" si="3"/>
        <v>0.15478187919463091</v>
      </c>
    </row>
    <row r="18" spans="1:7">
      <c r="A18" s="3">
        <v>17</v>
      </c>
      <c r="B18" s="3">
        <v>490</v>
      </c>
      <c r="C18" s="11">
        <v>443</v>
      </c>
      <c r="D18" s="5">
        <f t="shared" si="0"/>
        <v>-47</v>
      </c>
      <c r="E18" s="5">
        <f t="shared" si="1"/>
        <v>47</v>
      </c>
      <c r="F18" s="5">
        <f t="shared" si="2"/>
        <v>2209</v>
      </c>
      <c r="G18" s="7">
        <f t="shared" si="3"/>
        <v>0.10609480812641084</v>
      </c>
    </row>
    <row r="19" spans="1:7">
      <c r="A19" s="3">
        <v>18</v>
      </c>
      <c r="B19" s="3">
        <v>408</v>
      </c>
      <c r="C19" s="11">
        <v>455.1</v>
      </c>
      <c r="D19" s="5">
        <f t="shared" si="0"/>
        <v>47.100000000000023</v>
      </c>
      <c r="E19" s="5">
        <f t="shared" si="1"/>
        <v>47.100000000000023</v>
      </c>
      <c r="F19" s="5">
        <f t="shared" si="2"/>
        <v>2218.4100000000021</v>
      </c>
      <c r="G19" s="7">
        <f t="shared" si="3"/>
        <v>0.10349373764007914</v>
      </c>
    </row>
    <row r="20" spans="1:7">
      <c r="A20" s="3">
        <v>19</v>
      </c>
      <c r="B20" s="3">
        <v>498</v>
      </c>
      <c r="C20" s="11">
        <v>440.3</v>
      </c>
      <c r="D20" s="12">
        <f t="shared" si="0"/>
        <v>-57.699999999999989</v>
      </c>
      <c r="E20" s="5">
        <f t="shared" si="1"/>
        <v>57.699999999999989</v>
      </c>
      <c r="F20" s="5">
        <f t="shared" si="2"/>
        <v>3329.2899999999986</v>
      </c>
      <c r="G20" s="7">
        <f t="shared" si="3"/>
        <v>0.13104701339995456</v>
      </c>
    </row>
    <row r="21" spans="1:7" ht="15.75" customHeight="1">
      <c r="A21" s="3">
        <v>20</v>
      </c>
      <c r="B21" s="3">
        <v>499</v>
      </c>
      <c r="C21" s="11">
        <v>461.20000000000005</v>
      </c>
      <c r="D21" s="15">
        <f t="shared" si="0"/>
        <v>-37.799999999999955</v>
      </c>
      <c r="E21" s="14">
        <f t="shared" si="1"/>
        <v>37.799999999999955</v>
      </c>
      <c r="F21" s="5">
        <f t="shared" si="2"/>
        <v>1428.8399999999965</v>
      </c>
      <c r="G21" s="7">
        <f t="shared" si="3"/>
        <v>8.1960104076322524E-2</v>
      </c>
    </row>
    <row r="22" spans="1:7" ht="15.75" customHeight="1">
      <c r="D22" s="13"/>
    </row>
    <row r="23" spans="1:7" ht="15.75" customHeight="1">
      <c r="B23" s="27" t="s">
        <v>26</v>
      </c>
      <c r="C23" s="28"/>
      <c r="D23" s="13"/>
    </row>
    <row r="24" spans="1:7" ht="15.75" customHeight="1">
      <c r="B24" s="26" t="s">
        <v>27</v>
      </c>
      <c r="C24" s="17">
        <v>0.1</v>
      </c>
    </row>
    <row r="25" spans="1:7" ht="15.75" customHeight="1">
      <c r="B25" s="26" t="s">
        <v>28</v>
      </c>
      <c r="C25" s="17">
        <v>0.4</v>
      </c>
    </row>
    <row r="26" spans="1:7" ht="15.75" customHeight="1">
      <c r="B26" s="26" t="s">
        <v>29</v>
      </c>
      <c r="C26" s="17">
        <v>0.5</v>
      </c>
    </row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K1:M1"/>
    <mergeCell ref="K2:M2"/>
    <mergeCell ref="K3:M3"/>
    <mergeCell ref="K4:M4"/>
    <mergeCell ref="B23:C2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topLeftCell="B1" workbookViewId="0">
      <selection activeCell="E36" sqref="E36"/>
    </sheetView>
  </sheetViews>
  <sheetFormatPr baseColWidth="10" defaultColWidth="14.42578125" defaultRowHeight="15" customHeight="1"/>
  <cols>
    <col min="1" max="6" width="10.7109375" customWidth="1"/>
    <col min="7" max="7" width="12.140625" customWidth="1"/>
    <col min="8" max="26" width="10.7109375" customWidth="1"/>
  </cols>
  <sheetData>
    <row r="1" spans="1:13">
      <c r="A1" s="2" t="s">
        <v>18</v>
      </c>
      <c r="B1" s="2" t="s">
        <v>19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I1" s="2" t="s">
        <v>38</v>
      </c>
      <c r="J1" s="5">
        <f>AVERAGE(E3:E21)</f>
        <v>62.321968860269386</v>
      </c>
      <c r="K1" s="9" t="s">
        <v>39</v>
      </c>
      <c r="L1" s="10"/>
      <c r="M1" s="8"/>
    </row>
    <row r="2" spans="1:13">
      <c r="A2" s="3">
        <v>1</v>
      </c>
      <c r="B2" s="3">
        <v>422</v>
      </c>
      <c r="D2" s="3"/>
      <c r="E2" s="3"/>
      <c r="F2" s="3"/>
      <c r="G2" s="3"/>
      <c r="I2" s="2" t="s">
        <v>40</v>
      </c>
      <c r="J2" s="5">
        <f>AVERAGE(F3:F21)</f>
        <v>5126.1379712519811</v>
      </c>
      <c r="K2" s="9" t="s">
        <v>41</v>
      </c>
      <c r="L2" s="10"/>
      <c r="M2" s="8"/>
    </row>
    <row r="3" spans="1:13">
      <c r="A3" s="3">
        <v>2</v>
      </c>
      <c r="B3" s="3">
        <v>491</v>
      </c>
      <c r="C3" s="3">
        <f>B2</f>
        <v>422</v>
      </c>
      <c r="D3" s="5">
        <f>C3-B3</f>
        <v>-69</v>
      </c>
      <c r="E3" s="5">
        <f>ABS(D3)</f>
        <v>69</v>
      </c>
      <c r="F3" s="5">
        <f>POWER(E3,2)</f>
        <v>4761</v>
      </c>
      <c r="G3" s="7">
        <f>E3/C3</f>
        <v>0.16350710900473933</v>
      </c>
      <c r="I3" s="2" t="s">
        <v>42</v>
      </c>
      <c r="J3" s="7">
        <f>AVERAGE(G3:G21)</f>
        <v>0.14142891699058052</v>
      </c>
      <c r="K3" s="9" t="s">
        <v>43</v>
      </c>
      <c r="L3" s="10"/>
      <c r="M3" s="8"/>
    </row>
    <row r="4" spans="1:13">
      <c r="A4" s="3">
        <v>3</v>
      </c>
      <c r="B4" s="3">
        <v>411</v>
      </c>
      <c r="C4" s="3">
        <f>B3+$B$23*(B3-C3)</f>
        <v>511.7</v>
      </c>
      <c r="D4" s="5">
        <f t="shared" ref="D4:D21" si="0">C4-B4</f>
        <v>100.69999999999999</v>
      </c>
      <c r="E4" s="5">
        <f t="shared" ref="E4:E21" si="1">ABS(D4)</f>
        <v>100.69999999999999</v>
      </c>
      <c r="F4" s="5">
        <f t="shared" ref="F4:F21" si="2">POWER(E4,2)</f>
        <v>10140.489999999998</v>
      </c>
      <c r="G4" s="7">
        <f t="shared" ref="G4:G19" si="3">E4/C4</f>
        <v>0.19679499706859485</v>
      </c>
      <c r="I4" s="2" t="s">
        <v>44</v>
      </c>
      <c r="J4" s="5">
        <f>SQRT(J2)</f>
        <v>71.597052811215505</v>
      </c>
      <c r="K4" s="9" t="s">
        <v>45</v>
      </c>
      <c r="L4" s="10"/>
      <c r="M4" s="8"/>
    </row>
    <row r="5" spans="1:13">
      <c r="A5" s="3">
        <v>4</v>
      </c>
      <c r="B5" s="3">
        <v>438</v>
      </c>
      <c r="C5" s="3">
        <f t="shared" ref="C5:C21" si="4">B4+$B$23*(B4-C4)</f>
        <v>380.79</v>
      </c>
      <c r="D5" s="5">
        <f t="shared" si="0"/>
        <v>-57.20999999999998</v>
      </c>
      <c r="E5" s="5">
        <f t="shared" si="1"/>
        <v>57.20999999999998</v>
      </c>
      <c r="F5" s="5">
        <f t="shared" si="2"/>
        <v>3272.9840999999979</v>
      </c>
      <c r="G5" s="7">
        <f t="shared" si="3"/>
        <v>0.15024028992357985</v>
      </c>
    </row>
    <row r="6" spans="1:13">
      <c r="A6" s="3">
        <v>5</v>
      </c>
      <c r="B6" s="3">
        <v>415</v>
      </c>
      <c r="C6" s="3">
        <f t="shared" si="4"/>
        <v>455.16300000000001</v>
      </c>
      <c r="D6" s="5">
        <f t="shared" si="0"/>
        <v>40.163000000000011</v>
      </c>
      <c r="E6" s="5">
        <f t="shared" si="1"/>
        <v>40.163000000000011</v>
      </c>
      <c r="F6" s="5">
        <f t="shared" si="2"/>
        <v>1613.066569000001</v>
      </c>
      <c r="G6" s="7">
        <f t="shared" si="3"/>
        <v>8.8238718876534367E-2</v>
      </c>
    </row>
    <row r="7" spans="1:13">
      <c r="A7" s="3">
        <v>6</v>
      </c>
      <c r="B7" s="3">
        <v>416</v>
      </c>
      <c r="C7" s="3">
        <f t="shared" si="4"/>
        <v>402.9511</v>
      </c>
      <c r="D7" s="5">
        <f t="shared" si="0"/>
        <v>-13.048900000000003</v>
      </c>
      <c r="E7" s="5">
        <f t="shared" si="1"/>
        <v>13.048900000000003</v>
      </c>
      <c r="F7" s="5">
        <f t="shared" si="2"/>
        <v>170.2737912100001</v>
      </c>
      <c r="G7" s="7">
        <f t="shared" si="3"/>
        <v>3.238333385862454E-2</v>
      </c>
    </row>
    <row r="8" spans="1:13">
      <c r="A8" s="3">
        <v>7</v>
      </c>
      <c r="B8" s="3">
        <v>459</v>
      </c>
      <c r="C8" s="3">
        <f t="shared" si="4"/>
        <v>419.91467</v>
      </c>
      <c r="D8" s="5">
        <f t="shared" si="0"/>
        <v>-39.085329999999999</v>
      </c>
      <c r="E8" s="5">
        <f t="shared" si="1"/>
        <v>39.085329999999999</v>
      </c>
      <c r="F8" s="5">
        <f t="shared" si="2"/>
        <v>1527.6630212088999</v>
      </c>
      <c r="G8" s="7">
        <f t="shared" si="3"/>
        <v>9.3079220118696973E-2</v>
      </c>
    </row>
    <row r="9" spans="1:13">
      <c r="A9" s="3">
        <v>8</v>
      </c>
      <c r="B9" s="3">
        <v>479</v>
      </c>
      <c r="C9" s="3">
        <f t="shared" si="4"/>
        <v>470.72559899999999</v>
      </c>
      <c r="D9" s="5">
        <f t="shared" si="0"/>
        <v>-8.2744010000000117</v>
      </c>
      <c r="E9" s="5">
        <f t="shared" si="1"/>
        <v>8.2744010000000117</v>
      </c>
      <c r="F9" s="5">
        <f t="shared" si="2"/>
        <v>68.465711908801197</v>
      </c>
      <c r="G9" s="7">
        <f t="shared" si="3"/>
        <v>1.7577971152573778E-2</v>
      </c>
    </row>
    <row r="10" spans="1:13">
      <c r="A10" s="3">
        <v>9</v>
      </c>
      <c r="B10" s="3">
        <v>413</v>
      </c>
      <c r="C10" s="3">
        <f t="shared" si="4"/>
        <v>481.48232030000003</v>
      </c>
      <c r="D10" s="5">
        <f t="shared" si="0"/>
        <v>68.482320300000026</v>
      </c>
      <c r="E10" s="5">
        <f t="shared" si="1"/>
        <v>68.482320300000026</v>
      </c>
      <c r="F10" s="5">
        <f t="shared" si="2"/>
        <v>4689.8281936717958</v>
      </c>
      <c r="G10" s="7">
        <f t="shared" si="3"/>
        <v>0.14223226360072858</v>
      </c>
    </row>
    <row r="11" spans="1:13">
      <c r="A11" s="3">
        <v>10</v>
      </c>
      <c r="B11" s="3">
        <v>484</v>
      </c>
      <c r="C11" s="3">
        <f t="shared" si="4"/>
        <v>392.45530391</v>
      </c>
      <c r="D11" s="5">
        <f t="shared" si="0"/>
        <v>-91.544696090000002</v>
      </c>
      <c r="E11" s="5">
        <f t="shared" si="1"/>
        <v>91.544696090000002</v>
      </c>
      <c r="F11" s="5">
        <f t="shared" si="2"/>
        <v>8380.4313822104614</v>
      </c>
      <c r="G11" s="7">
        <f t="shared" si="3"/>
        <v>0.23326145723588829</v>
      </c>
    </row>
    <row r="12" spans="1:13">
      <c r="A12" s="3">
        <v>11</v>
      </c>
      <c r="B12" s="3">
        <v>475</v>
      </c>
      <c r="C12" s="3">
        <f t="shared" si="4"/>
        <v>511.46340882700002</v>
      </c>
      <c r="D12" s="5">
        <f t="shared" si="0"/>
        <v>36.463408827000023</v>
      </c>
      <c r="E12" s="5">
        <f t="shared" si="1"/>
        <v>36.463408827000023</v>
      </c>
      <c r="F12" s="5">
        <f t="shared" si="2"/>
        <v>1329.5801832849431</v>
      </c>
      <c r="G12" s="7">
        <f t="shared" si="3"/>
        <v>7.1292311820753518E-2</v>
      </c>
    </row>
    <row r="13" spans="1:13">
      <c r="A13" s="3">
        <v>12</v>
      </c>
      <c r="B13" s="3">
        <v>440</v>
      </c>
      <c r="C13" s="3">
        <f t="shared" si="4"/>
        <v>464.06097735189996</v>
      </c>
      <c r="D13" s="5">
        <f t="shared" si="0"/>
        <v>24.060977351899965</v>
      </c>
      <c r="E13" s="5">
        <f t="shared" si="1"/>
        <v>24.060977351899965</v>
      </c>
      <c r="F13" s="5">
        <f t="shared" si="2"/>
        <v>578.93063112864309</v>
      </c>
      <c r="G13" s="7">
        <f t="shared" si="3"/>
        <v>5.184874084694778E-2</v>
      </c>
    </row>
    <row r="14" spans="1:13">
      <c r="A14" s="3">
        <v>13</v>
      </c>
      <c r="B14" s="3">
        <v>487</v>
      </c>
      <c r="C14" s="3">
        <f t="shared" si="4"/>
        <v>432.78170679443002</v>
      </c>
      <c r="D14" s="5">
        <f t="shared" si="0"/>
        <v>-54.218293205569978</v>
      </c>
      <c r="E14" s="5">
        <f t="shared" si="1"/>
        <v>54.218293205569978</v>
      </c>
      <c r="F14" s="5">
        <f t="shared" si="2"/>
        <v>2939.6233181251555</v>
      </c>
      <c r="G14" s="7">
        <f t="shared" si="3"/>
        <v>0.12527861588041544</v>
      </c>
    </row>
    <row r="15" spans="1:13">
      <c r="A15" s="3">
        <v>14</v>
      </c>
      <c r="B15" s="3">
        <v>459</v>
      </c>
      <c r="C15" s="3">
        <f t="shared" si="4"/>
        <v>503.265487961671</v>
      </c>
      <c r="D15" s="5">
        <f t="shared" si="0"/>
        <v>44.265487961670999</v>
      </c>
      <c r="E15" s="5">
        <f t="shared" si="1"/>
        <v>44.265487961670999</v>
      </c>
      <c r="F15" s="5">
        <f t="shared" si="2"/>
        <v>1959.4334244848401</v>
      </c>
      <c r="G15" s="7">
        <f t="shared" si="3"/>
        <v>8.7956533918022772E-2</v>
      </c>
    </row>
    <row r="16" spans="1:13">
      <c r="A16" s="3">
        <v>15</v>
      </c>
      <c r="B16" s="3">
        <v>489</v>
      </c>
      <c r="C16" s="3">
        <f t="shared" si="4"/>
        <v>445.72035361149869</v>
      </c>
      <c r="D16" s="5">
        <f t="shared" si="0"/>
        <v>-43.279646388501305</v>
      </c>
      <c r="E16" s="5">
        <f t="shared" si="1"/>
        <v>43.279646388501305</v>
      </c>
      <c r="F16" s="5">
        <f t="shared" si="2"/>
        <v>1873.1277915137141</v>
      </c>
      <c r="G16" s="7">
        <f t="shared" si="3"/>
        <v>9.710044883035554E-2</v>
      </c>
    </row>
    <row r="17" spans="1:7">
      <c r="A17" s="3">
        <v>16</v>
      </c>
      <c r="B17" s="3">
        <v>403</v>
      </c>
      <c r="C17" s="3">
        <f t="shared" si="4"/>
        <v>501.98389391655041</v>
      </c>
      <c r="D17" s="5">
        <f t="shared" si="0"/>
        <v>98.983893916550414</v>
      </c>
      <c r="E17" s="5">
        <f t="shared" si="1"/>
        <v>98.983893916550414</v>
      </c>
      <c r="F17" s="5">
        <f t="shared" si="2"/>
        <v>9797.8112548829067</v>
      </c>
      <c r="G17" s="7">
        <f t="shared" si="3"/>
        <v>0.19718539801001156</v>
      </c>
    </row>
    <row r="18" spans="1:7">
      <c r="A18" s="3">
        <v>17</v>
      </c>
      <c r="B18" s="3">
        <v>490</v>
      </c>
      <c r="C18" s="3">
        <f t="shared" si="4"/>
        <v>373.30483182503485</v>
      </c>
      <c r="D18" s="5">
        <f t="shared" si="0"/>
        <v>-116.69516817496515</v>
      </c>
      <c r="E18" s="5">
        <f t="shared" si="1"/>
        <v>116.69516817496515</v>
      </c>
      <c r="F18" s="5">
        <f t="shared" si="2"/>
        <v>13617.762275383398</v>
      </c>
      <c r="G18" s="7">
        <f t="shared" si="3"/>
        <v>0.31260020826534407</v>
      </c>
    </row>
    <row r="19" spans="1:7">
      <c r="A19" s="3">
        <v>18</v>
      </c>
      <c r="B19" s="3">
        <v>408</v>
      </c>
      <c r="C19" s="3">
        <f t="shared" si="4"/>
        <v>525.00855045248954</v>
      </c>
      <c r="D19" s="5">
        <f t="shared" si="0"/>
        <v>117.00855045248954</v>
      </c>
      <c r="E19" s="5">
        <f t="shared" si="1"/>
        <v>117.00855045248954</v>
      </c>
      <c r="F19" s="5">
        <f t="shared" si="2"/>
        <v>13691.000878992791</v>
      </c>
      <c r="G19" s="7">
        <f t="shared" si="3"/>
        <v>0.22286979964734535</v>
      </c>
    </row>
    <row r="20" spans="1:7">
      <c r="A20" s="3">
        <v>19</v>
      </c>
      <c r="B20" s="3">
        <v>498</v>
      </c>
      <c r="C20" s="3">
        <f t="shared" si="4"/>
        <v>372.89743486425311</v>
      </c>
      <c r="D20" s="5">
        <f t="shared" si="0"/>
        <v>-125.10256513574689</v>
      </c>
      <c r="E20" s="5">
        <f>ABS(D20)</f>
        <v>125.10256513574689</v>
      </c>
      <c r="F20" s="5">
        <f>POWER(E20,2)</f>
        <v>15650.651803543793</v>
      </c>
      <c r="G20" s="7">
        <f>E20/C20</f>
        <v>0.33548786727720004</v>
      </c>
    </row>
    <row r="21" spans="1:7" ht="15.75" customHeight="1">
      <c r="A21" s="3">
        <v>20</v>
      </c>
      <c r="B21" s="3">
        <v>499</v>
      </c>
      <c r="C21" s="3">
        <f t="shared" si="4"/>
        <v>535.53076954072412</v>
      </c>
      <c r="D21" s="5">
        <f t="shared" si="0"/>
        <v>36.530769540724123</v>
      </c>
      <c r="E21" s="5">
        <f t="shared" si="1"/>
        <v>36.530769540724123</v>
      </c>
      <c r="F21" s="5">
        <f t="shared" si="2"/>
        <v>1334.4971232374974</v>
      </c>
      <c r="G21" s="7">
        <f t="shared" ref="G21" si="5">E21/C21</f>
        <v>6.8214137484673809E-2</v>
      </c>
    </row>
    <row r="22" spans="1:7" ht="15.75" customHeight="1"/>
    <row r="23" spans="1:7" ht="15.75" customHeight="1">
      <c r="A23" s="2" t="s">
        <v>30</v>
      </c>
      <c r="B23" s="3">
        <v>0.3</v>
      </c>
    </row>
    <row r="24" spans="1:7" ht="15.75" customHeight="1">
      <c r="A24" s="2" t="s">
        <v>31</v>
      </c>
      <c r="B24" s="3">
        <v>0.2</v>
      </c>
    </row>
    <row r="25" spans="1:7" ht="15.75" customHeight="1">
      <c r="A25" s="2" t="s">
        <v>32</v>
      </c>
      <c r="B25" s="3">
        <v>3</v>
      </c>
    </row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K1:M1"/>
    <mergeCell ref="K2:M2"/>
    <mergeCell ref="K3:M3"/>
    <mergeCell ref="K4:M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topLeftCell="D1" workbookViewId="0">
      <selection activeCell="K26" sqref="K26"/>
    </sheetView>
  </sheetViews>
  <sheetFormatPr baseColWidth="10" defaultColWidth="14.42578125" defaultRowHeight="15" customHeight="1"/>
  <cols>
    <col min="1" max="6" width="10.7109375" customWidth="1"/>
    <col min="7" max="7" width="12.140625" customWidth="1"/>
    <col min="8" max="26" width="10.7109375" customWidth="1"/>
  </cols>
  <sheetData>
    <row r="1" spans="1:13">
      <c r="A1" s="2" t="s">
        <v>18</v>
      </c>
      <c r="B1" s="2" t="s">
        <v>19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I1" s="2" t="s">
        <v>38</v>
      </c>
      <c r="J1" s="5">
        <f>AVERAGE(E2:E21)</f>
        <v>33.523868790302728</v>
      </c>
      <c r="K1" s="9" t="s">
        <v>39</v>
      </c>
      <c r="L1" s="10"/>
      <c r="M1" s="8"/>
    </row>
    <row r="2" spans="1:13">
      <c r="A2" s="3">
        <v>1</v>
      </c>
      <c r="B2" s="3">
        <v>422</v>
      </c>
      <c r="C2" s="5">
        <v>425</v>
      </c>
      <c r="D2" s="5">
        <f>C2-B2</f>
        <v>3</v>
      </c>
      <c r="E2" s="5">
        <f>ABS(D2)</f>
        <v>3</v>
      </c>
      <c r="F2" s="5">
        <f>POWER(E2,2)</f>
        <v>9</v>
      </c>
      <c r="G2" s="7">
        <f>E2/C2</f>
        <v>7.058823529411765E-3</v>
      </c>
      <c r="I2" s="2" t="s">
        <v>40</v>
      </c>
      <c r="J2" s="5">
        <f>AVERAGE(F2:F21)</f>
        <v>1487.5482459576863</v>
      </c>
      <c r="K2" s="9" t="s">
        <v>41</v>
      </c>
      <c r="L2" s="10"/>
      <c r="M2" s="8"/>
    </row>
    <row r="3" spans="1:13">
      <c r="A3" s="3">
        <v>2</v>
      </c>
      <c r="B3" s="3">
        <v>491</v>
      </c>
      <c r="C3" s="5">
        <v>426.92</v>
      </c>
      <c r="D3" s="5">
        <f>C3-B3</f>
        <v>-64.079999999999984</v>
      </c>
      <c r="E3" s="5">
        <f t="shared" ref="E3:E20" si="0">ABS(D3)</f>
        <v>64.079999999999984</v>
      </c>
      <c r="F3" s="5">
        <f>POWER(E3,2)</f>
        <v>4106.2463999999982</v>
      </c>
      <c r="G3" s="7">
        <f t="shared" ref="G3:G18" si="1">E3/C3</f>
        <v>0.1500983790874168</v>
      </c>
      <c r="I3" s="2" t="s">
        <v>42</v>
      </c>
      <c r="J3" s="7">
        <f>AVERAGE(G2:G21)</f>
        <v>7.3645961803943921E-2</v>
      </c>
      <c r="K3" s="9" t="s">
        <v>43</v>
      </c>
      <c r="L3" s="10"/>
      <c r="M3" s="8"/>
    </row>
    <row r="4" spans="1:13">
      <c r="A4" s="3">
        <v>3</v>
      </c>
      <c r="B4" s="3">
        <v>411</v>
      </c>
      <c r="C4" s="5">
        <v>452.80880000000002</v>
      </c>
      <c r="D4" s="5">
        <f t="shared" ref="D3:D20" si="2">C4-B4</f>
        <v>41.808800000000019</v>
      </c>
      <c r="E4" s="5">
        <f t="shared" si="0"/>
        <v>41.808800000000019</v>
      </c>
      <c r="F4" s="5">
        <f t="shared" ref="F3:F20" si="3">POWER(E4,2)</f>
        <v>1747.9757574400016</v>
      </c>
      <c r="G4" s="7">
        <f t="shared" si="1"/>
        <v>9.233212782083744E-2</v>
      </c>
      <c r="I4" s="2" t="s">
        <v>44</v>
      </c>
      <c r="J4" s="5">
        <f>SQRT(J2)</f>
        <v>38.568747010470616</v>
      </c>
      <c r="K4" s="9" t="s">
        <v>45</v>
      </c>
      <c r="L4" s="10"/>
      <c r="M4" s="8"/>
    </row>
    <row r="5" spans="1:13">
      <c r="A5" s="3">
        <v>4</v>
      </c>
      <c r="B5" s="3">
        <v>438</v>
      </c>
      <c r="C5" s="5">
        <v>444.42243200000001</v>
      </c>
      <c r="D5" s="5">
        <f t="shared" si="2"/>
        <v>6.4224320000000148</v>
      </c>
      <c r="E5" s="5">
        <f t="shared" si="0"/>
        <v>6.4224320000000148</v>
      </c>
      <c r="F5" s="5">
        <f t="shared" si="3"/>
        <v>41.247632794624188</v>
      </c>
      <c r="G5" s="7">
        <f t="shared" si="1"/>
        <v>1.4451187738426342E-2</v>
      </c>
    </row>
    <row r="6" spans="1:13">
      <c r="A6" s="3">
        <v>5</v>
      </c>
      <c r="B6" s="3">
        <v>415</v>
      </c>
      <c r="C6" s="5">
        <v>446.26662848000001</v>
      </c>
      <c r="D6" s="5">
        <f t="shared" si="2"/>
        <v>31.266628480000008</v>
      </c>
      <c r="E6" s="5">
        <f t="shared" si="0"/>
        <v>31.266628480000008</v>
      </c>
      <c r="F6" s="5">
        <f t="shared" si="3"/>
        <v>977.60205650634759</v>
      </c>
      <c r="G6" s="7">
        <f t="shared" si="1"/>
        <v>7.0062663180742987E-2</v>
      </c>
    </row>
    <row r="7" spans="1:13">
      <c r="A7" s="3">
        <v>6</v>
      </c>
      <c r="B7" s="3">
        <v>416</v>
      </c>
      <c r="C7" s="5">
        <v>438.78156830720002</v>
      </c>
      <c r="D7" s="5">
        <f t="shared" si="2"/>
        <v>22.781568307200018</v>
      </c>
      <c r="E7" s="5">
        <f t="shared" si="0"/>
        <v>22.781568307200018</v>
      </c>
      <c r="F7" s="5">
        <f t="shared" si="3"/>
        <v>518.99985453562033</v>
      </c>
      <c r="G7" s="7">
        <f t="shared" si="1"/>
        <v>5.1920066731814436E-2</v>
      </c>
    </row>
    <row r="8" spans="1:13">
      <c r="A8" s="3">
        <v>7</v>
      </c>
      <c r="B8" s="3">
        <v>459</v>
      </c>
      <c r="C8" s="5">
        <v>432.47513208780805</v>
      </c>
      <c r="D8" s="5">
        <f t="shared" si="2"/>
        <v>-26.524867912191951</v>
      </c>
      <c r="E8" s="5">
        <f t="shared" si="0"/>
        <v>26.524867912191951</v>
      </c>
      <c r="F8" s="5">
        <f t="shared" si="3"/>
        <v>703.56861775923016</v>
      </c>
      <c r="G8" s="7">
        <f t="shared" si="1"/>
        <v>6.1332700874940589E-2</v>
      </c>
    </row>
    <row r="9" spans="1:13">
      <c r="A9" s="3">
        <v>8</v>
      </c>
      <c r="B9" s="3">
        <v>479</v>
      </c>
      <c r="C9" s="5">
        <v>442.55211880896513</v>
      </c>
      <c r="D9" s="5">
        <f t="shared" si="2"/>
        <v>-36.447881191034867</v>
      </c>
      <c r="E9" s="5">
        <f t="shared" si="0"/>
        <v>36.447881191034867</v>
      </c>
      <c r="F9" s="5">
        <f t="shared" si="3"/>
        <v>1328.4480433157933</v>
      </c>
      <c r="G9" s="7">
        <f t="shared" si="1"/>
        <v>8.2358392699884889E-2</v>
      </c>
    </row>
    <row r="10" spans="1:13">
      <c r="A10" s="3">
        <v>9</v>
      </c>
      <c r="B10" s="3">
        <v>413</v>
      </c>
      <c r="C10" s="5">
        <v>457.79288238523714</v>
      </c>
      <c r="D10" s="5">
        <f t="shared" si="2"/>
        <v>44.792882385237135</v>
      </c>
      <c r="E10" s="5">
        <f t="shared" si="0"/>
        <v>44.792882385237135</v>
      </c>
      <c r="F10" s="5">
        <f t="shared" si="3"/>
        <v>2006.4023123776872</v>
      </c>
      <c r="G10" s="7">
        <f t="shared" si="1"/>
        <v>9.7845301027514653E-2</v>
      </c>
    </row>
    <row r="11" spans="1:13">
      <c r="A11" s="3">
        <v>10</v>
      </c>
      <c r="B11" s="3">
        <v>484</v>
      </c>
      <c r="C11" s="5">
        <v>445.97384394551329</v>
      </c>
      <c r="D11" s="5">
        <f t="shared" si="2"/>
        <v>-38.026156054486705</v>
      </c>
      <c r="E11" s="5">
        <f t="shared" si="0"/>
        <v>38.026156054486705</v>
      </c>
      <c r="F11" s="5">
        <f t="shared" si="3"/>
        <v>1445.9885442801758</v>
      </c>
      <c r="G11" s="7">
        <f t="shared" si="1"/>
        <v>8.5265440049288044E-2</v>
      </c>
    </row>
    <row r="12" spans="1:13">
      <c r="A12" s="3">
        <v>11</v>
      </c>
      <c r="B12" s="3">
        <v>475</v>
      </c>
      <c r="C12" s="5">
        <v>461.2820864009758</v>
      </c>
      <c r="D12" s="5">
        <f t="shared" si="2"/>
        <v>-13.7179135990242</v>
      </c>
      <c r="E12" s="5">
        <f t="shared" si="0"/>
        <v>13.7179135990242</v>
      </c>
      <c r="F12" s="5">
        <f t="shared" si="3"/>
        <v>188.18115351029309</v>
      </c>
      <c r="G12" s="7">
        <f t="shared" si="1"/>
        <v>2.9738665349123734E-2</v>
      </c>
    </row>
    <row r="13" spans="1:13">
      <c r="A13" s="3">
        <v>12</v>
      </c>
      <c r="B13" s="3">
        <v>440</v>
      </c>
      <c r="C13" s="5">
        <v>470.12093093574106</v>
      </c>
      <c r="D13" s="5">
        <f t="shared" si="2"/>
        <v>30.120930935741058</v>
      </c>
      <c r="E13" s="5">
        <f t="shared" si="0"/>
        <v>30.120930935741058</v>
      </c>
      <c r="F13" s="5">
        <f t="shared" si="3"/>
        <v>907.27048043568266</v>
      </c>
      <c r="G13" s="7">
        <f t="shared" si="1"/>
        <v>6.4070601740253433E-2</v>
      </c>
    </row>
    <row r="14" spans="1:13">
      <c r="A14" s="3">
        <v>13</v>
      </c>
      <c r="B14" s="3">
        <v>487</v>
      </c>
      <c r="C14" s="5">
        <v>464.00086625393226</v>
      </c>
      <c r="D14" s="5">
        <f t="shared" si="2"/>
        <v>-22.999133746067741</v>
      </c>
      <c r="E14" s="5">
        <f t="shared" si="0"/>
        <v>22.999133746067741</v>
      </c>
      <c r="F14" s="5">
        <f t="shared" si="3"/>
        <v>528.96015306951199</v>
      </c>
      <c r="G14" s="7">
        <f t="shared" si="1"/>
        <v>4.9567006052702235E-2</v>
      </c>
    </row>
    <row r="15" spans="1:13">
      <c r="A15" s="3">
        <v>14</v>
      </c>
      <c r="B15" s="3">
        <v>459</v>
      </c>
      <c r="C15" s="5">
        <v>475.19676900143014</v>
      </c>
      <c r="D15" s="5">
        <f t="shared" si="2"/>
        <v>16.196769001430141</v>
      </c>
      <c r="E15" s="5">
        <f t="shared" si="0"/>
        <v>16.196769001430141</v>
      </c>
      <c r="F15" s="5">
        <f t="shared" si="3"/>
        <v>262.33532608568834</v>
      </c>
      <c r="G15" s="7">
        <f t="shared" si="1"/>
        <v>3.4084341599093231E-2</v>
      </c>
    </row>
    <row r="16" spans="1:13">
      <c r="A16" s="3">
        <v>15</v>
      </c>
      <c r="B16" s="3">
        <v>489</v>
      </c>
      <c r="C16" s="5">
        <v>473.66209478459285</v>
      </c>
      <c r="D16" s="5">
        <f t="shared" si="2"/>
        <v>-15.337905215407147</v>
      </c>
      <c r="E16" s="5">
        <f t="shared" si="0"/>
        <v>15.337905215407147</v>
      </c>
      <c r="F16" s="5">
        <f t="shared" si="3"/>
        <v>235.25133639681377</v>
      </c>
      <c r="G16" s="7">
        <f t="shared" si="1"/>
        <v>3.2381533975992659E-2</v>
      </c>
    </row>
    <row r="17" spans="1:7">
      <c r="A17" s="3">
        <v>16</v>
      </c>
      <c r="B17" s="3">
        <v>403</v>
      </c>
      <c r="C17" s="5">
        <v>482.5080971457312</v>
      </c>
      <c r="D17" s="5">
        <f t="shared" si="2"/>
        <v>79.508097145731199</v>
      </c>
      <c r="E17" s="5">
        <f t="shared" si="0"/>
        <v>79.508097145731199</v>
      </c>
      <c r="F17" s="5">
        <f t="shared" si="3"/>
        <v>6321.5375117350295</v>
      </c>
      <c r="G17" s="7">
        <f t="shared" si="1"/>
        <v>0.16478085573290904</v>
      </c>
    </row>
    <row r="18" spans="1:7">
      <c r="A18" s="3">
        <v>17</v>
      </c>
      <c r="B18" s="3">
        <v>490</v>
      </c>
      <c r="C18" s="5">
        <v>458.1298129697841</v>
      </c>
      <c r="D18" s="5">
        <f t="shared" si="2"/>
        <v>-31.870187030215902</v>
      </c>
      <c r="E18" s="5">
        <f t="shared" si="0"/>
        <v>31.870187030215902</v>
      </c>
      <c r="F18" s="5">
        <f t="shared" si="3"/>
        <v>1015.7088213409419</v>
      </c>
      <c r="G18" s="7">
        <f t="shared" si="1"/>
        <v>6.9565843845918615E-2</v>
      </c>
    </row>
    <row r="19" spans="1:7">
      <c r="A19" s="3">
        <v>18</v>
      </c>
      <c r="B19" s="3">
        <v>408</v>
      </c>
      <c r="C19" s="5">
        <v>469.07722526843412</v>
      </c>
      <c r="D19" s="5">
        <f t="shared" si="2"/>
        <v>61.07722526843412</v>
      </c>
      <c r="E19" s="5">
        <f>ABS(D19)</f>
        <v>61.07722526843412</v>
      </c>
      <c r="F19" s="5">
        <f>POWER(E19,2)</f>
        <v>3730.4274464910472</v>
      </c>
      <c r="G19" s="7">
        <f>E19/C19</f>
        <v>0.13020718546606494</v>
      </c>
    </row>
    <row r="20" spans="1:7">
      <c r="A20" s="3">
        <v>19</v>
      </c>
      <c r="B20" s="3">
        <v>498</v>
      </c>
      <c r="C20" s="5">
        <v>448.4757803613831</v>
      </c>
      <c r="D20" s="5">
        <f t="shared" si="2"/>
        <v>-49.524219638616898</v>
      </c>
      <c r="E20" s="5">
        <f t="shared" si="0"/>
        <v>49.524219638616898</v>
      </c>
      <c r="F20" s="5">
        <f t="shared" si="3"/>
        <v>2452.6483308139677</v>
      </c>
      <c r="G20" s="7">
        <f t="shared" ref="G20" si="4">E20/C20</f>
        <v>0.11042785766203503</v>
      </c>
    </row>
    <row r="21" spans="1:7" ht="15.75" customHeight="1">
      <c r="A21" s="3">
        <v>20</v>
      </c>
      <c r="B21" s="3">
        <v>499</v>
      </c>
      <c r="C21" s="5">
        <v>464.02622210476443</v>
      </c>
      <c r="D21" s="5">
        <f>C21-B21</f>
        <v>-34.973777895235571</v>
      </c>
      <c r="E21" s="5">
        <f>ABS(D21)</f>
        <v>34.973777895235571</v>
      </c>
      <c r="F21" s="5">
        <f>POWER(E21,2)</f>
        <v>1223.1651402652683</v>
      </c>
      <c r="G21" s="7">
        <f>E21/C21</f>
        <v>7.5370261914507602E-2</v>
      </c>
    </row>
    <row r="22" spans="1:7" ht="15.75" customHeight="1"/>
    <row r="23" spans="1:7" ht="15.75" customHeight="1">
      <c r="A23" s="2" t="s">
        <v>30</v>
      </c>
      <c r="B23" s="3">
        <v>0.3</v>
      </c>
    </row>
    <row r="24" spans="1:7" ht="15.75" customHeight="1">
      <c r="A24" s="2" t="s">
        <v>31</v>
      </c>
      <c r="B24" s="3">
        <v>0.2</v>
      </c>
    </row>
    <row r="25" spans="1:7" ht="15.75" customHeight="1">
      <c r="A25" s="2" t="s">
        <v>32</v>
      </c>
      <c r="B25" s="3">
        <v>3</v>
      </c>
    </row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K1:M1"/>
    <mergeCell ref="K2:M2"/>
    <mergeCell ref="K3:M3"/>
    <mergeCell ref="K4:M4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tabSelected="1" workbookViewId="0">
      <selection activeCell="H26" sqref="H26"/>
    </sheetView>
  </sheetViews>
  <sheetFormatPr baseColWidth="10" defaultColWidth="14.42578125" defaultRowHeight="15" customHeight="1"/>
  <cols>
    <col min="1" max="26" width="10.7109375" customWidth="1"/>
  </cols>
  <sheetData>
    <row r="1" spans="1:5">
      <c r="A1" s="2" t="s">
        <v>46</v>
      </c>
      <c r="B1" s="2" t="s">
        <v>20</v>
      </c>
      <c r="C1" s="2" t="s">
        <v>21</v>
      </c>
      <c r="D1" s="2" t="s">
        <v>22</v>
      </c>
      <c r="E1" s="2" t="s">
        <v>25</v>
      </c>
    </row>
    <row r="2" spans="1:5">
      <c r="A2" s="2" t="s">
        <v>38</v>
      </c>
      <c r="B2" s="5"/>
      <c r="C2" s="5"/>
      <c r="D2" s="5"/>
      <c r="E2" s="5"/>
    </row>
    <row r="3" spans="1:5">
      <c r="A3" s="2" t="s">
        <v>40</v>
      </c>
      <c r="B3" s="5"/>
      <c r="C3" s="5"/>
      <c r="D3" s="5"/>
      <c r="E3" s="5"/>
    </row>
    <row r="4" spans="1:5">
      <c r="A4" s="2" t="s">
        <v>42</v>
      </c>
      <c r="B4" s="7"/>
      <c r="C4" s="7"/>
      <c r="D4" s="7"/>
      <c r="E4" s="7"/>
    </row>
    <row r="5" spans="1:5">
      <c r="A5" s="2" t="s">
        <v>44</v>
      </c>
      <c r="B5" s="5"/>
      <c r="C5" s="5"/>
      <c r="D5" s="5"/>
      <c r="E5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Enunciado</vt:lpstr>
      <vt:lpstr>Plantilla</vt:lpstr>
      <vt:lpstr>P.M 3</vt:lpstr>
      <vt:lpstr>P.M.P 3</vt:lpstr>
      <vt:lpstr>Simple</vt:lpstr>
      <vt:lpstr>Doble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Pinilla</dc:creator>
  <cp:lastModifiedBy>Diego Pizarro Ibarra</cp:lastModifiedBy>
  <dcterms:created xsi:type="dcterms:W3CDTF">2023-08-13T19:15:30Z</dcterms:created>
  <dcterms:modified xsi:type="dcterms:W3CDTF">2023-10-14T21:40:27Z</dcterms:modified>
</cp:coreProperties>
</file>