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usey\Documents\RPG\Gurps\GURPS character sheet\"/>
    </mc:Choice>
  </mc:AlternateContent>
  <xr:revisionPtr revIDLastSave="0" documentId="13_ncr:1_{C05A5B66-F522-42CB-BB63-8305A8820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acter" sheetId="1" r:id="rId1"/>
    <sheet name="Skills" sheetId="6" r:id="rId2"/>
    <sheet name="AttributeCosts" sheetId="2" state="hidden" r:id="rId3"/>
    <sheet name="PointHistory" sheetId="4" r:id="rId4"/>
    <sheet name="RangeTables" sheetId="5" r:id="rId5"/>
  </sheets>
  <externalReferences>
    <externalReference r:id="rId6"/>
  </externalReferences>
  <definedNames>
    <definedName name="Acc_Bonus1">RangeTables!$B$3</definedName>
    <definedName name="Acc_Bonus2">RangeTables!$B$25</definedName>
    <definedName name="BASIC_LIFT">AttributeCosts!$V$28:$W$47</definedName>
    <definedName name="Basic_Speed">[1]Character!$M$15</definedName>
    <definedName name="BasicMoveActual">Character!$M$15</definedName>
    <definedName name="BasicMoveBase">AttributeCosts!$V$2</definedName>
    <definedName name="BasicSpeedActual">Character!$M$14</definedName>
    <definedName name="BasicSpeedBase">AttributeCosts!$U$2</definedName>
    <definedName name="DX" localSheetId="3">[1]Character!$C$7</definedName>
    <definedName name="DX">Character!$C$7</definedName>
    <definedName name="Encumberance_Level">AttributeCosts!$V$9</definedName>
    <definedName name="FP" localSheetId="3">[1]Character!$K$11</definedName>
    <definedName name="FP">Character!$K$11</definedName>
    <definedName name="HP" localSheetId="3">[1]Character!$K$5</definedName>
    <definedName name="HP">Character!$K$5</definedName>
    <definedName name="HT" localSheetId="3">[1]Character!$C$11</definedName>
    <definedName name="HT">Character!$C$11</definedName>
    <definedName name="HVY_LIFT">AttributeCosts!$V$50:$W$69</definedName>
    <definedName name="IQ" localSheetId="3">[1]Character!$C$9</definedName>
    <definedName name="IQ">Character!$C$9</definedName>
    <definedName name="LIGHT_LIFT">AttributeCosts!$Y$28:$Z$47</definedName>
    <definedName name="MED_LIFT">AttributeCosts!$AB$28:$AC$47</definedName>
    <definedName name="Per" localSheetId="3">[1]Character!$K$9</definedName>
    <definedName name="Per">Character!$K$9</definedName>
    <definedName name="Range_Factor1">RangeTables!$D$3</definedName>
    <definedName name="Range_Factor2">RangeTables!$D$25</definedName>
    <definedName name="ST" localSheetId="3">[1]Character!$C$5</definedName>
    <definedName name="ST">Character!$C$5</definedName>
    <definedName name="Will" localSheetId="3">[1]Character!$K$7</definedName>
    <definedName name="Will">Character!$K$7</definedName>
    <definedName name="XHVY_LIFT">AttributeCosts!$Y$50:$Z$69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9" i="1"/>
  <c r="F1" i="4" l="1"/>
  <c r="AJ21" i="1"/>
  <c r="C29" i="5" l="1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28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6" i="5"/>
  <c r="D25" i="5"/>
  <c r="B29" i="5" s="1"/>
  <c r="D3" i="5"/>
  <c r="B15" i="5" s="1"/>
  <c r="D13" i="5" l="1"/>
  <c r="D21" i="5"/>
  <c r="D20" i="5"/>
  <c r="D19" i="5"/>
  <c r="D18" i="5"/>
  <c r="D14" i="5"/>
  <c r="D12" i="5"/>
  <c r="D6" i="5"/>
  <c r="D11" i="5"/>
  <c r="D10" i="5"/>
  <c r="D17" i="5"/>
  <c r="D9" i="5"/>
  <c r="D16" i="5"/>
  <c r="D8" i="5"/>
  <c r="D15" i="5"/>
  <c r="D7" i="5"/>
  <c r="D39" i="5"/>
  <c r="D32" i="5"/>
  <c r="D40" i="5"/>
  <c r="D31" i="5"/>
  <c r="D28" i="5"/>
  <c r="D42" i="5"/>
  <c r="D34" i="5"/>
  <c r="D36" i="5"/>
  <c r="D43" i="5"/>
  <c r="D35" i="5"/>
  <c r="D41" i="5"/>
  <c r="D33" i="5"/>
  <c r="D38" i="5"/>
  <c r="D30" i="5"/>
  <c r="D37" i="5"/>
  <c r="D29" i="5"/>
  <c r="B12" i="5"/>
  <c r="B18" i="5"/>
  <c r="B17" i="5"/>
  <c r="B34" i="5"/>
  <c r="B31" i="5"/>
  <c r="B38" i="5"/>
  <c r="B28" i="5"/>
  <c r="B36" i="5"/>
  <c r="B43" i="5"/>
  <c r="B35" i="5"/>
  <c r="B42" i="5"/>
  <c r="B41" i="5"/>
  <c r="B33" i="5"/>
  <c r="B40" i="5"/>
  <c r="B32" i="5"/>
  <c r="B39" i="5"/>
  <c r="B30" i="5"/>
  <c r="B37" i="5"/>
  <c r="B11" i="5"/>
  <c r="B6" i="5"/>
  <c r="B10" i="5"/>
  <c r="B20" i="5"/>
  <c r="B9" i="5"/>
  <c r="B19" i="5"/>
  <c r="B7" i="5"/>
  <c r="B16" i="5"/>
  <c r="B8" i="5"/>
  <c r="B14" i="5"/>
  <c r="B21" i="5"/>
  <c r="B13" i="5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2" i="1"/>
  <c r="AJ51" i="1"/>
  <c r="AJ50" i="1"/>
  <c r="AJ49" i="1"/>
  <c r="AJ48" i="1"/>
  <c r="AJ47" i="1"/>
  <c r="AJ46" i="1"/>
  <c r="AJ44" i="1"/>
  <c r="AJ45" i="1"/>
  <c r="AJ43" i="1"/>
  <c r="AJ42" i="1"/>
  <c r="AJ41" i="1"/>
  <c r="AJ40" i="1"/>
  <c r="AJ39" i="1"/>
  <c r="AJ38" i="1"/>
  <c r="AJ37" i="1"/>
  <c r="AJ35" i="1"/>
  <c r="AJ33" i="1"/>
  <c r="AJ30" i="1"/>
  <c r="AJ29" i="1"/>
  <c r="AJ28" i="1"/>
  <c r="AJ26" i="1"/>
  <c r="AJ25" i="1"/>
  <c r="AJ24" i="1"/>
  <c r="AJ23" i="1"/>
  <c r="AJ22" i="1"/>
  <c r="AJ19" i="1"/>
  <c r="AJ20" i="1"/>
  <c r="U2" i="2" l="1"/>
  <c r="W47" i="2"/>
  <c r="AC47" i="2" s="1"/>
  <c r="W28" i="2"/>
  <c r="Z50" i="2" s="1"/>
  <c r="W29" i="2"/>
  <c r="AC29" i="2" s="1"/>
  <c r="W30" i="2"/>
  <c r="W52" i="2" s="1"/>
  <c r="W31" i="2"/>
  <c r="Z31" i="2" s="1"/>
  <c r="W32" i="2"/>
  <c r="W33" i="2"/>
  <c r="W34" i="2"/>
  <c r="Z56" i="2" s="1"/>
  <c r="W35" i="2"/>
  <c r="W57" i="2" s="1"/>
  <c r="W36" i="2"/>
  <c r="Z58" i="2" s="1"/>
  <c r="W38" i="2"/>
  <c r="Z60" i="2" s="1"/>
  <c r="W39" i="2"/>
  <c r="AC39" i="2" s="1"/>
  <c r="W40" i="2"/>
  <c r="AC40" i="2" s="1"/>
  <c r="W41" i="2"/>
  <c r="Z63" i="2" s="1"/>
  <c r="W42" i="2"/>
  <c r="W43" i="2"/>
  <c r="Z65" i="2" s="1"/>
  <c r="W44" i="2"/>
  <c r="W45" i="2"/>
  <c r="W46" i="2"/>
  <c r="Z68" i="2" s="1"/>
  <c r="W37" i="2"/>
  <c r="AC37" i="2" s="1"/>
  <c r="V7" i="2"/>
  <c r="V6" i="2"/>
  <c r="V5" i="2"/>
  <c r="W58" i="2" l="1"/>
  <c r="Z37" i="2"/>
  <c r="W56" i="2"/>
  <c r="Z30" i="2"/>
  <c r="AC44" i="2"/>
  <c r="Z66" i="2"/>
  <c r="Z45" i="2"/>
  <c r="Z67" i="2"/>
  <c r="AC28" i="2"/>
  <c r="Z35" i="2"/>
  <c r="Z57" i="2"/>
  <c r="W50" i="2"/>
  <c r="Z28" i="2"/>
  <c r="Z47" i="2"/>
  <c r="Z69" i="2"/>
  <c r="AC46" i="2"/>
  <c r="W68" i="2"/>
  <c r="Z46" i="2"/>
  <c r="W51" i="2"/>
  <c r="Z51" i="2"/>
  <c r="Z33" i="2"/>
  <c r="Z55" i="2"/>
  <c r="W67" i="2"/>
  <c r="Z36" i="2"/>
  <c r="Z44" i="2"/>
  <c r="AC45" i="2"/>
  <c r="AC32" i="2"/>
  <c r="Z54" i="2"/>
  <c r="AC36" i="2"/>
  <c r="AC43" i="2"/>
  <c r="W66" i="2"/>
  <c r="Z34" i="2"/>
  <c r="Z43" i="2"/>
  <c r="AC38" i="2"/>
  <c r="AC42" i="2"/>
  <c r="Z64" i="2"/>
  <c r="Z40" i="2"/>
  <c r="Z62" i="2"/>
  <c r="AC31" i="2"/>
  <c r="Z53" i="2"/>
  <c r="AC35" i="2"/>
  <c r="AC41" i="2"/>
  <c r="W65" i="2"/>
  <c r="Z32" i="2"/>
  <c r="Z38" i="2"/>
  <c r="Z29" i="2"/>
  <c r="W59" i="2"/>
  <c r="Z59" i="2"/>
  <c r="Z39" i="2"/>
  <c r="Z61" i="2"/>
  <c r="AC30" i="2"/>
  <c r="Z52" i="2"/>
  <c r="AC34" i="2"/>
  <c r="W60" i="2"/>
  <c r="W64" i="2"/>
  <c r="Z42" i="2"/>
  <c r="W63" i="2"/>
  <c r="W55" i="2"/>
  <c r="Z41" i="2"/>
  <c r="AC33" i="2"/>
  <c r="W62" i="2"/>
  <c r="W54" i="2"/>
  <c r="W69" i="2"/>
  <c r="W61" i="2"/>
  <c r="W53" i="2"/>
  <c r="V8" i="2"/>
  <c r="V9" i="2" s="1"/>
  <c r="Y16" i="1" s="1"/>
  <c r="M14" i="1" l="1"/>
  <c r="Y15" i="1"/>
  <c r="O14" i="1" l="1"/>
  <c r="M16" i="1"/>
  <c r="AL1" i="1"/>
  <c r="F14" i="1" l="1"/>
  <c r="F15" i="1"/>
  <c r="V2" i="2" l="1"/>
  <c r="M15" i="1" s="1"/>
  <c r="O15" i="1" s="1"/>
  <c r="K7" i="1"/>
  <c r="AJ31" i="1" s="1"/>
  <c r="P30" i="1" l="1"/>
  <c r="P22" i="1"/>
  <c r="P29" i="1"/>
  <c r="P34" i="1"/>
  <c r="P26" i="1"/>
  <c r="P32" i="1"/>
  <c r="P28" i="1"/>
  <c r="P27" i="1"/>
  <c r="P33" i="1"/>
  <c r="P25" i="1"/>
  <c r="AJ27" i="1"/>
  <c r="P24" i="1"/>
  <c r="P20" i="1"/>
  <c r="P19" i="1"/>
  <c r="AJ34" i="1"/>
  <c r="P31" i="1"/>
  <c r="P23" i="1"/>
  <c r="P21" i="1"/>
  <c r="N7" i="1"/>
  <c r="AJ32" i="1" l="1"/>
  <c r="AJ36" i="1"/>
  <c r="N9" i="1"/>
  <c r="K11" i="1" l="1"/>
  <c r="F16" i="1"/>
  <c r="N11" i="1" l="1"/>
  <c r="N5" i="1"/>
  <c r="F11" i="1"/>
  <c r="F9" i="1"/>
  <c r="F7" i="1"/>
  <c r="F5" i="1"/>
  <c r="AL2" i="1" l="1"/>
  <c r="AL3" i="1" s="1"/>
</calcChain>
</file>

<file path=xl/sharedStrings.xml><?xml version="1.0" encoding="utf-8"?>
<sst xmlns="http://schemas.openxmlformats.org/spreadsheetml/2006/main" count="707" uniqueCount="259">
  <si>
    <t>Total Points:</t>
  </si>
  <si>
    <t>Points Used:</t>
  </si>
  <si>
    <t>Unspent:</t>
  </si>
  <si>
    <t>ST</t>
  </si>
  <si>
    <t>DX</t>
  </si>
  <si>
    <t>IQ</t>
  </si>
  <si>
    <t>HT</t>
  </si>
  <si>
    <t>[</t>
  </si>
  <si>
    <t>]</t>
  </si>
  <si>
    <t>Languages</t>
  </si>
  <si>
    <t>Written</t>
  </si>
  <si>
    <t>Spoken</t>
  </si>
  <si>
    <t>Points</t>
  </si>
  <si>
    <t>DR:</t>
  </si>
  <si>
    <t>PARRY:</t>
  </si>
  <si>
    <t>BLOCK:</t>
  </si>
  <si>
    <t>BASIC LIFT</t>
  </si>
  <si>
    <t>BASIC SPEED</t>
  </si>
  <si>
    <t>BASIC MOVE</t>
  </si>
  <si>
    <t>DAMAGE Thr</t>
  </si>
  <si>
    <t>DAMAGE Sw</t>
  </si>
  <si>
    <t>Cultural Familiarities</t>
  </si>
  <si>
    <t>SKILLS</t>
  </si>
  <si>
    <t>Level</t>
  </si>
  <si>
    <t>Name</t>
  </si>
  <si>
    <t>ADVANTAGES, PERKS &amp; DISADVANTAGES, QUIRKS</t>
  </si>
  <si>
    <t>RANGED WEAPONS</t>
  </si>
  <si>
    <t>Weapon</t>
  </si>
  <si>
    <t>Damage</t>
  </si>
  <si>
    <t>Acc</t>
  </si>
  <si>
    <t>Range</t>
  </si>
  <si>
    <t>RoF</t>
  </si>
  <si>
    <t>Shots</t>
  </si>
  <si>
    <t>Bulk</t>
  </si>
  <si>
    <t>Rcl</t>
  </si>
  <si>
    <t>LC</t>
  </si>
  <si>
    <t>Cost</t>
  </si>
  <si>
    <t>Weight</t>
  </si>
  <si>
    <t>ARMOR &amp; POSSESSIONS</t>
  </si>
  <si>
    <t>Item</t>
  </si>
  <si>
    <t>Location</t>
  </si>
  <si>
    <t xml:space="preserve">Attribute-3 </t>
  </si>
  <si>
    <t>Attribute-2</t>
  </si>
  <si>
    <t>Attribute-1</t>
  </si>
  <si>
    <t>Attribute-0</t>
  </si>
  <si>
    <t>Attribute+1</t>
  </si>
  <si>
    <t>Attribute+2</t>
  </si>
  <si>
    <t>Attribute+3</t>
  </si>
  <si>
    <t>Attribute+4</t>
  </si>
  <si>
    <t>-</t>
  </si>
  <si>
    <t>Extra +1</t>
  </si>
  <si>
    <t>Skill Level</t>
  </si>
  <si>
    <t>Easy</t>
  </si>
  <si>
    <t>Aver.</t>
  </si>
  <si>
    <t>Hard</t>
  </si>
  <si>
    <t>V. Hard</t>
  </si>
  <si>
    <t>Name: ___________________________________________</t>
  </si>
  <si>
    <t>HP</t>
  </si>
  <si>
    <t>Will</t>
  </si>
  <si>
    <t>Per</t>
  </si>
  <si>
    <t>FP</t>
  </si>
  <si>
    <t>Native</t>
  </si>
  <si>
    <t>sw</t>
  </si>
  <si>
    <t>thr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</si>
  <si>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</si>
  <si>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</si>
  <si>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</si>
  <si>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</si>
  <si>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</si>
  <si>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</si>
  <si>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</si>
  <si>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</si>
  <si>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</si>
  <si>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</si>
  <si>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</si>
  <si>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</si>
  <si>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</si>
  <si>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</si>
  <si>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</si>
  <si>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</si>
  <si>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</si>
  <si>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</si>
  <si>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</si>
  <si>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</si>
  <si>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</si>
  <si>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</si>
  <si>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</si>
  <si>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</si>
  <si>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</si>
  <si>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</si>
  <si>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</si>
  <si>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</si>
  <si>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</si>
  <si>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</si>
  <si>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</si>
  <si>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8d+1</t>
  </si>
  <si>
    <t>8d-1</t>
  </si>
  <si>
    <t>9d</t>
  </si>
  <si>
    <t>9d+2</t>
  </si>
  <si>
    <t>8d</t>
  </si>
  <si>
    <t>10d</t>
  </si>
  <si>
    <t>8d+2</t>
  </si>
  <si>
    <t>10d+2</t>
  </si>
  <si>
    <t>11d</t>
  </si>
  <si>
    <t>12d</t>
  </si>
  <si>
    <t>11d+2</t>
  </si>
  <si>
    <t>12d+2</t>
  </si>
  <si>
    <t>13d</t>
  </si>
  <si>
    <t>Attr</t>
  </si>
  <si>
    <t>H</t>
  </si>
  <si>
    <t>Average</t>
  </si>
  <si>
    <t>Very Hard</t>
  </si>
  <si>
    <t>E</t>
  </si>
  <si>
    <t>A</t>
  </si>
  <si>
    <t>VH</t>
  </si>
  <si>
    <t>MELEE WEAPONS</t>
  </si>
  <si>
    <t>DODGE</t>
  </si>
  <si>
    <t>Reach</t>
  </si>
  <si>
    <t>Parry</t>
  </si>
  <si>
    <t>BasicSpeed</t>
  </si>
  <si>
    <t>BasicMove</t>
  </si>
  <si>
    <t>Base</t>
  </si>
  <si>
    <t>Total</t>
  </si>
  <si>
    <t>Notes</t>
  </si>
  <si>
    <t>Date</t>
  </si>
  <si>
    <t>Bonus</t>
  </si>
  <si>
    <t>Skill Levels</t>
  </si>
  <si>
    <t>Base Attributes</t>
  </si>
  <si>
    <t>Skill cost tables</t>
  </si>
  <si>
    <t>Movement Cost Tables</t>
  </si>
  <si>
    <t>Ranged Weapons Weight</t>
  </si>
  <si>
    <t>Equipment weight calculation</t>
  </si>
  <si>
    <t>Melee Weapons Weight</t>
  </si>
  <si>
    <t>Armor Weight</t>
  </si>
  <si>
    <t>Total Weight</t>
  </si>
  <si>
    <t>Apperance:</t>
  </si>
  <si>
    <t>Reputation:</t>
  </si>
  <si>
    <t>Encumberance Level</t>
  </si>
  <si>
    <t>Total Carry Weight:</t>
  </si>
  <si>
    <t>Encumberance Level:</t>
  </si>
  <si>
    <t>Basic Lift and Encumberance Table</t>
  </si>
  <si>
    <t xml:space="preserve">Basic Lift </t>
  </si>
  <si>
    <t>Light(1)</t>
  </si>
  <si>
    <t>Medium(2)</t>
  </si>
  <si>
    <t>Heavy(3)</t>
  </si>
  <si>
    <t>X-Heavy(4)</t>
  </si>
  <si>
    <t>Df</t>
  </si>
  <si>
    <t>TL:</t>
  </si>
  <si>
    <t>SM:</t>
  </si>
  <si>
    <t>Appearance, Status, Rep.</t>
  </si>
  <si>
    <t>Different SM or TL</t>
  </si>
  <si>
    <t>Default Range Table</t>
  </si>
  <si>
    <t>Weapon 1</t>
  </si>
  <si>
    <t>Name:</t>
  </si>
  <si>
    <t>Max Range:</t>
  </si>
  <si>
    <t>Range Factor:</t>
  </si>
  <si>
    <t>Weapon 2</t>
  </si>
  <si>
    <t>Range Table w/o Acc</t>
  </si>
  <si>
    <t>Acc Bonus:</t>
  </si>
  <si>
    <t>Range Table with Acc</t>
  </si>
  <si>
    <t>Yards</t>
  </si>
  <si>
    <t>Modifier</t>
  </si>
  <si>
    <t>BasicSpeed Delta</t>
  </si>
  <si>
    <t>Acting</t>
  </si>
  <si>
    <t>Administration</t>
  </si>
  <si>
    <t>English</t>
  </si>
  <si>
    <t>Carousing</t>
  </si>
  <si>
    <t>Computer Operation</t>
  </si>
  <si>
    <t>Detect Lies</t>
  </si>
  <si>
    <t>Diplomacy</t>
  </si>
  <si>
    <t>Disguise</t>
  </si>
  <si>
    <t>Electronics Operation</t>
  </si>
  <si>
    <t>Fast-Talk</t>
  </si>
  <si>
    <t>Forgery</t>
  </si>
  <si>
    <t>Wt:</t>
  </si>
  <si>
    <t>Age:</t>
  </si>
  <si>
    <t>Ht:</t>
  </si>
  <si>
    <t xml:space="preserve">Job:  </t>
  </si>
  <si>
    <t>Accounting</t>
  </si>
  <si>
    <t>Acrobatics</t>
  </si>
  <si>
    <t>Alchemy</t>
  </si>
  <si>
    <t>Animal Handling</t>
  </si>
  <si>
    <t>Anthropology</t>
  </si>
  <si>
    <t>Archaeology</t>
  </si>
  <si>
    <t>Architecture</t>
  </si>
  <si>
    <t>Area Knowledge</t>
  </si>
  <si>
    <t>Armoury</t>
  </si>
  <si>
    <t>Artillery</t>
  </si>
  <si>
    <t>Artist</t>
  </si>
  <si>
    <t>Astronomy</t>
  </si>
  <si>
    <t>Attribute</t>
  </si>
  <si>
    <t>Difficulty</t>
  </si>
  <si>
    <t>Included</t>
  </si>
  <si>
    <t>Autohypnosis</t>
  </si>
  <si>
    <t>Beam Weapons</t>
  </si>
  <si>
    <t>Bicycling</t>
  </si>
  <si>
    <t>Bioengineering</t>
  </si>
  <si>
    <t>Biology</t>
  </si>
  <si>
    <t>Blind Fighting</t>
  </si>
  <si>
    <t>Blowpipe</t>
  </si>
  <si>
    <t>Boating</t>
  </si>
  <si>
    <t>Body Control</t>
  </si>
  <si>
    <t>Body Language</t>
  </si>
  <si>
    <t>Body Sense</t>
  </si>
  <si>
    <t>Bolas</t>
  </si>
  <si>
    <t>Bow</t>
  </si>
  <si>
    <t>Boxing</t>
  </si>
  <si>
    <t>Brainwashing</t>
  </si>
  <si>
    <t>Brawling</t>
  </si>
  <si>
    <t>Breaking Blow</t>
  </si>
  <si>
    <t>Breath Control</t>
  </si>
  <si>
    <t>Camoflage</t>
  </si>
  <si>
    <t>Carpentry</t>
  </si>
  <si>
    <t>Cartography</t>
  </si>
  <si>
    <t>Chemistry</t>
  </si>
  <si>
    <t>Climbing</t>
  </si>
  <si>
    <t>Cloak</t>
  </si>
  <si>
    <t>Computer Hacking</t>
  </si>
  <si>
    <t>Computer Programming</t>
  </si>
  <si>
    <t>Connoisseur</t>
  </si>
  <si>
    <t>Cooking</t>
  </si>
  <si>
    <t>Counterfeiting</t>
  </si>
  <si>
    <t>Crewman</t>
  </si>
  <si>
    <t>Criminology</t>
  </si>
  <si>
    <t>Crossbow</t>
  </si>
  <si>
    <t>Cryptography</t>
  </si>
  <si>
    <t>Current Affairs</t>
  </si>
  <si>
    <t>Dancing</t>
  </si>
  <si>
    <t>Diagnosis</t>
  </si>
  <si>
    <t>Dreaming</t>
  </si>
  <si>
    <t>Driving</t>
  </si>
  <si>
    <t>Dropping</t>
  </si>
  <si>
    <t>Economics</t>
  </si>
  <si>
    <t>Electrician</t>
  </si>
  <si>
    <t>Electronics Reapir</t>
  </si>
  <si>
    <t>Engineer</t>
  </si>
  <si>
    <t>Enthrallment</t>
  </si>
  <si>
    <t>Environment Suit</t>
  </si>
  <si>
    <t>Erotic Art</t>
  </si>
  <si>
    <t>Esoteric Medicine</t>
  </si>
  <si>
    <t>Exorcism</t>
  </si>
  <si>
    <t>Expert Skill</t>
  </si>
  <si>
    <t>Explosives</t>
  </si>
  <si>
    <t>Falconry</t>
  </si>
  <si>
    <t>Farming</t>
  </si>
  <si>
    <t>Fast-Draw</t>
  </si>
  <si>
    <t>Filch</t>
  </si>
  <si>
    <t>Finance</t>
  </si>
  <si>
    <t>Fire Eating</t>
  </si>
  <si>
    <t>First Aid</t>
  </si>
  <si>
    <t>Fishing</t>
  </si>
  <si>
    <t>Flight</t>
  </si>
  <si>
    <t>Flying Leap</t>
  </si>
  <si>
    <t>Forced Entry</t>
  </si>
  <si>
    <t>Forensics</t>
  </si>
  <si>
    <t>Fortune-Telling</t>
  </si>
  <si>
    <t>Forward Observer</t>
  </si>
  <si>
    <t xml:space="preserve">Player:  </t>
  </si>
  <si>
    <t xml:space="preserve">Name: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</si>
</sst>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5" xfId="0" applyBorder="1"/>
    <xf numFmtId="0" fontId="2" fillId="0" borderId="5" xfId="0" applyFont="1" applyBorder="1"/>
    <xf numFmtId="0" fontId="0" fillId="0" borderId="13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4" xfId="0" applyBorder="1"/>
    <xf numFmtId="0" fontId="1" fillId="0" borderId="14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95249</xdr:rowOff>
    </xdr:from>
    <xdr:to>
      <xdr:col>6</xdr:col>
      <xdr:colOff>172640</xdr:colOff>
      <xdr:row>2</xdr:row>
      <xdr:rowOff>102052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49"/>
          <a:ext cx="1244203" cy="3878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sey/Documents/RPG/Gurps/GURPS%20Character%20Sheet%20v4%20-%20jo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FutureIdeas"/>
      <sheetName val="AttributeCosts"/>
      <sheetName val="PointHistory"/>
      <sheetName val="Armor"/>
      <sheetName val="Sheet1"/>
    </sheetNames>
    <sheetDataSet>
      <sheetData sheetId="0">
        <row r="5">
          <cell r="C5">
            <v>17</v>
          </cell>
          <cell r="K5">
            <v>17</v>
          </cell>
        </row>
        <row r="7">
          <cell r="C7">
            <v>13</v>
          </cell>
          <cell r="K7">
            <v>13</v>
          </cell>
        </row>
        <row r="9">
          <cell r="C9">
            <v>8</v>
          </cell>
          <cell r="K9">
            <v>8</v>
          </cell>
        </row>
        <row r="11">
          <cell r="C11">
            <v>15</v>
          </cell>
          <cell r="K11">
            <v>15</v>
          </cell>
        </row>
        <row r="15">
          <cell r="M15">
            <v>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925E3-15B9-4297-8A36-06F6C366B580}" name="Table2" displayName="Table2" ref="A1:C2" totalsRowShown="0">
  <autoFilter ref="A1:C2" xr:uid="{00000000-0009-0000-0100-000001000000}"/>
  <sortState xmlns:xlrd2="http://schemas.microsoft.com/office/spreadsheetml/2017/richdata2" ref="A2:C2">
    <sortCondition ref="A1:A2"/>
  </sortState>
  <tableColumns count="3">
    <tableColumn id="1" xr3:uid="{00000000-0010-0000-0000-000001000000}" name="Date"/>
    <tableColumn id="2" xr3:uid="{00000000-0010-0000-0000-000002000000}" name="Points"/>
    <tableColumn id="3" xr3:uid="{00000000-0010-0000-0000-000003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"/>
  <sheetViews>
    <sheetView tabSelected="1" view="pageLayout" topLeftCell="A52" zoomScale="110" zoomScaleNormal="100" zoomScalePageLayoutView="110" workbookViewId="0">
      <selection activeCell="U47" sqref="U47:AE47"/>
    </sheetView>
  </sheetViews>
  <sheetFormatPr defaultColWidth="2.5546875" defaultRowHeight="14.4" x14ac:dyDescent="0.3"/>
  <cols>
    <col min="15" max="15" width="2.5546875" customWidth="1"/>
  </cols>
  <sheetData>
    <row r="1" spans="1:39" x14ac:dyDescent="0.3">
      <c r="A1" s="30"/>
      <c r="B1" s="30"/>
      <c r="C1" s="30"/>
      <c r="D1" s="30"/>
      <c r="E1" s="30"/>
      <c r="F1" s="30"/>
      <c r="G1" s="30"/>
      <c r="H1" s="29" t="s">
        <v>258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 t="s">
        <v>257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7" t="s">
        <v>147</v>
      </c>
      <c r="AE1" s="27"/>
      <c r="AF1" s="30"/>
      <c r="AG1" s="49"/>
      <c r="AH1" s="42" t="s">
        <v>0</v>
      </c>
      <c r="AI1" s="42"/>
      <c r="AJ1" s="42"/>
      <c r="AK1" s="42"/>
      <c r="AL1" s="26">
        <f>PointHistory!F1</f>
        <v>200</v>
      </c>
      <c r="AM1" s="26"/>
    </row>
    <row r="2" spans="1:39" x14ac:dyDescent="0.3">
      <c r="A2" s="30"/>
      <c r="B2" s="30"/>
      <c r="C2" s="30"/>
      <c r="D2" s="30"/>
      <c r="E2" s="30"/>
      <c r="F2" s="30"/>
      <c r="G2" s="30"/>
      <c r="H2" s="51" t="s">
        <v>176</v>
      </c>
      <c r="I2" s="51"/>
      <c r="J2" s="51"/>
      <c r="K2" s="51" t="s">
        <v>174</v>
      </c>
      <c r="L2" s="51"/>
      <c r="M2" s="51"/>
      <c r="N2" s="51"/>
      <c r="O2" s="51" t="s">
        <v>175</v>
      </c>
      <c r="P2" s="51"/>
      <c r="Q2" s="51"/>
      <c r="R2" s="51"/>
      <c r="S2" s="29" t="s">
        <v>135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50"/>
      <c r="AH2" s="42" t="s">
        <v>1</v>
      </c>
      <c r="AI2" s="42"/>
      <c r="AJ2" s="42"/>
      <c r="AK2" s="42"/>
      <c r="AL2" s="26">
        <f>SUM(F5:G12,N5:O12,AL6:AM10,AL12:AM13,O14:P15,R19:S45,R46:S52,AL19:AM52,R54:S71,AL56:AM71,AL15:AM16)</f>
        <v>0</v>
      </c>
      <c r="AM2" s="26"/>
    </row>
    <row r="3" spans="1:39" x14ac:dyDescent="0.3">
      <c r="A3" s="30"/>
      <c r="B3" s="30"/>
      <c r="C3" s="30"/>
      <c r="D3" s="30"/>
      <c r="E3" s="30"/>
      <c r="F3" s="30"/>
      <c r="G3" s="30"/>
      <c r="H3" s="51" t="s">
        <v>148</v>
      </c>
      <c r="I3" s="51"/>
      <c r="J3" s="8">
        <v>0</v>
      </c>
      <c r="K3" s="51" t="s">
        <v>177</v>
      </c>
      <c r="L3" s="51"/>
      <c r="M3" s="51"/>
      <c r="N3" s="51"/>
      <c r="O3" s="51"/>
      <c r="P3" s="51"/>
      <c r="Q3" s="51"/>
      <c r="R3" s="51"/>
      <c r="S3" s="51" t="s">
        <v>136</v>
      </c>
      <c r="T3" s="51"/>
      <c r="U3" s="51"/>
      <c r="V3" s="51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42" t="s">
        <v>2</v>
      </c>
      <c r="AI3" s="42"/>
      <c r="AJ3" s="42"/>
      <c r="AK3" s="42"/>
      <c r="AL3" s="26">
        <f>AL1-AL2</f>
        <v>200</v>
      </c>
      <c r="AM3" s="26"/>
    </row>
    <row r="4" spans="1:39" x14ac:dyDescent="0.3"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9" ht="15" customHeight="1" x14ac:dyDescent="0.3">
      <c r="A5" s="52" t="s">
        <v>3</v>
      </c>
      <c r="B5" s="52"/>
      <c r="C5" s="39">
        <v>10</v>
      </c>
      <c r="D5" s="39"/>
      <c r="E5" s="38" t="s">
        <v>7</v>
      </c>
      <c r="F5" s="40">
        <f>VLOOKUP(ST,AttributeCosts!A2:B18,2)</f>
        <v>0</v>
      </c>
      <c r="G5" s="40"/>
      <c r="H5" s="41" t="s">
        <v>8</v>
      </c>
      <c r="I5" s="52" t="s">
        <v>57</v>
      </c>
      <c r="J5" s="52"/>
      <c r="K5" s="39">
        <f>ST</f>
        <v>10</v>
      </c>
      <c r="L5" s="39"/>
      <c r="M5" s="38" t="s">
        <v>7</v>
      </c>
      <c r="N5" s="40">
        <f>VLOOKUP(  HP - ST + 10,AttributeCosts!I2:J18,2)</f>
        <v>0</v>
      </c>
      <c r="O5" s="40"/>
      <c r="P5" s="41" t="s">
        <v>8</v>
      </c>
      <c r="R5" s="56" t="s">
        <v>9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48" t="s">
        <v>10</v>
      </c>
      <c r="AE5" s="48"/>
      <c r="AF5" s="48"/>
      <c r="AG5" s="48"/>
      <c r="AH5" s="48" t="s">
        <v>11</v>
      </c>
      <c r="AI5" s="48"/>
      <c r="AJ5" s="48"/>
      <c r="AK5" s="48"/>
      <c r="AL5" s="47" t="s">
        <v>12</v>
      </c>
      <c r="AM5" s="47"/>
    </row>
    <row r="6" spans="1:39" ht="15" customHeight="1" x14ac:dyDescent="0.3">
      <c r="A6" s="52"/>
      <c r="B6" s="52"/>
      <c r="C6" s="39"/>
      <c r="D6" s="39"/>
      <c r="E6" s="38"/>
      <c r="F6" s="40"/>
      <c r="G6" s="40"/>
      <c r="H6" s="41"/>
      <c r="I6" s="52"/>
      <c r="J6" s="52"/>
      <c r="K6" s="39"/>
      <c r="L6" s="39"/>
      <c r="M6" s="38"/>
      <c r="N6" s="40"/>
      <c r="O6" s="40"/>
      <c r="P6" s="41"/>
      <c r="R6" s="26" t="s">
        <v>165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43" t="s">
        <v>61</v>
      </c>
      <c r="AE6" s="43"/>
      <c r="AF6" s="43"/>
      <c r="AG6" s="43"/>
      <c r="AH6" s="43" t="s">
        <v>61</v>
      </c>
      <c r="AI6" s="43"/>
      <c r="AJ6" s="43"/>
      <c r="AK6" s="43"/>
      <c r="AL6" s="43">
        <v>0</v>
      </c>
      <c r="AM6" s="43"/>
    </row>
    <row r="7" spans="1:39" ht="15" customHeight="1" x14ac:dyDescent="0.3">
      <c r="A7" s="52" t="s">
        <v>4</v>
      </c>
      <c r="B7" s="52"/>
      <c r="C7" s="39">
        <v>10</v>
      </c>
      <c r="D7" s="39"/>
      <c r="E7" s="38" t="s">
        <v>7</v>
      </c>
      <c r="F7" s="40">
        <f>VLOOKUP(DX,AttributeCosts!E2:F18,2)</f>
        <v>0</v>
      </c>
      <c r="G7" s="40"/>
      <c r="H7" s="41" t="s">
        <v>8</v>
      </c>
      <c r="I7" s="52" t="s">
        <v>58</v>
      </c>
      <c r="J7" s="52"/>
      <c r="K7" s="39">
        <f>IQ</f>
        <v>10</v>
      </c>
      <c r="L7" s="39"/>
      <c r="M7" s="38" t="s">
        <v>7</v>
      </c>
      <c r="N7" s="40">
        <f>VLOOKUP(Will - IQ + 10,AttributeCosts!K2:L18,2)</f>
        <v>0</v>
      </c>
      <c r="O7" s="40"/>
      <c r="P7" s="41" t="s">
        <v>8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43"/>
      <c r="AE7" s="43"/>
      <c r="AF7" s="43"/>
      <c r="AG7" s="43"/>
      <c r="AH7" s="43"/>
      <c r="AI7" s="43"/>
      <c r="AJ7" s="43"/>
      <c r="AK7" s="43"/>
      <c r="AL7" s="26"/>
      <c r="AM7" s="26"/>
    </row>
    <row r="8" spans="1:39" ht="15" customHeight="1" x14ac:dyDescent="0.3">
      <c r="A8" s="52"/>
      <c r="B8" s="52"/>
      <c r="C8" s="39"/>
      <c r="D8" s="39"/>
      <c r="E8" s="38"/>
      <c r="F8" s="40"/>
      <c r="G8" s="40"/>
      <c r="H8" s="41"/>
      <c r="I8" s="52"/>
      <c r="J8" s="52"/>
      <c r="K8" s="39"/>
      <c r="L8" s="39"/>
      <c r="M8" s="38"/>
      <c r="N8" s="40"/>
      <c r="O8" s="40"/>
      <c r="P8" s="41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43"/>
      <c r="AE8" s="43"/>
      <c r="AF8" s="43"/>
      <c r="AG8" s="43"/>
      <c r="AH8" s="43"/>
      <c r="AI8" s="43"/>
      <c r="AJ8" s="43"/>
      <c r="AK8" s="43"/>
      <c r="AL8" s="26"/>
      <c r="AM8" s="26"/>
    </row>
    <row r="9" spans="1:39" ht="15" customHeight="1" x14ac:dyDescent="0.3">
      <c r="A9" s="52" t="s">
        <v>5</v>
      </c>
      <c r="B9" s="52"/>
      <c r="C9" s="39">
        <v>10</v>
      </c>
      <c r="D9" s="39"/>
      <c r="E9" s="38" t="s">
        <v>7</v>
      </c>
      <c r="F9" s="40">
        <f>VLOOKUP(IQ,AttributeCosts!C2:D18,2)</f>
        <v>0</v>
      </c>
      <c r="G9" s="40"/>
      <c r="H9" s="41" t="s">
        <v>8</v>
      </c>
      <c r="I9" s="52" t="s">
        <v>59</v>
      </c>
      <c r="J9" s="52"/>
      <c r="K9" s="39">
        <f>IQ</f>
        <v>10</v>
      </c>
      <c r="L9" s="39"/>
      <c r="M9" s="38" t="s">
        <v>7</v>
      </c>
      <c r="N9" s="40">
        <f>VLOOKUP(Per - IQ + 10,AttributeCosts!M2:N18,2)</f>
        <v>0</v>
      </c>
      <c r="O9" s="40"/>
      <c r="P9" s="41" t="s">
        <v>8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43"/>
      <c r="AE9" s="43"/>
      <c r="AF9" s="43"/>
      <c r="AG9" s="43"/>
      <c r="AH9" s="43"/>
      <c r="AI9" s="43"/>
      <c r="AJ9" s="43"/>
      <c r="AK9" s="43"/>
      <c r="AL9" s="26"/>
      <c r="AM9" s="26"/>
    </row>
    <row r="10" spans="1:39" ht="15" customHeight="1" x14ac:dyDescent="0.3">
      <c r="A10" s="52"/>
      <c r="B10" s="52"/>
      <c r="C10" s="39"/>
      <c r="D10" s="39"/>
      <c r="E10" s="38"/>
      <c r="F10" s="40"/>
      <c r="G10" s="40"/>
      <c r="H10" s="41"/>
      <c r="I10" s="52"/>
      <c r="J10" s="52"/>
      <c r="K10" s="39"/>
      <c r="L10" s="39"/>
      <c r="M10" s="38"/>
      <c r="N10" s="40"/>
      <c r="O10" s="40"/>
      <c r="P10" s="41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r="11" spans="1:39" ht="15" customHeight="1" x14ac:dyDescent="0.3">
      <c r="A11" s="52" t="s">
        <v>6</v>
      </c>
      <c r="B11" s="52"/>
      <c r="C11" s="39">
        <v>10</v>
      </c>
      <c r="D11" s="39"/>
      <c r="E11" s="38" t="s">
        <v>7</v>
      </c>
      <c r="F11" s="40">
        <f>VLOOKUP(HT,AttributeCosts!A2:B18,2)</f>
        <v>0</v>
      </c>
      <c r="G11" s="40"/>
      <c r="H11" s="41" t="s">
        <v>8</v>
      </c>
      <c r="I11" s="52" t="s">
        <v>60</v>
      </c>
      <c r="J11" s="52"/>
      <c r="K11" s="39">
        <f>HT</f>
        <v>10</v>
      </c>
      <c r="L11" s="39"/>
      <c r="M11" s="38" t="s">
        <v>7</v>
      </c>
      <c r="N11" s="40">
        <f>VLOOKUP(FP - HT+ 10,AttributeCosts!O2:P18,2)</f>
        <v>0</v>
      </c>
      <c r="O11" s="40"/>
      <c r="P11" s="41" t="s">
        <v>8</v>
      </c>
      <c r="R11" s="1"/>
      <c r="S11" s="1"/>
      <c r="T11" s="1"/>
      <c r="U11" s="1"/>
      <c r="V11" s="1"/>
      <c r="W11" s="1"/>
      <c r="X11" s="63" t="s">
        <v>21</v>
      </c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47" t="s">
        <v>12</v>
      </c>
      <c r="AM11" s="47"/>
    </row>
    <row r="12" spans="1:39" ht="15" customHeight="1" x14ac:dyDescent="0.3">
      <c r="A12" s="52"/>
      <c r="B12" s="52"/>
      <c r="C12" s="39"/>
      <c r="D12" s="39"/>
      <c r="E12" s="38"/>
      <c r="F12" s="40"/>
      <c r="G12" s="40"/>
      <c r="H12" s="41"/>
      <c r="I12" s="52"/>
      <c r="J12" s="52"/>
      <c r="K12" s="39"/>
      <c r="L12" s="39"/>
      <c r="M12" s="38"/>
      <c r="N12" s="40"/>
      <c r="O12" s="40"/>
      <c r="P12" s="41"/>
      <c r="S12" s="30" t="s">
        <v>13</v>
      </c>
      <c r="T12" s="30"/>
      <c r="U12" s="34"/>
      <c r="V12" s="33"/>
      <c r="X12" s="60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  <c r="AL12" s="26"/>
      <c r="AM12" s="26"/>
    </row>
    <row r="13" spans="1:39" x14ac:dyDescent="0.3">
      <c r="O13" s="47" t="s">
        <v>12</v>
      </c>
      <c r="P13" s="47"/>
      <c r="R13" s="27" t="s">
        <v>14</v>
      </c>
      <c r="S13" s="27"/>
      <c r="T13" s="28"/>
      <c r="U13" s="34"/>
      <c r="V13" s="33"/>
      <c r="X13" s="34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6"/>
      <c r="AM13" s="26"/>
    </row>
    <row r="14" spans="1:39" x14ac:dyDescent="0.3">
      <c r="A14" s="27" t="s">
        <v>19</v>
      </c>
      <c r="B14" s="27"/>
      <c r="C14" s="27"/>
      <c r="D14" s="27"/>
      <c r="E14" s="28"/>
      <c r="F14" s="34" t="str">
        <f>VLOOKUP(ST,AttributeCosts!A26:C77,2)</f>
        <v>1d-2</v>
      </c>
      <c r="G14" s="33"/>
      <c r="H14" s="27" t="s">
        <v>17</v>
      </c>
      <c r="I14" s="27"/>
      <c r="J14" s="27"/>
      <c r="K14" s="27"/>
      <c r="L14" s="27"/>
      <c r="M14" s="34">
        <f>BasicSpeedBase - Encumberance_Level</f>
        <v>5</v>
      </c>
      <c r="N14" s="33"/>
      <c r="O14" s="26">
        <f>VLOOKUP(BasicSpeedActual - BasicSpeedBase + Encumberance_Level,AttributeCosts!P27:Q43,2)</f>
        <v>0</v>
      </c>
      <c r="P14" s="26"/>
      <c r="R14" s="54" t="s">
        <v>15</v>
      </c>
      <c r="S14" s="54"/>
      <c r="T14" s="55"/>
      <c r="U14" s="34"/>
      <c r="V14" s="3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7" t="s">
        <v>12</v>
      </c>
      <c r="AM14" s="47"/>
    </row>
    <row r="15" spans="1:39" ht="15" customHeight="1" x14ac:dyDescent="0.3">
      <c r="A15" s="27" t="s">
        <v>20</v>
      </c>
      <c r="B15" s="27"/>
      <c r="C15" s="27"/>
      <c r="D15" s="27"/>
      <c r="E15" s="28"/>
      <c r="F15" s="34" t="str">
        <f>VLOOKUP(ST, AttributeCosts!A26:C77,3)</f>
        <v>1d</v>
      </c>
      <c r="G15" s="33"/>
      <c r="H15" s="27" t="s">
        <v>18</v>
      </c>
      <c r="I15" s="27"/>
      <c r="J15" s="27"/>
      <c r="K15" s="27"/>
      <c r="L15" s="27"/>
      <c r="M15" s="34">
        <f>BasicMoveBase</f>
        <v>5</v>
      </c>
      <c r="N15" s="33"/>
      <c r="O15" s="53">
        <f>VLOOKUP(BasicMoveActual - BasicSpeedActual,AttributeCosts!S27:T33,2)</f>
        <v>0</v>
      </c>
      <c r="P15" s="53"/>
      <c r="Q15" s="5"/>
      <c r="R15" s="7" t="s">
        <v>138</v>
      </c>
      <c r="S15" s="7"/>
      <c r="T15" s="7"/>
      <c r="U15" s="7"/>
      <c r="V15" s="7"/>
      <c r="W15" s="7"/>
      <c r="X15" s="7"/>
      <c r="Y15" s="26">
        <f>AttributeCosts!V8</f>
        <v>0</v>
      </c>
      <c r="Z15" s="26"/>
      <c r="AC15" s="27" t="s">
        <v>149</v>
      </c>
      <c r="AD15" s="27"/>
      <c r="AE15" s="27"/>
      <c r="AF15" s="27"/>
      <c r="AG15" s="27"/>
      <c r="AH15" s="27"/>
      <c r="AI15" s="27"/>
      <c r="AJ15" s="27"/>
      <c r="AK15" s="28"/>
      <c r="AL15" s="34"/>
      <c r="AM15" s="33"/>
    </row>
    <row r="16" spans="1:39" x14ac:dyDescent="0.3">
      <c r="A16" s="27" t="s">
        <v>16</v>
      </c>
      <c r="B16" s="27"/>
      <c r="C16" s="27"/>
      <c r="D16" s="27"/>
      <c r="E16" s="27"/>
      <c r="F16" s="34">
        <f>(ST * ST)/5</f>
        <v>20</v>
      </c>
      <c r="G16" s="33"/>
      <c r="H16" s="30" t="s">
        <v>116</v>
      </c>
      <c r="I16" s="30"/>
      <c r="J16" s="30"/>
      <c r="K16" s="30"/>
      <c r="L16" s="30"/>
      <c r="M16" s="34">
        <f xml:space="preserve"> ROUNDDOWN(M14+3, 0) + 1</f>
        <v>9</v>
      </c>
      <c r="N16" s="33"/>
      <c r="O16" s="58"/>
      <c r="P16" s="59"/>
      <c r="Q16" s="6"/>
      <c r="R16" s="7" t="s">
        <v>139</v>
      </c>
      <c r="S16" s="7"/>
      <c r="T16" s="7"/>
      <c r="U16" s="7"/>
      <c r="V16" s="7"/>
      <c r="W16" s="7"/>
      <c r="X16" s="7"/>
      <c r="Y16" s="26">
        <f>Encumberance_Level</f>
        <v>0</v>
      </c>
      <c r="Z16" s="26"/>
      <c r="AC16" s="27" t="s">
        <v>150</v>
      </c>
      <c r="AD16" s="27"/>
      <c r="AE16" s="27"/>
      <c r="AF16" s="27"/>
      <c r="AG16" s="27"/>
      <c r="AH16" s="27"/>
      <c r="AI16" s="27"/>
      <c r="AJ16" s="27"/>
      <c r="AK16" s="28"/>
      <c r="AL16" s="34"/>
      <c r="AM16" s="33"/>
    </row>
    <row r="17" spans="1:39" x14ac:dyDescent="0.3">
      <c r="A17" s="45" t="s">
        <v>22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</row>
    <row r="18" spans="1:39" x14ac:dyDescent="0.3">
      <c r="A18" s="35" t="s">
        <v>24</v>
      </c>
      <c r="B18" s="35"/>
      <c r="C18" s="35"/>
      <c r="D18" s="35"/>
      <c r="E18" s="35"/>
      <c r="F18" s="35"/>
      <c r="G18" s="35"/>
      <c r="H18" s="35"/>
      <c r="I18" s="35"/>
      <c r="J18" s="35"/>
      <c r="K18" s="11" t="s">
        <v>125</v>
      </c>
      <c r="L18" s="10"/>
      <c r="M18" s="10" t="s">
        <v>146</v>
      </c>
      <c r="N18" s="48" t="s">
        <v>108</v>
      </c>
      <c r="O18" s="48"/>
      <c r="P18" s="30" t="s">
        <v>23</v>
      </c>
      <c r="Q18" s="30"/>
      <c r="R18" s="47" t="s">
        <v>12</v>
      </c>
      <c r="S18" s="47"/>
      <c r="U18" s="35" t="s">
        <v>24</v>
      </c>
      <c r="V18" s="35"/>
      <c r="W18" s="35"/>
      <c r="X18" s="35"/>
      <c r="Y18" s="35"/>
      <c r="Z18" s="35"/>
      <c r="AA18" s="35"/>
      <c r="AB18" s="35"/>
      <c r="AC18" s="35"/>
      <c r="AD18" s="35"/>
      <c r="AE18" s="11" t="s">
        <v>125</v>
      </c>
      <c r="AF18" s="10"/>
      <c r="AG18" s="10" t="s">
        <v>146</v>
      </c>
      <c r="AH18" s="48" t="s">
        <v>108</v>
      </c>
      <c r="AI18" s="48"/>
      <c r="AJ18" s="30" t="s">
        <v>23</v>
      </c>
      <c r="AK18" s="30"/>
      <c r="AL18" s="47" t="s">
        <v>12</v>
      </c>
      <c r="AM18" s="47"/>
    </row>
    <row r="19" spans="1:39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2"/>
      <c r="M19" s="12" t="s">
        <v>113</v>
      </c>
      <c r="N19" s="32" t="s">
        <v>58</v>
      </c>
      <c r="O19" s="33"/>
      <c r="P19" s="34" t="e">
        <f>IF(M19="E",VLOOKUP(R19,AttributeCosts!G27:H40,2), IF(M19="A",VLOOKUP(R19,AttributeCosts!I27:J41,2),  IF(M19="H",VLOOKUP(R19,AttributeCosts!K27:L42,2), IF(M19="VH",VLOOKUP(R19,AttributeCosts!M27:N43,2), "Diff error")))) + IF(N19="ST", ST, IF(N19="DX", DX, IF(N19="IQ", IQ, IF(N19="HT", HT, IF(N19="Will", Will, IF(N19="Per", Per, "Attr error"))))))+L19</f>
        <v>#N/A</v>
      </c>
      <c r="Q19" s="33"/>
      <c r="R19" s="43"/>
      <c r="S19" s="43"/>
      <c r="U19" s="24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12"/>
      <c r="AG19" s="12" t="s">
        <v>113</v>
      </c>
      <c r="AH19" s="36" t="s">
        <v>5</v>
      </c>
      <c r="AI19" s="37"/>
      <c r="AJ19" s="34" t="e">
        <f>IF(AG19="E",VLOOKUP(AL19,AttributeCosts!G27:H40,2), IF(AG19="A",VLOOKUP(AL19,AttributeCosts!I27:J41,2),  IF(AG19="H",VLOOKUP(AL19,AttributeCosts!K27:L42,2), IF(AG19="VH",VLOOKUP(AL19,AttributeCosts!M27:N43,2), "Diff error")))) + IF(AH19="ST", ST, IF(AH19="DX", DX, IF(AH19="IQ", IQ, IF(AH19="HT", HT, IF(AH19="Will", Will, IF(AH19="Per", Per, "Attr error"))))))+AF19</f>
        <v>#N/A</v>
      </c>
      <c r="AK19" s="33"/>
      <c r="AL19" s="34"/>
      <c r="AM19" s="33"/>
    </row>
    <row r="20" spans="1:39" x14ac:dyDescent="0.3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2"/>
      <c r="M20" s="12" t="s">
        <v>113</v>
      </c>
      <c r="N20" s="32" t="s">
        <v>58</v>
      </c>
      <c r="O20" s="33"/>
      <c r="P20" s="34" t="e">
        <f>IF(M20="E",VLOOKUP(R20,AttributeCosts!G27:H40,2), IF(M20="A",VLOOKUP(R20,AttributeCosts!I27:J41,2),  IF(M20="H",VLOOKUP(R20,AttributeCosts!K27:L42,2), IF(M20="VH",VLOOKUP(R20,AttributeCosts!M27:N43,2), "Diff error")))) + IF(N20="ST", ST, IF(N20="DX", DX, IF(N20="IQ", IQ, IF(N20="HT", HT, IF(N20="Will", Will, IF(N20="Per", Per, "Attr error"))))))+L20</f>
        <v>#N/A</v>
      </c>
      <c r="Q20" s="33"/>
      <c r="R20" s="26"/>
      <c r="S20" s="26"/>
      <c r="U20" s="24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12"/>
      <c r="AG20" s="12" t="s">
        <v>113</v>
      </c>
      <c r="AH20" s="36" t="s">
        <v>5</v>
      </c>
      <c r="AI20" s="37"/>
      <c r="AJ20" s="34" t="e">
        <f>IF(AG20="E",VLOOKUP(AL20,AttributeCosts!G27:H40,2), IF(AG20="A",VLOOKUP(AL20,AttributeCosts!I27:J41,2),  IF(AG20="H",VLOOKUP(AL20,AttributeCosts!K27:L42,2), IF(AG20="VH",VLOOKUP(AL20,AttributeCosts!M27:N43,2), "Diff error")))) + IF(AH20="ST", ST, IF(AH20="DX", DX, IF(AH20="IQ", IQ, IF(AH20="HT", HT, IF(AH20="Will", Will, IF(AH20="Per", Per, "Attr error"))))))+AF20</f>
        <v>#N/A</v>
      </c>
      <c r="AK20" s="33"/>
      <c r="AL20" s="26"/>
      <c r="AM20" s="26"/>
    </row>
    <row r="21" spans="1:39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2"/>
      <c r="M21" s="12" t="s">
        <v>113</v>
      </c>
      <c r="N21" s="32" t="s">
        <v>58</v>
      </c>
      <c r="O21" s="33"/>
      <c r="P21" s="34" t="e">
        <f>IF(M21="E",VLOOKUP(R21,AttributeCosts!G27:H40,2), IF(M21="A",VLOOKUP(R21,AttributeCosts!I27:J41,2),  IF(M21="H",VLOOKUP(R21,AttributeCosts!K27:L42,2), IF(M21="VH",VLOOKUP(R21,AttributeCosts!M27:N43,2), "Diff error")))) + IF(N21="ST", ST, IF(N21="DX", DX, IF(N21="IQ", IQ, IF(N21="HT", HT, IF(N21="Will", Will, IF(N21="Per", Per, "Attr error"))))))+L21</f>
        <v>#N/A</v>
      </c>
      <c r="Q21" s="33"/>
      <c r="R21" s="26"/>
      <c r="S21" s="26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12"/>
      <c r="AG21" s="12" t="s">
        <v>112</v>
      </c>
      <c r="AH21" s="36" t="s">
        <v>5</v>
      </c>
      <c r="AI21" s="37"/>
      <c r="AJ21" s="34" t="e">
        <f>IF(AG21="E",VLOOKUP(AL21,AttributeCosts!G27:H40,2), IF(AG21="A",VLOOKUP(AL21,AttributeCosts!I27:J41,2),  IF(AG21="H",VLOOKUP(AL21,AttributeCosts!K27:L42,2), IF(AG21="VH",VLOOKUP(AL21,AttributeCosts!M27:N43,2), "Diff error")))) + IF(AH21="ST", ST, IF(AH21="DX", DX, IF(AH21="IQ", IQ, IF(AH21="HT", HT, IF(AH21="Will", Will, IF(AH21="Per", Per, "Attr error"))))))+AF21</f>
        <v>#N/A</v>
      </c>
      <c r="AK21" s="33"/>
      <c r="AL21" s="26"/>
      <c r="AM21" s="26"/>
    </row>
    <row r="22" spans="1:39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2"/>
      <c r="M22" s="12" t="s">
        <v>113</v>
      </c>
      <c r="N22" s="32" t="s">
        <v>58</v>
      </c>
      <c r="O22" s="33"/>
      <c r="P22" s="34" t="e">
        <f>IF(M22="E",VLOOKUP(R22,AttributeCosts!G27:H40,2), IF(M22="A",VLOOKUP(R22,AttributeCosts!I27:J41,2),  IF(M22="H",VLOOKUP(R22,AttributeCosts!K27:L42,2), IF(M22="VH",VLOOKUP(R22,AttributeCosts!M27:N43,2), "Diff error")))) + IF(N22="ST", ST, IF(N22="DX", DX, IF(N22="IQ", IQ, IF(N22="HT", HT, IF(N22="Will", Will, IF(N22="Per", Per, "Attr error"))))))+L22</f>
        <v>#N/A</v>
      </c>
      <c r="Q22" s="33"/>
      <c r="R22" s="26"/>
      <c r="S22" s="26"/>
      <c r="U22" s="24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12"/>
      <c r="AG22" s="12" t="s">
        <v>112</v>
      </c>
      <c r="AH22" s="36" t="s">
        <v>6</v>
      </c>
      <c r="AI22" s="37"/>
      <c r="AJ22" s="34" t="e">
        <f>IF(AG22="E",VLOOKUP(AL22,AttributeCosts!G27:H40,2), IF(AG22="A",VLOOKUP(AL22,AttributeCosts!I27:J41,2),  IF(AG22="H",VLOOKUP(AL22,AttributeCosts!K27:L42,2), IF(AG22="VH",VLOOKUP(AL22,AttributeCosts!M27:N43,2), "Diff error")))) + IF(AH22="ST", ST, IF(AH22="DX", DX, IF(AH22="IQ", IQ, IF(AH22="HT", HT, IF(AH22="Will", Will, IF(AH22="Per", Per, "Attr error"))))))+AF22</f>
        <v>#N/A</v>
      </c>
      <c r="AK22" s="33"/>
      <c r="AL22" s="26"/>
      <c r="AM22" s="26"/>
    </row>
    <row r="23" spans="1:39" x14ac:dyDescent="0.3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2"/>
      <c r="M23" s="12" t="s">
        <v>113</v>
      </c>
      <c r="N23" s="32" t="s">
        <v>58</v>
      </c>
      <c r="O23" s="33"/>
      <c r="P23" s="34" t="e">
        <f>IF(M23="E",VLOOKUP(R23,AttributeCosts!G27:H40,2), IF(M23="A",VLOOKUP(R23,AttributeCosts!I27:J41,2),  IF(M23="H",VLOOKUP(R23,AttributeCosts!K27:L42,2), IF(M23="VH",VLOOKUP(R23,AttributeCosts!M27:N43,2), "Diff error")))) + IF(N23="ST", ST, IF(N23="DX", DX, IF(N23="IQ", IQ, IF(N23="HT", HT, IF(N23="Will", Will, IF(N23="Per", Per, "Attr error"))))))+L23</f>
        <v>#N/A</v>
      </c>
      <c r="Q23" s="33"/>
      <c r="R23" s="26"/>
      <c r="S23" s="26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12"/>
      <c r="AG23" s="12" t="s">
        <v>112</v>
      </c>
      <c r="AH23" s="36" t="s">
        <v>5</v>
      </c>
      <c r="AI23" s="37"/>
      <c r="AJ23" s="34" t="e">
        <f>IF(AG23="E",VLOOKUP(AL23,AttributeCosts!G27:H40,2), IF(AG23="A",VLOOKUP(AL23,AttributeCosts!I27:J41,2),  IF(AG23="H",VLOOKUP(AL23,AttributeCosts!K27:L42,2), IF(AG23="VH",VLOOKUP(AL23,AttributeCosts!M27:N43,2), "Diff error")))) + IF(AH23="ST", ST, IF(AH23="DX", DX, IF(AH23="IQ", IQ, IF(AH23="HT", HT, IF(AH23="Will", Will, IF(AH23="Per", Per, "Attr error"))))))+AF23</f>
        <v>#N/A</v>
      </c>
      <c r="AK23" s="33"/>
      <c r="AL23" s="26"/>
      <c r="AM23" s="26"/>
    </row>
    <row r="24" spans="1:39" x14ac:dyDescent="0.3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2"/>
      <c r="M24" s="12" t="s">
        <v>113</v>
      </c>
      <c r="N24" s="32" t="s">
        <v>58</v>
      </c>
      <c r="O24" s="33"/>
      <c r="P24" s="34" t="e">
        <f>IF(M24="E",VLOOKUP(R24,AttributeCosts!G27:H40,2), IF(M24="A",VLOOKUP(R24,AttributeCosts!I27:J41,2),  IF(M24="H",VLOOKUP(R24,AttributeCosts!K27:L42,2), IF(M24="VH",VLOOKUP(R24,AttributeCosts!M27:N43,2), "Diff error")))) + IF(N24="ST", ST, IF(N24="DX", DX, IF(N24="IQ", IQ, IF(N24="HT", HT, IF(N24="Will", Will, IF(N24="Per", Per, "Attr error"))))))+L24</f>
        <v>#N/A</v>
      </c>
      <c r="Q24" s="33"/>
      <c r="R24" s="26"/>
      <c r="S24" s="26"/>
      <c r="U24" s="24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12"/>
      <c r="AG24" s="12" t="s">
        <v>112</v>
      </c>
      <c r="AH24" s="36" t="s">
        <v>5</v>
      </c>
      <c r="AI24" s="37"/>
      <c r="AJ24" s="34" t="e">
        <f>IF(AG24="E",VLOOKUP(AL24,AttributeCosts!G27:H40,2), IF(AG24="A",VLOOKUP(AL24,AttributeCosts!I27:J41,2),  IF(AG24="H",VLOOKUP(AL24,AttributeCosts!K27:L42,2), IF(AG24="VH",VLOOKUP(AL24,AttributeCosts!M27:N43,2), "Diff error")))) + IF(AH24="ST", ST, IF(AH24="DX", DX, IF(AH24="IQ", IQ, IF(AH24="HT", HT, IF(AH24="Will", Will, IF(AH24="Per", Per, "Attr error"))))))+AF24</f>
        <v>#N/A</v>
      </c>
      <c r="AK24" s="33"/>
      <c r="AL24" s="26"/>
      <c r="AM24" s="26"/>
    </row>
    <row r="25" spans="1:39" x14ac:dyDescent="0.3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2"/>
      <c r="M25" s="12" t="s">
        <v>113</v>
      </c>
      <c r="N25" s="32" t="s">
        <v>58</v>
      </c>
      <c r="O25" s="33"/>
      <c r="P25" s="34" t="e">
        <f>IF(M25="E",VLOOKUP(R25,AttributeCosts!G27:H40,2), IF(M25="A",VLOOKUP(R25,AttributeCosts!I27:J41,2),  IF(M25="H",VLOOKUP(R25,AttributeCosts!K27:L42,2), IF(M25="VH",VLOOKUP(R25,AttributeCosts!M27:N43,2), "Diff error")))) + IF(N25="ST", ST, IF(N25="DX", DX, IF(N25="IQ", IQ, IF(N25="HT", HT, IF(N25="Will", Will, IF(N25="Per", Per, "Attr error"))))))+L25</f>
        <v>#N/A</v>
      </c>
      <c r="Q25" s="33"/>
      <c r="R25" s="26"/>
      <c r="S25" s="26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12"/>
      <c r="AG25" s="12" t="s">
        <v>109</v>
      </c>
      <c r="AH25" s="36" t="s">
        <v>59</v>
      </c>
      <c r="AI25" s="37"/>
      <c r="AJ25" s="34" t="e">
        <f>IF(AG25="E",VLOOKUP(AL25,AttributeCosts!G27:H40,2), IF(AG25="A",VLOOKUP(AL25,AttributeCosts!I27:J41,2),  IF(AG25="H",VLOOKUP(AL25,AttributeCosts!K27:L42,2), IF(AG25="VH",VLOOKUP(AL25,AttributeCosts!M27:N43,2), "Diff error")))) + IF(AH25="ST", ST, IF(AH25="DX", DX, IF(AH25="IQ", IQ, IF(AH25="HT", HT, IF(AH25="Will", Will, IF(AH25="Per", Per, "Attr error"))))))+AF25</f>
        <v>#N/A</v>
      </c>
      <c r="AK25" s="33"/>
      <c r="AL25" s="34"/>
      <c r="AM25" s="33"/>
    </row>
    <row r="26" spans="1:39" x14ac:dyDescent="0.3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2"/>
      <c r="M26" s="12" t="s">
        <v>113</v>
      </c>
      <c r="N26" s="32" t="s">
        <v>58</v>
      </c>
      <c r="O26" s="33"/>
      <c r="P26" s="34" t="e">
        <f>IF(M26="E",VLOOKUP(R26,AttributeCosts!G27:H40,2), IF(M26="A",VLOOKUP(R26,AttributeCosts!I27:J41,2),  IF(M26="H",VLOOKUP(R26,AttributeCosts!K27:L42,2), IF(M26="VH",VLOOKUP(R26,AttributeCosts!M27:N43,2), "Diff error")))) + IF(N26="ST", ST, IF(N26="DX", DX, IF(N26="IQ", IQ, IF(N26="HT", HT, IF(N26="Will", Will, IF(N26="Per", Per, "Attr error"))))))+L26</f>
        <v>#N/A</v>
      </c>
      <c r="Q26" s="33"/>
      <c r="R26" s="26"/>
      <c r="S26" s="26"/>
      <c r="U26" s="24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12"/>
      <c r="AG26" s="12" t="s">
        <v>109</v>
      </c>
      <c r="AH26" s="36" t="s">
        <v>5</v>
      </c>
      <c r="AI26" s="37"/>
      <c r="AJ26" s="34" t="e">
        <f>IF(AG26="E",VLOOKUP(AL26,AttributeCosts!G27:H40,2), IF(AG26="A",VLOOKUP(AL26,AttributeCosts!I27:J41,2),  IF(AG26="H",VLOOKUP(AL26,AttributeCosts!K27:L42,2), IF(AG26="VH",VLOOKUP(AL26,AttributeCosts!M27:N43,2), "Diff error")))) + IF(AH26="ST", ST, IF(AH26="DX", DX, IF(AH26="IQ", IQ, IF(AH26="HT", HT, IF(AH26="Will", Will, IF(AH26="Per", Per, "Attr error"))))))+AF26</f>
        <v>#N/A</v>
      </c>
      <c r="AK26" s="33"/>
      <c r="AL26" s="34"/>
      <c r="AM26" s="33"/>
    </row>
    <row r="27" spans="1:39" x14ac:dyDescent="0.3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2"/>
      <c r="M27" s="12" t="s">
        <v>113</v>
      </c>
      <c r="N27" s="32" t="s">
        <v>58</v>
      </c>
      <c r="O27" s="33"/>
      <c r="P27" s="34" t="e">
        <f>IF(M27="E",VLOOKUP(R27,AttributeCosts!G27:H40,2), IF(M27="A",VLOOKUP(R27,AttributeCosts!I27:J41,2),  IF(M27="H",VLOOKUP(R27,AttributeCosts!K27:L42,2), IF(M27="VH",VLOOKUP(R27,AttributeCosts!M27:N43,2), "Diff error")))) + IF(N27="ST", ST, IF(N27="DX", DX, IF(N27="IQ", IQ, IF(N27="HT", HT, IF(N27="Will", Will, IF(N27="Per", Per, "Attr error"))))))+L27</f>
        <v>#N/A</v>
      </c>
      <c r="Q27" s="33"/>
      <c r="R27" s="26"/>
      <c r="S27" s="26"/>
      <c r="U27" s="64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12"/>
      <c r="AG27" s="12" t="s">
        <v>113</v>
      </c>
      <c r="AH27" s="36" t="s">
        <v>5</v>
      </c>
      <c r="AI27" s="37"/>
      <c r="AJ27" s="34" t="e">
        <f>IF(AG27="E",VLOOKUP(AL27,AttributeCosts!G27:H40,2), IF(AG27="A",VLOOKUP(AL27,AttributeCosts!I27:J41,2),  IF(AG27="H",VLOOKUP(AL27,AttributeCosts!K27:L42,2), IF(AG27="VH",VLOOKUP(AL27,AttributeCosts!M27:N43,2), "Diff error")))) + IF(AH27="ST", ST, IF(AH27="DX", DX, IF(AH27="IQ", IQ, IF(AH27="HT", HT, IF(AH27="Will", Will, IF(AH27="Per", Per, "Attr error"))))))+AF27</f>
        <v>#N/A</v>
      </c>
      <c r="AK27" s="33"/>
      <c r="AL27" s="34"/>
      <c r="AM27" s="33"/>
    </row>
    <row r="28" spans="1:39" x14ac:dyDescent="0.3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2"/>
      <c r="M28" s="12" t="s">
        <v>113</v>
      </c>
      <c r="N28" s="32" t="s">
        <v>58</v>
      </c>
      <c r="O28" s="33"/>
      <c r="P28" s="34" t="e">
        <f>IF(M28="E",VLOOKUP(R28,AttributeCosts!G27:H40,2), IF(M28="A",VLOOKUP(R28,AttributeCosts!I27:J41,2),  IF(M28="H",VLOOKUP(R28,AttributeCosts!K27:L42,2), IF(M28="VH",VLOOKUP(R28,AttributeCosts!M27:N43,2), "Diff error")))) + IF(N28="ST", ST, IF(N28="DX", DX, IF(N28="IQ", IQ, IF(N28="HT", HT, IF(N28="Will", Will, IF(N28="Per", Per, "Attr error"))))))+L28</f>
        <v>#N/A</v>
      </c>
      <c r="Q28" s="33"/>
      <c r="R28" s="34"/>
      <c r="S28" s="33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12"/>
      <c r="AG28" s="12" t="s">
        <v>113</v>
      </c>
      <c r="AH28" s="36" t="s">
        <v>5</v>
      </c>
      <c r="AI28" s="37"/>
      <c r="AJ28" s="34" t="e">
        <f>IF(AG28="E",VLOOKUP(AL28,AttributeCosts!G27:H40,2), IF(AG28="A",VLOOKUP(AL28,AttributeCosts!I27:J41,2),  IF(AG28="H",VLOOKUP(AL28,AttributeCosts!K27:L42,2), IF(AG28="VH",VLOOKUP(AL28,AttributeCosts!M27:N43,2), "Diff error")))) + IF(AH28="ST", ST, IF(AH28="DX", DX, IF(AH28="IQ", IQ, IF(AH28="HT", HT, IF(AH28="Will", Will, IF(AH28="Per", Per, "Attr error"))))))+AF28</f>
        <v>#N/A</v>
      </c>
      <c r="AK28" s="33"/>
      <c r="AL28" s="34"/>
      <c r="AM28" s="33"/>
    </row>
    <row r="29" spans="1:39" x14ac:dyDescent="0.3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2"/>
      <c r="M29" s="12" t="s">
        <v>113</v>
      </c>
      <c r="N29" s="32" t="s">
        <v>58</v>
      </c>
      <c r="O29" s="33"/>
      <c r="P29" s="34" t="e">
        <f>IF(M29="E",VLOOKUP(R29,AttributeCosts!G27:H40,2), IF(M29="A",VLOOKUP(R29,AttributeCosts!I27:J41,2),  IF(M29="H",VLOOKUP(R29,AttributeCosts!K27:L42,2), IF(M29="VH",VLOOKUP(R29,AttributeCosts!M27:N43,2), "Diff error")))) + IF(N29="ST", ST, IF(N29="DX", DX, IF(N29="IQ", IQ, IF(N29="HT", HT, IF(N29="Will", Will, IF(N29="Per", Per, "Attr error"))))))+L29</f>
        <v>#N/A</v>
      </c>
      <c r="Q29" s="33"/>
      <c r="R29" s="34"/>
      <c r="S29" s="33"/>
      <c r="U29" s="24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12"/>
      <c r="AG29" s="12" t="s">
        <v>113</v>
      </c>
      <c r="AH29" s="36" t="s">
        <v>5</v>
      </c>
      <c r="AI29" s="37"/>
      <c r="AJ29" s="34" t="e">
        <f>IF(AG29="E",VLOOKUP(AL29,AttributeCosts!G27:H40,2), IF(AG29="A",VLOOKUP(AL29,AttributeCosts!I27:J41,2),  IF(AG29="H",VLOOKUP(AL29,AttributeCosts!K27:L42,2), IF(AG29="VH",VLOOKUP(AL29,AttributeCosts!M27:N43,2), "Diff error")))) + IF(AH29="ST", ST, IF(AH29="DX", DX, IF(AH29="IQ", IQ, IF(AH29="HT", HT, IF(AH29="Will", Will, IF(AH29="Per", Per, "Attr error"))))))+AF29</f>
        <v>#N/A</v>
      </c>
      <c r="AK29" s="33"/>
      <c r="AL29" s="34"/>
      <c r="AM29" s="33"/>
    </row>
    <row r="30" spans="1:39" x14ac:dyDescent="0.3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2"/>
      <c r="M30" s="12" t="s">
        <v>113</v>
      </c>
      <c r="N30" s="32" t="s">
        <v>58</v>
      </c>
      <c r="O30" s="33"/>
      <c r="P30" s="34" t="e">
        <f>IF(M30="E",VLOOKUP(R30,AttributeCosts!G27:H40,2), IF(M30="A",VLOOKUP(R30,AttributeCosts!I27:J41,2),  IF(M30="H",VLOOKUP(R30,AttributeCosts!K27:L42,2), IF(M30="VH",VLOOKUP(R30,AttributeCosts!M27:N43,2), "Diff error")))) + IF(N30="ST", ST, IF(N30="DX", DX, IF(N30="IQ", IQ, IF(N30="HT", HT, IF(N30="Will", Will, IF(N30="Per", Per, "Attr error"))))))+L30</f>
        <v>#N/A</v>
      </c>
      <c r="Q30" s="33"/>
      <c r="R30" s="26"/>
      <c r="S30" s="26"/>
      <c r="U30" s="24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12"/>
      <c r="AG30" s="12" t="s">
        <v>109</v>
      </c>
      <c r="AH30" s="36" t="s">
        <v>5</v>
      </c>
      <c r="AI30" s="37"/>
      <c r="AJ30" s="34" t="e">
        <f>IF(AG30="E",VLOOKUP(AL30,AttributeCosts!G27:H40,2), IF(AG30="A",VLOOKUP(AL30,AttributeCosts!I27:J41,2),  IF(AG30="H",VLOOKUP(AL30,AttributeCosts!K27:L42,2), IF(AG30="VH",VLOOKUP(AL30,AttributeCosts!M27:N43,2), "Diff error")))) + IF(AH30="ST", ST, IF(AH30="DX", DX, IF(AH30="IQ", IQ, IF(AH30="HT", HT, IF(AH30="Will", Will, IF(AH30="Per", Per, "Attr error"))))))+AF30</f>
        <v>#N/A</v>
      </c>
      <c r="AK30" s="33"/>
      <c r="AL30" s="34"/>
      <c r="AM30" s="33"/>
    </row>
    <row r="31" spans="1:39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2"/>
      <c r="M31" s="12" t="s">
        <v>113</v>
      </c>
      <c r="N31" s="32" t="s">
        <v>58</v>
      </c>
      <c r="O31" s="33"/>
      <c r="P31" s="34" t="e">
        <f>IF(M31="E",VLOOKUP(R31,AttributeCosts!G27:H40,2), IF(M31="A",VLOOKUP(R31,AttributeCosts!I27:J41,2),  IF(M31="H",VLOOKUP(R31,AttributeCosts!K27:L42,2), IF(M31="VH",VLOOKUP(R31,AttributeCosts!M27:N43,2), "Diff error")))) + IF(N31="ST", ST, IF(N31="DX", DX, IF(N31="IQ", IQ, IF(N31="HT", HT, IF(N31="Will", Will, IF(N31="Per", Per, "Attr error"))))))+L31</f>
        <v>#N/A</v>
      </c>
      <c r="Q31" s="33"/>
      <c r="R31" s="26"/>
      <c r="S31" s="26"/>
      <c r="U31" s="24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12"/>
      <c r="AG31" s="12" t="s">
        <v>112</v>
      </c>
      <c r="AH31" s="36" t="s">
        <v>4</v>
      </c>
      <c r="AI31" s="37"/>
      <c r="AJ31" s="34" t="e">
        <f>IF(AG31="E",VLOOKUP(AL31,AttributeCosts!G27:H40,2), IF(AG31="A",VLOOKUP(AL31,AttributeCosts!I27:J41,2),  IF(AG31="H",VLOOKUP(AL31,AttributeCosts!K27:L42,2), IF(AG31="VH",VLOOKUP(AL31,AttributeCosts!M27:N43,2), "Diff error")))) + IF(AH31="ST", ST, IF(AH31="DX", DX, IF(AH31="IQ", IQ, IF(AH31="HT", HT, IF(AH31="Will", Will, IF(AH31="Per", Per, "Attr error"))))))+AF31</f>
        <v>#N/A</v>
      </c>
      <c r="AK31" s="33"/>
      <c r="AL31" s="34"/>
      <c r="AM31" s="33"/>
    </row>
    <row r="32" spans="1:39" x14ac:dyDescent="0.3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2"/>
      <c r="M32" s="12" t="s">
        <v>113</v>
      </c>
      <c r="N32" s="32" t="s">
        <v>58</v>
      </c>
      <c r="O32" s="33"/>
      <c r="P32" s="34" t="e">
        <f>IF(M32="E",VLOOKUP(R32,AttributeCosts!G27:H40,2), IF(M32="A",VLOOKUP(R32,AttributeCosts!I27:J41,2),  IF(M32="H",VLOOKUP(R32,AttributeCosts!K27:L42,2), IF(M32="VH",VLOOKUP(R32,AttributeCosts!M27:N43,2), "Diff error")))) + IF(N32="ST", ST, IF(N32="DX", DX, IF(N32="IQ", IQ, IF(N32="HT", HT, IF(N32="Will", Will, IF(N32="Per", Per, "Attr error"))))))+L32</f>
        <v>#N/A</v>
      </c>
      <c r="Q32" s="33"/>
      <c r="R32" s="34"/>
      <c r="S32" s="33"/>
      <c r="U32" s="24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12"/>
      <c r="AG32" s="12" t="s">
        <v>112</v>
      </c>
      <c r="AH32" s="36" t="s">
        <v>4</v>
      </c>
      <c r="AI32" s="37"/>
      <c r="AJ32" s="34" t="e">
        <f>IF(AG32="E",VLOOKUP(AL32,AttributeCosts!G27:H40,2), IF(AG32="A",VLOOKUP(AL32,AttributeCosts!I27:J41,2),  IF(AG32="H",VLOOKUP(AL32,AttributeCosts!K27:L42,2), IF(AG32="VH",VLOOKUP(AL32,AttributeCosts!M27:N43,2), "Diff error")))) + IF(AH32="ST", ST, IF(AH32="DX", DX, IF(AH32="IQ", IQ, IF(AH32="HT", HT, IF(AH32="Will", Will, IF(AH32="Per", Per, "Attr error"))))))+AF32</f>
        <v>#N/A</v>
      </c>
      <c r="AK32" s="33"/>
      <c r="AL32" s="34"/>
      <c r="AM32" s="33"/>
    </row>
    <row r="33" spans="1:39" x14ac:dyDescent="0.3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2"/>
      <c r="M33" s="12" t="s">
        <v>113</v>
      </c>
      <c r="N33" s="32" t="s">
        <v>58</v>
      </c>
      <c r="O33" s="33"/>
      <c r="P33" s="34" t="e">
        <f>IF(M33="E",VLOOKUP(R33,AttributeCosts!G27:H40,2), IF(M33="A",VLOOKUP(R33,AttributeCosts!I27:J41,2),  IF(M33="H",VLOOKUP(R33,AttributeCosts!K27:L42,2), IF(M33="VH",VLOOKUP(R33,AttributeCosts!M27:N43,2), "Diff error")))) + IF(N33="ST", ST, IF(N33="DX", DX, IF(N33="IQ", IQ, IF(N33="HT", HT, IF(N33="Will", Will, IF(N33="Per", Per, "Attr error"))))))+L33</f>
        <v>#N/A</v>
      </c>
      <c r="Q33" s="33"/>
      <c r="R33" s="34"/>
      <c r="S33" s="33"/>
      <c r="U33" s="24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12"/>
      <c r="AG33" s="12" t="s">
        <v>113</v>
      </c>
      <c r="AH33" s="36" t="s">
        <v>5</v>
      </c>
      <c r="AI33" s="37"/>
      <c r="AJ33" s="34" t="e">
        <f>IF(AG33="E",VLOOKUP(AL33,AttributeCosts!G27:H40,2), IF(AG33="A",VLOOKUP(AL33,AttributeCosts!I27:J41,2),  IF(AG33="H",VLOOKUP(AL33,AttributeCosts!K27:L42,2), IF(AG33="VH",VLOOKUP(AL33,AttributeCosts!M27:N43,2), "Diff error")))) + IF(AH33="ST", ST, IF(AH33="DX", DX, IF(AH33="IQ", IQ, IF(AH33="HT", HT, IF(AH33="Will", Will, IF(AH33="Per", Per, "Attr error"))))))+AF33</f>
        <v>#N/A</v>
      </c>
      <c r="AK33" s="33"/>
      <c r="AL33" s="34"/>
      <c r="AM33" s="33"/>
    </row>
    <row r="34" spans="1:39" x14ac:dyDescent="0.3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2"/>
      <c r="M34" s="12" t="s">
        <v>113</v>
      </c>
      <c r="N34" s="32" t="s">
        <v>58</v>
      </c>
      <c r="O34" s="33"/>
      <c r="P34" s="34" t="e">
        <f>IF(M34="E",VLOOKUP(R34,AttributeCosts!G27:H40,2), IF(M34="A",VLOOKUP(R34,AttributeCosts!I27:J41,2),  IF(M34="H",VLOOKUP(R34,AttributeCosts!K27:L42,2), IF(M34="VH",VLOOKUP(R34,AttributeCosts!M27:N43,2), "Diff error")))) + IF(N34="ST", ST, IF(N34="DX", DX, IF(N34="IQ", IQ, IF(N34="HT", HT, IF(N34="Will", Will, IF(N34="Per", Per, "Attr error"))))))+L34</f>
        <v>#N/A</v>
      </c>
      <c r="Q34" s="33"/>
      <c r="R34" s="26"/>
      <c r="S34" s="26"/>
      <c r="U34" s="24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12"/>
      <c r="AG34" s="12" t="s">
        <v>109</v>
      </c>
      <c r="AH34" s="36" t="s">
        <v>5</v>
      </c>
      <c r="AI34" s="37"/>
      <c r="AJ34" s="34" t="e">
        <f>IF(AG34="E",VLOOKUP(AL34,AttributeCosts!G27:H40,2), IF(AG34="A",VLOOKUP(AL34,AttributeCosts!I27:J41,2),  IF(AG34="H",VLOOKUP(AL34,AttributeCosts!K27:L42,2), IF(AG34="VH",VLOOKUP(AL34,AttributeCosts!M27:N43,2), "Diff error")))) + IF(AH34="ST", ST, IF(AH34="DX", DX, IF(AH34="IQ", IQ, IF(AH34="HT", HT, IF(AH34="Will", Will, IF(AH34="Per", Per, "Attr error"))))))+AF34</f>
        <v>#N/A</v>
      </c>
      <c r="AK34" s="33"/>
      <c r="AL34" s="34"/>
      <c r="AM34" s="33"/>
    </row>
    <row r="35" spans="1:39" x14ac:dyDescent="0.3">
      <c r="A35" s="67" t="s">
        <v>25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47" t="s">
        <v>12</v>
      </c>
      <c r="S35" s="47"/>
      <c r="U35" s="24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12"/>
      <c r="AG35" s="12" t="s">
        <v>113</v>
      </c>
      <c r="AH35" s="36" t="s">
        <v>5</v>
      </c>
      <c r="AI35" s="37"/>
      <c r="AJ35" s="34" t="e">
        <f>IF(AG35="E",VLOOKUP(AL35,AttributeCosts!G27:H40,2), IF(AG35="A",VLOOKUP(AL35,AttributeCosts!I27:J41,2),  IF(AG35="H",VLOOKUP(AL35,AttributeCosts!K27:L42,2), IF(AG35="VH",VLOOKUP(AL35,AttributeCosts!M27:N43,2), "Diff error")))) + IF(AH35="ST", ST, IF(AH35="DX", DX, IF(AH35="IQ", IQ, IF(AH35="HT", HT, IF(AH35="Will", Will, IF(AH35="Per", Per, "Attr error"))))))+AF35</f>
        <v>#N/A</v>
      </c>
      <c r="AK35" s="33"/>
      <c r="AL35" s="34"/>
      <c r="AM35" s="33"/>
    </row>
    <row r="36" spans="1:39" x14ac:dyDescent="0.3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66"/>
      <c r="R36" s="26"/>
      <c r="S36" s="26"/>
      <c r="U36" s="24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12"/>
      <c r="AG36" s="12" t="s">
        <v>113</v>
      </c>
      <c r="AH36" s="36" t="s">
        <v>58</v>
      </c>
      <c r="AI36" s="37"/>
      <c r="AJ36" s="34" t="e">
        <f>IF(AG36="E",VLOOKUP(AL36,AttributeCosts!G27:H40,2), IF(AG36="A",VLOOKUP(AL36,AttributeCosts!I27:J41,2),  IF(AG36="H",VLOOKUP(AL36,AttributeCosts!K27:L42,2), IF(AG36="VH",VLOOKUP(AL36,AttributeCosts!M27:N43,2), "Diff error")))) + IF(AH36="ST", ST, IF(AH36="DX", DX, IF(AH36="IQ", IQ, IF(AH36="HT", HT, IF(AH36="Will", Will, IF(AH36="Per", Per, "Attr error"))))))+AF36</f>
        <v>#N/A</v>
      </c>
      <c r="AK36" s="33"/>
      <c r="AL36" s="34"/>
      <c r="AM36" s="33"/>
    </row>
    <row r="37" spans="1:39" x14ac:dyDescent="0.3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66"/>
      <c r="R37" s="26"/>
      <c r="S37" s="26"/>
      <c r="U37" s="24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12"/>
      <c r="AG37" s="12" t="s">
        <v>109</v>
      </c>
      <c r="AH37" s="36" t="s">
        <v>4</v>
      </c>
      <c r="AI37" s="37"/>
      <c r="AJ37" s="34" t="e">
        <f>IF(AG37="E",VLOOKUP(AL37,AttributeCosts!G27:H40,2), IF(AG37="A",VLOOKUP(AL37,AttributeCosts!I27:J41,2),  IF(AG37="H",VLOOKUP(AL37,AttributeCosts!K27:L42,2), IF(AG37="VH",VLOOKUP(AL37,AttributeCosts!M27:N43,2), "Diff error")))) + IF(AH37="ST", ST, IF(AH37="DX", DX, IF(AH37="IQ", IQ, IF(AH37="HT", HT, IF(AH37="Will", Will, IF(AH37="Per", Per, "Attr error"))))))+AF37</f>
        <v>#N/A</v>
      </c>
      <c r="AK37" s="33"/>
      <c r="AL37" s="34"/>
      <c r="AM37" s="33"/>
    </row>
    <row r="38" spans="1:39" x14ac:dyDescent="0.3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66"/>
      <c r="R38" s="26"/>
      <c r="S38" s="26"/>
      <c r="U38" s="24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12"/>
      <c r="AG38" s="12" t="s">
        <v>113</v>
      </c>
      <c r="AH38" s="36" t="s">
        <v>4</v>
      </c>
      <c r="AI38" s="37"/>
      <c r="AJ38" s="34" t="e">
        <f>IF(AG38="E",VLOOKUP(AL38,AttributeCosts!G27:H40,2), IF(AG38="A",VLOOKUP(AL38,AttributeCosts!I27:J41,2),  IF(AG38="H",VLOOKUP(AL38,AttributeCosts!K27:L42,2), IF(AG38="VH",VLOOKUP(AL38,AttributeCosts!M27:N43,2), "Diff error")))) + IF(AH38="ST", ST, IF(AH38="DX", DX, IF(AH38="IQ", IQ, IF(AH38="HT", HT, IF(AH38="Will", Will, IF(AH38="Per", Per, "Attr error"))))))+AF38</f>
        <v>#N/A</v>
      </c>
      <c r="AK38" s="33"/>
      <c r="AL38" s="34"/>
      <c r="AM38" s="33"/>
    </row>
    <row r="39" spans="1:39" x14ac:dyDescent="0.3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66"/>
      <c r="R39" s="26"/>
      <c r="S39" s="26"/>
      <c r="U39" s="24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12"/>
      <c r="AG39" s="12" t="s">
        <v>113</v>
      </c>
      <c r="AH39" s="36" t="s">
        <v>59</v>
      </c>
      <c r="AI39" s="37"/>
      <c r="AJ39" s="34" t="e">
        <f>IF(AG39="E",VLOOKUP(AL39,AttributeCosts!G27:H40,2), IF(AG39="A",VLOOKUP(AL39,AttributeCosts!I27:J41,2),  IF(AG39="H",VLOOKUP(AL39,AttributeCosts!K27:L42,2), IF(AG39="VH",VLOOKUP(AL39,AttributeCosts!M27:N43,2), "Diff error")))) + IF(AH39="ST", ST, IF(AH39="DX", DX, IF(AH39="IQ", IQ, IF(AH39="HT", HT, IF(AH39="Will", Will, IF(AH39="Per", Per, "Attr error"))))))+AF39</f>
        <v>#N/A</v>
      </c>
      <c r="AK39" s="33"/>
      <c r="AL39" s="26"/>
      <c r="AM39" s="26"/>
    </row>
    <row r="40" spans="1:39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26"/>
      <c r="S40" s="26"/>
      <c r="U40" s="24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2"/>
      <c r="AG40" s="12" t="s">
        <v>113</v>
      </c>
      <c r="AH40" s="36" t="s">
        <v>5</v>
      </c>
      <c r="AI40" s="37"/>
      <c r="AJ40" s="34" t="e">
        <f>IF(AG40="E",VLOOKUP(AL40,AttributeCosts!G27:H40,2), IF(AG40="A",VLOOKUP(AL40,AttributeCosts!I27:J41,2),  IF(AG40="H",VLOOKUP(AL40,AttributeCosts!K27:L42,2), IF(AG40="VH",VLOOKUP(AL40,AttributeCosts!M27:N43,2), "Diff error")))) + IF(AH40="ST", ST, IF(AH40="DX", DX, IF(AH40="IQ", IQ, IF(AH40="HT", HT, IF(AH40="Will", Will, IF(AH40="Per", Per, "Attr error"))))))+AF40</f>
        <v>#N/A</v>
      </c>
      <c r="AK40" s="33"/>
      <c r="AL40" s="26"/>
      <c r="AM40" s="26"/>
    </row>
    <row r="41" spans="1:39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26"/>
      <c r="S41" s="26"/>
      <c r="U41" s="24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12"/>
      <c r="AG41" s="12" t="s">
        <v>113</v>
      </c>
      <c r="AH41" s="36" t="s">
        <v>5</v>
      </c>
      <c r="AI41" s="37"/>
      <c r="AJ41" s="34" t="e">
        <f>IF(AG41="E",VLOOKUP(AL41,AttributeCosts!G27:H40,2), IF(AG41="A",VLOOKUP(AL41,AttributeCosts!I27:J41,2),  IF(AG41="H",VLOOKUP(AL41,AttributeCosts!K27:L42,2), IF(AG41="VH",VLOOKUP(AL41,AttributeCosts!M27:N43,2), "Diff error")))) + IF(AH41="ST", ST, IF(AH41="DX", DX, IF(AH41="IQ", IQ, IF(AH41="HT", HT, IF(AH41="Will", Will, IF(AH41="Per", Per, "Attr error"))))))+AF41</f>
        <v>#N/A</v>
      </c>
      <c r="AK41" s="33"/>
      <c r="AL41" s="26"/>
      <c r="AM41" s="26"/>
    </row>
    <row r="42" spans="1:39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26"/>
      <c r="S42" s="26"/>
      <c r="U42" s="24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12"/>
      <c r="AG42" s="12" t="s">
        <v>113</v>
      </c>
      <c r="AH42" s="36" t="s">
        <v>5</v>
      </c>
      <c r="AI42" s="37"/>
      <c r="AJ42" s="34" t="e">
        <f>IF(AG42="E",VLOOKUP(AL42,AttributeCosts!G27:H40,2), IF(AG42="A",VLOOKUP(AL42,AttributeCosts!I27:J41,2),  IF(AG42="H",VLOOKUP(AL42,AttributeCosts!K27:L42,2), IF(AG42="VH",VLOOKUP(AL42,AttributeCosts!M27:N43,2), "Diff error")))) + IF(AH42="ST", ST, IF(AH42="DX", DX, IF(AH42="IQ", IQ, IF(AH42="HT", HT, IF(AH42="Will", Will, IF(AH42="Per", Per, "Attr error"))))))+AF42</f>
        <v>#N/A</v>
      </c>
      <c r="AK42" s="33"/>
      <c r="AL42" s="26"/>
      <c r="AM42" s="26"/>
    </row>
    <row r="43" spans="1:39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26"/>
      <c r="S43" s="26"/>
      <c r="U43" s="24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12"/>
      <c r="AG43" s="12" t="s">
        <v>112</v>
      </c>
      <c r="AH43" s="36" t="s">
        <v>5</v>
      </c>
      <c r="AI43" s="37"/>
      <c r="AJ43" s="34" t="e">
        <f>IF(AG43="E",VLOOKUP(AL43,AttributeCosts!G27:H40,2), IF(AG43="A",VLOOKUP(AL43,AttributeCosts!I27:J41,2),  IF(AG43="H",VLOOKUP(AL43,AttributeCosts!K27:L42,2), IF(AG43="VH",VLOOKUP(AL43,AttributeCosts!M27:N43,2), "Diff error")))) + IF(AH43="ST", ST, IF(AH43="DX", DX, IF(AH43="IQ", IQ, IF(AH43="HT", HT, IF(AH43="Will", Will, IF(AH43="Per", Per, "Attr error"))))))+AF43</f>
        <v>#N/A</v>
      </c>
      <c r="AK43" s="33"/>
      <c r="AL43" s="26"/>
      <c r="AM43" s="26"/>
    </row>
    <row r="44" spans="1:39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26"/>
      <c r="S44" s="26"/>
      <c r="U44" s="24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12"/>
      <c r="AG44" s="12" t="s">
        <v>112</v>
      </c>
      <c r="AH44" s="36" t="s">
        <v>5</v>
      </c>
      <c r="AI44" s="37"/>
      <c r="AJ44" s="34" t="e">
        <f>IF(AG44="E",VLOOKUP(AL44,AttributeCosts!G27:H40,2), IF(AG44="A",VLOOKUP(AL44,AttributeCosts!I27:J41,2),  IF(AG44="H",VLOOKUP(AL44,AttributeCosts!K27:L42,2), IF(AG44="VH",VLOOKUP(AL44,AttributeCosts!M27:N43,2), "Diff error")))) + IF(AH44="ST", ST, IF(AH44="DX", DX, IF(AH44="IQ", IQ, IF(AH44="HT", HT, IF(AH44="Will", Will, IF(AH44="Per", Per, "Attr error"))))))+AF44</f>
        <v>#N/A</v>
      </c>
      <c r="AK44" s="33"/>
      <c r="AL44" s="26"/>
      <c r="AM44" s="26"/>
    </row>
    <row r="45" spans="1:39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26"/>
      <c r="S45" s="26"/>
      <c r="U45" s="24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12"/>
      <c r="AG45" s="12" t="s">
        <v>113</v>
      </c>
      <c r="AH45" s="36" t="s">
        <v>6</v>
      </c>
      <c r="AI45" s="37"/>
      <c r="AJ45" s="34" t="e">
        <f>IF(AG45="E",VLOOKUP(AL45,AttributeCosts!G27:H40,2), IF(AG45="A",VLOOKUP(AL45,AttributeCosts!I27:J41,2),  IF(AG45="H",VLOOKUP(AL45,AttributeCosts!K27:L42,2), IF(AG45="VH",VLOOKUP(AL45,AttributeCosts!M27:N43,2), "Diff error")))) + IF(AH45="ST", ST, IF(AH45="DX", DX, IF(AH45="IQ", IQ, IF(AH45="HT", HT, IF(AH45="Will", Will, IF(AH45="Per", Per, "Attr error"))))))+AF45</f>
        <v>#N/A</v>
      </c>
      <c r="AK45" s="33"/>
      <c r="AL45" s="26"/>
      <c r="AM45" s="26"/>
    </row>
    <row r="46" spans="1:39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26"/>
      <c r="S46" s="26"/>
      <c r="U46" s="24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12"/>
      <c r="AG46" s="12" t="s">
        <v>113</v>
      </c>
      <c r="AH46" s="36" t="s">
        <v>5</v>
      </c>
      <c r="AI46" s="37"/>
      <c r="AJ46" s="34" t="e">
        <f>IF(AG46="E",VLOOKUP(AL46,AttributeCosts!G27:H40,2), IF(AG46="A",VLOOKUP(AL46,AttributeCosts!I27:J41,2),  IF(AG46="H",VLOOKUP(AL46,AttributeCosts!K27:L42,2), IF(AG46="VH",VLOOKUP(AL46,AttributeCosts!M27:N43,2), "Diff error")))) + IF(AH46="ST", ST, IF(AH46="DX", DX, IF(AH46="IQ", IQ, IF(AH46="HT", HT, IF(AH46="Will", Will, IF(AH46="Per", Per, "Attr error"))))))+AF46</f>
        <v>#N/A</v>
      </c>
      <c r="AK46" s="33"/>
      <c r="AL46" s="26"/>
      <c r="AM46" s="26"/>
    </row>
    <row r="47" spans="1:39" x14ac:dyDescent="0.3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66"/>
      <c r="R47" s="26"/>
      <c r="S47" s="26"/>
      <c r="U47" s="24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12"/>
      <c r="AG47" s="12" t="s">
        <v>113</v>
      </c>
      <c r="AH47" s="36" t="s">
        <v>5</v>
      </c>
      <c r="AI47" s="37"/>
      <c r="AJ47" s="34" t="e">
        <f>IF(AG47="E",VLOOKUP(AL47,AttributeCosts!G27:H40,2), IF(AG47="A",VLOOKUP(AL47,AttributeCosts!I27:J41,2),  IF(AG47="H",VLOOKUP(AL47,AttributeCosts!K27:L42,2), IF(AG47="VH",VLOOKUP(AL47,AttributeCosts!M27:N43,2), "Diff error")))) + IF(AH47="ST", ST, IF(AH47="DX", DX, IF(AH47="IQ", IQ, IF(AH47="HT", HT, IF(AH47="Will", Will, IF(AH47="Per", Per, "Attr error"))))))+AF47</f>
        <v>#N/A</v>
      </c>
      <c r="AK47" s="33"/>
      <c r="AL47" s="26"/>
      <c r="AM47" s="26"/>
    </row>
    <row r="48" spans="1:39" x14ac:dyDescent="0.3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66"/>
      <c r="R48" s="26"/>
      <c r="S48" s="26"/>
      <c r="U48" s="24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12"/>
      <c r="AG48" s="12" t="s">
        <v>113</v>
      </c>
      <c r="AH48" s="36" t="s">
        <v>4</v>
      </c>
      <c r="AI48" s="37"/>
      <c r="AJ48" s="34" t="e">
        <f>IF(AG48="E",VLOOKUP(AL48,AttributeCosts!G27:H40,2), IF(AG48="A",VLOOKUP(AL48,AttributeCosts!I27:J41,2),  IF(AG48="H",VLOOKUP(AL48,AttributeCosts!K27:L42,2), IF(AG48="VH",VLOOKUP(AL48,AttributeCosts!M27:N43,2), "Diff error")))) + IF(AH48="ST", ST, IF(AH48="DX", DX, IF(AH48="IQ", IQ, IF(AH48="HT", HT, IF(AH48="Will", Will, IF(AH48="Per", Per, "Attr error"))))))+AF48</f>
        <v>#N/A</v>
      </c>
      <c r="AK48" s="33"/>
      <c r="AL48" s="26"/>
      <c r="AM48" s="26"/>
    </row>
    <row r="49" spans="1:39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26"/>
      <c r="S49" s="26"/>
      <c r="U49" s="24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12"/>
      <c r="AG49" s="12" t="s">
        <v>109</v>
      </c>
      <c r="AH49" s="36" t="s">
        <v>5</v>
      </c>
      <c r="AI49" s="37"/>
      <c r="AJ49" s="34" t="e">
        <f>IF(AG49="E",VLOOKUP(AL49,AttributeCosts!G27:H40,2), IF(AG49="A",VLOOKUP(AL49,AttributeCosts!I27:J41,2),  IF(AG49="H",VLOOKUP(AL49,AttributeCosts!K27:L42,2), IF(AG49="VH",VLOOKUP(AL49,AttributeCosts!M27:N43,2), "Diff error")))) + IF(AH49="ST", ST, IF(AH49="DX", DX, IF(AH49="IQ", IQ, IF(AH49="HT", HT, IF(AH49="Will", Will, IF(AH49="Per", Per, "Attr error"))))))+AF49</f>
        <v>#N/A</v>
      </c>
      <c r="AK49" s="33"/>
      <c r="AL49" s="26"/>
      <c r="AM49" s="26"/>
    </row>
    <row r="50" spans="1:39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26"/>
      <c r="S50" s="26"/>
      <c r="U50" s="24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12"/>
      <c r="AG50" s="12" t="s">
        <v>109</v>
      </c>
      <c r="AH50" s="36" t="s">
        <v>5</v>
      </c>
      <c r="AI50" s="37"/>
      <c r="AJ50" s="34" t="e">
        <f>IF(AG50="E",VLOOKUP(AL50,AttributeCosts!G27:H40,2), IF(AG50="A",VLOOKUP(AL50,AttributeCosts!I27:J41,2),  IF(AG50="H",VLOOKUP(AL50,AttributeCosts!K27:L42,2), IF(AG50="VH",VLOOKUP(AL50,AttributeCosts!M27:N43,2), "Diff error")))) + IF(AH50="ST", ST, IF(AH50="DX", DX, IF(AH50="IQ", IQ, IF(AH50="HT", HT, IF(AH50="Will", Will, IF(AH50="Per", Per, "Attr error"))))))+AF50</f>
        <v>#N/A</v>
      </c>
      <c r="AK50" s="33"/>
      <c r="AL50" s="26"/>
      <c r="AM50" s="26"/>
    </row>
    <row r="51" spans="1:39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26"/>
      <c r="S51" s="26"/>
      <c r="U51" s="24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12"/>
      <c r="AG51" s="12" t="s">
        <v>109</v>
      </c>
      <c r="AH51" s="36" t="s">
        <v>5</v>
      </c>
      <c r="AI51" s="37"/>
      <c r="AJ51" s="34" t="e">
        <f>IF(AG51="E",VLOOKUP(AL51,AttributeCosts!G27:H40,2), IF(AG51="A",VLOOKUP(AL51,AttributeCosts!I27:J41,2),  IF(AG51="H",VLOOKUP(AL51,AttributeCosts!K27:L42,2), IF(AG51="VH",VLOOKUP(AL51,AttributeCosts!M27:N43,2), "Diff error")))) + IF(AH51="ST", ST, IF(AH51="DX", DX, IF(AH51="IQ", IQ, IF(AH51="HT", HT, IF(AH51="Will", Will, IF(AH51="Per", Per, "Attr error"))))))+AF51</f>
        <v>#N/A</v>
      </c>
      <c r="AK51" s="33"/>
      <c r="AL51" s="26"/>
      <c r="AM51" s="26"/>
    </row>
    <row r="52" spans="1:39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26"/>
      <c r="S52" s="26"/>
      <c r="U52" s="24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12"/>
      <c r="AG52" s="12" t="s">
        <v>109</v>
      </c>
      <c r="AH52" s="36" t="s">
        <v>5</v>
      </c>
      <c r="AI52" s="37"/>
      <c r="AJ52" s="34" t="e">
        <f>IF(AG52="E",VLOOKUP(AL52,AttributeCosts!G27:H40,2), IF(AG52="A",VLOOKUP(AL52,AttributeCosts!I27:J41,2),  IF(AG52="H",VLOOKUP(AL52,AttributeCosts!K27:L42,2), IF(AG52="VH",VLOOKUP(AL52,AttributeCosts!M27:N43,2), "Diff error")))) + IF(AH52="ST", ST, IF(AH52="DX", DX, IF(AH52="IQ", IQ, IF(AH52="HT", HT, IF(AH52="Will", Will, IF(AH52="Per", Per, "Attr error"))))))+AF52</f>
        <v>#N/A</v>
      </c>
      <c r="AK52" s="33"/>
      <c r="AL52" s="26"/>
      <c r="AM52" s="26"/>
    </row>
    <row r="53" spans="1:39" x14ac:dyDescent="0.3">
      <c r="A53" s="67" t="s">
        <v>25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47" t="s">
        <v>12</v>
      </c>
      <c r="S53" s="47"/>
      <c r="U53" t="s">
        <v>56</v>
      </c>
    </row>
    <row r="54" spans="1:39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26"/>
      <c r="S54" s="26"/>
      <c r="U54" s="45" t="s">
        <v>22</v>
      </c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</row>
    <row r="55" spans="1:39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26"/>
      <c r="S55" s="26"/>
      <c r="U55" s="35" t="s">
        <v>24</v>
      </c>
      <c r="V55" s="35"/>
      <c r="W55" s="35"/>
      <c r="X55" s="35"/>
      <c r="Y55" s="35"/>
      <c r="Z55" s="35"/>
      <c r="AA55" s="35"/>
      <c r="AB55" s="35"/>
      <c r="AC55" s="35"/>
      <c r="AD55" s="35"/>
      <c r="AE55" s="11" t="s">
        <v>125</v>
      </c>
      <c r="AF55" s="10"/>
      <c r="AG55" s="10" t="s">
        <v>146</v>
      </c>
      <c r="AH55" s="48" t="s">
        <v>108</v>
      </c>
      <c r="AI55" s="48"/>
      <c r="AJ55" s="30" t="s">
        <v>23</v>
      </c>
      <c r="AK55" s="30"/>
      <c r="AL55" s="47" t="s">
        <v>12</v>
      </c>
      <c r="AM55" s="47"/>
    </row>
    <row r="56" spans="1:39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26"/>
      <c r="S56" s="26"/>
      <c r="U56" s="24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12"/>
      <c r="AG56" s="9" t="s">
        <v>109</v>
      </c>
      <c r="AH56" s="32" t="s">
        <v>5</v>
      </c>
      <c r="AI56" s="33"/>
      <c r="AJ56" s="34" t="e">
        <f>IF(AG56="E",VLOOKUP(AL56,AttributeCosts!G27:H40,2), IF(AG56="A",VLOOKUP(AL56,AttributeCosts!I27:J41,2),  IF(AG56="H",VLOOKUP(AL56,AttributeCosts!K27:L42,2), IF(AG56="VH",VLOOKUP(AL56,AttributeCosts!M27:N43,2), "Diff error")))) + IF(AH56="ST", ST, IF(AH56="DX", DX, IF(AH56="IQ", IQ, IF(AH56="HT", HT, IF(AH56="Will", Will, IF(AH56="Per", Per, "Attr error"))))))+AF56</f>
        <v>#N/A</v>
      </c>
      <c r="AK56" s="33"/>
      <c r="AL56" s="43"/>
      <c r="AM56" s="43"/>
    </row>
    <row r="57" spans="1:39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26"/>
      <c r="S57" s="26"/>
      <c r="U57" s="24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12"/>
      <c r="AG57" s="9" t="s">
        <v>109</v>
      </c>
      <c r="AH57" s="32" t="s">
        <v>5</v>
      </c>
      <c r="AI57" s="33"/>
      <c r="AJ57" s="34" t="e">
        <f>IF(AG57="E",VLOOKUP(AL57,AttributeCosts!G27:H40,2), IF(AG57="A",VLOOKUP(AL57,AttributeCosts!I27:J41,2),  IF(AG57="H",VLOOKUP(AL57,AttributeCosts!K27:L42,2), IF(AG57="VH",VLOOKUP(AL57,AttributeCosts!M27:N43,2), "Diff error")))) + IF(AH57="ST", ST, IF(AH57="DX", DX, IF(AH57="IQ", IQ, IF(AH57="HT", HT, IF(AH57="Will", Will, IF(AH57="Per", Per, "Attr error"))))))+AF57</f>
        <v>#N/A</v>
      </c>
      <c r="AK57" s="33"/>
      <c r="AL57" s="26"/>
      <c r="AM57" s="26"/>
    </row>
    <row r="58" spans="1:39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66"/>
      <c r="R58" s="26"/>
      <c r="S58" s="26"/>
      <c r="U58" s="24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12"/>
      <c r="AG58" s="9" t="s">
        <v>109</v>
      </c>
      <c r="AH58" s="32" t="s">
        <v>5</v>
      </c>
      <c r="AI58" s="33"/>
      <c r="AJ58" s="34" t="e">
        <f>IF(AG58="E",VLOOKUP(AL58,AttributeCosts!G27:H40,2), IF(AG58="A",VLOOKUP(AL58,AttributeCosts!I27:J41,2),  IF(AG58="H",VLOOKUP(AL58,AttributeCosts!K27:L42,2), IF(AG58="VH",VLOOKUP(AL58,AttributeCosts!M27:N43,2), "Diff error")))) + IF(AH58="ST", ST, IF(AH58="DX", DX, IF(AH58="IQ", IQ, IF(AH58="HT", HT, IF(AH58="Will", Will, IF(AH58="Per", Per, "Attr error"))))))+AF58</f>
        <v>#N/A</v>
      </c>
      <c r="AK58" s="33"/>
      <c r="AL58" s="26"/>
      <c r="AM58" s="26"/>
    </row>
    <row r="59" spans="1:39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66"/>
      <c r="R59" s="26"/>
      <c r="S59" s="26"/>
      <c r="U59" s="24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12"/>
      <c r="AG59" s="9" t="s">
        <v>109</v>
      </c>
      <c r="AH59" s="32" t="s">
        <v>5</v>
      </c>
      <c r="AI59" s="33"/>
      <c r="AJ59" s="34" t="e">
        <f>IF(AG59="E",VLOOKUP(AL59,AttributeCosts!G27:H40,2), IF(AG59="A",VLOOKUP(AL59,AttributeCosts!I27:J41,2),  IF(AG59="H",VLOOKUP(AL59,AttributeCosts!K27:L42,2), IF(AG59="VH",VLOOKUP(AL59,AttributeCosts!M27:N43,2), "Diff error")))) + IF(AH59="ST", ST, IF(AH59="DX", DX, IF(AH59="IQ", IQ, IF(AH59="HT", HT, IF(AH59="Will", Will, IF(AH59="Per", Per, "Attr error"))))))+AF59</f>
        <v>#N/A</v>
      </c>
      <c r="AK59" s="33"/>
      <c r="AL59" s="26"/>
      <c r="AM59" s="26"/>
    </row>
    <row r="60" spans="1:39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26"/>
      <c r="S60" s="26"/>
      <c r="U60" s="24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12"/>
      <c r="AG60" s="9" t="s">
        <v>109</v>
      </c>
      <c r="AH60" s="32" t="s">
        <v>5</v>
      </c>
      <c r="AI60" s="33"/>
      <c r="AJ60" s="34" t="e">
        <f>IF(AG60="E",VLOOKUP(AL60,AttributeCosts!G27:H40,2), IF(AG60="A",VLOOKUP(AL60,AttributeCosts!I27:J41,2),  IF(AG60="H",VLOOKUP(AL60,AttributeCosts!K27:L42,2), IF(AG60="VH",VLOOKUP(AL60,AttributeCosts!M27:N43,2), "Diff error")))) + IF(AH60="ST", ST, IF(AH60="DX", DX, IF(AH60="IQ", IQ, IF(AH60="HT", HT, IF(AH60="Will", Will, IF(AH60="Per", Per, "Attr error"))))))+AF60</f>
        <v>#N/A</v>
      </c>
      <c r="AK60" s="33"/>
      <c r="AL60" s="26"/>
      <c r="AM60" s="26"/>
    </row>
    <row r="61" spans="1:39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26"/>
      <c r="S61" s="26"/>
      <c r="U61" s="24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12"/>
      <c r="AG61" s="9" t="s">
        <v>109</v>
      </c>
      <c r="AH61" s="32" t="s">
        <v>5</v>
      </c>
      <c r="AI61" s="33"/>
      <c r="AJ61" s="34" t="e">
        <f>IF(AG61="E",VLOOKUP(AL61,AttributeCosts!G27:H40,2), IF(AG61="A",VLOOKUP(AL61,AttributeCosts!I27:J41,2),  IF(AG61="H",VLOOKUP(AL61,AttributeCosts!K27:L42,2), IF(AG61="VH",VLOOKUP(AL61,AttributeCosts!M27:N43,2), "Diff error")))) + IF(AH61="ST", ST, IF(AH61="DX", DX, IF(AH61="IQ", IQ, IF(AH61="HT", HT, IF(AH61="Will", Will, IF(AH61="Per", Per, "Attr error"))))))+AF61</f>
        <v>#N/A</v>
      </c>
      <c r="AK61" s="33"/>
      <c r="AL61" s="26"/>
      <c r="AM61" s="26"/>
    </row>
    <row r="62" spans="1:39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26"/>
      <c r="S62" s="26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12"/>
      <c r="AG62" s="9" t="s">
        <v>109</v>
      </c>
      <c r="AH62" s="32" t="s">
        <v>5</v>
      </c>
      <c r="AI62" s="33"/>
      <c r="AJ62" s="34" t="e">
        <f>IF(AG62="E",VLOOKUP(AL62,AttributeCosts!G27:H40,2), IF(AG62="A",VLOOKUP(AL62,AttributeCosts!I27:J41,2),  IF(AG62="H",VLOOKUP(AL62,AttributeCosts!K27:L42,2), IF(AG62="VH",VLOOKUP(AL62,AttributeCosts!M27:N43,2), "Diff error")))) + IF(AH62="ST", ST, IF(AH62="DX", DX, IF(AH62="IQ", IQ, IF(AH62="HT", HT, IF(AH62="Will", Will, IF(AH62="Per", Per, "Attr error"))))))+AF62</f>
        <v>#N/A</v>
      </c>
      <c r="AK62" s="33"/>
      <c r="AL62" s="26"/>
      <c r="AM62" s="26"/>
    </row>
    <row r="63" spans="1:39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26"/>
      <c r="S63" s="26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12"/>
      <c r="AG63" s="9" t="s">
        <v>109</v>
      </c>
      <c r="AH63" s="32" t="s">
        <v>5</v>
      </c>
      <c r="AI63" s="33"/>
      <c r="AJ63" s="34" t="e">
        <f>IF(AG63="E",VLOOKUP(AL63,AttributeCosts!G27:H40,2), IF(AG63="A",VLOOKUP(AL63,AttributeCosts!I27:J41,2),  IF(AG63="H",VLOOKUP(AL63,AttributeCosts!K27:L42,2), IF(AG63="VH",VLOOKUP(AL63,AttributeCosts!M27:N43,2), "Diff error")))) + IF(AH63="ST", ST, IF(AH63="DX", DX, IF(AH63="IQ", IQ, IF(AH63="HT", HT, IF(AH63="Will", Will, IF(AH63="Per", Per, "Attr error"))))))+AF63</f>
        <v>#N/A</v>
      </c>
      <c r="AK63" s="33"/>
      <c r="AL63" s="26"/>
      <c r="AM63" s="26"/>
    </row>
    <row r="64" spans="1:39" x14ac:dyDescent="0.3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26"/>
      <c r="S64" s="26"/>
      <c r="U64" s="24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12"/>
      <c r="AG64" s="9" t="s">
        <v>109</v>
      </c>
      <c r="AH64" s="32" t="s">
        <v>5</v>
      </c>
      <c r="AI64" s="33"/>
      <c r="AJ64" s="34" t="e">
        <f>IF(AG64="E",VLOOKUP(AL64,AttributeCosts!G27:H40,2), IF(AG64="A",VLOOKUP(AL64,AttributeCosts!I27:J41,2),  IF(AG64="H",VLOOKUP(AL64,AttributeCosts!K27:L42,2), IF(AG64="VH",VLOOKUP(AL64,AttributeCosts!M27:N43,2), "Diff error")))) + IF(AH64="ST", ST, IF(AH64="DX", DX, IF(AH64="IQ", IQ, IF(AH64="HT", HT, IF(AH64="Will", Will, IF(AH64="Per", Per, "Attr error"))))))+AF64</f>
        <v>#N/A</v>
      </c>
      <c r="AK64" s="33"/>
      <c r="AL64" s="26"/>
      <c r="AM64" s="26"/>
    </row>
    <row r="65" spans="1:39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26"/>
      <c r="S65" s="26"/>
      <c r="U65" s="24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12"/>
      <c r="AG65" s="9" t="s">
        <v>109</v>
      </c>
      <c r="AH65" s="32" t="s">
        <v>5</v>
      </c>
      <c r="AI65" s="33"/>
      <c r="AJ65" s="34" t="e">
        <f>IF(AG65="E",VLOOKUP(AL65,AttributeCosts!G27:H40,2), IF(AG65="A",VLOOKUP(AL65,AttributeCosts!I27:J41,2),  IF(AG65="H",VLOOKUP(AL65,AttributeCosts!K27:L42,2), IF(AG65="VH",VLOOKUP(AL65,AttributeCosts!M27:N43,2), "Diff error")))) + IF(AH65="ST", ST, IF(AH65="DX", DX, IF(AH65="IQ", IQ, IF(AH65="HT", HT, IF(AH65="Will", Will, IF(AH65="Per", Per, "Attr error"))))))+AF65</f>
        <v>#N/A</v>
      </c>
      <c r="AK65" s="33"/>
      <c r="AL65" s="26"/>
      <c r="AM65" s="26"/>
    </row>
    <row r="66" spans="1:39" x14ac:dyDescent="0.3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26"/>
      <c r="S66" s="26"/>
      <c r="U66" s="24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12"/>
      <c r="AG66" s="9" t="s">
        <v>109</v>
      </c>
      <c r="AH66" s="32" t="s">
        <v>5</v>
      </c>
      <c r="AI66" s="33"/>
      <c r="AJ66" s="34" t="e">
        <f>IF(AG66="E",VLOOKUP(AL66,AttributeCosts!G27:H40,2), IF(AG66="A",VLOOKUP(AL66,AttributeCosts!I27:J41,2),  IF(AG66="H",VLOOKUP(AL66,AttributeCosts!K27:L42,2), IF(AG66="VH",VLOOKUP(AL66,AttributeCosts!M27:N43,2), "Diff error")))) + IF(AH66="ST", ST, IF(AH66="DX", DX, IF(AH66="IQ", IQ, IF(AH66="HT", HT, IF(AH66="Will", Will, IF(AH66="Per", Per, "Attr error"))))))+AF66</f>
        <v>#N/A</v>
      </c>
      <c r="AK66" s="33"/>
      <c r="AL66" s="26"/>
      <c r="AM66" s="26"/>
    </row>
    <row r="67" spans="1:39" x14ac:dyDescent="0.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26"/>
      <c r="S67" s="26"/>
      <c r="U67" s="24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12"/>
      <c r="AG67" s="9" t="s">
        <v>109</v>
      </c>
      <c r="AH67" s="32" t="s">
        <v>5</v>
      </c>
      <c r="AI67" s="33"/>
      <c r="AJ67" s="34" t="e">
        <f>IF(AG67="E",VLOOKUP(AL67,AttributeCosts!G27:H40,2), IF(AG67="A",VLOOKUP(AL67,AttributeCosts!I27:J41,2),  IF(AG67="H",VLOOKUP(AL67,AttributeCosts!K27:L42,2), IF(AG67="VH",VLOOKUP(AL67,AttributeCosts!M27:N43,2), "Diff error")))) + IF(AH67="ST", ST, IF(AH67="DX", DX, IF(AH67="IQ", IQ, IF(AH67="HT", HT, IF(AH67="Will", Will, IF(AH67="Per", Per, "Attr error"))))))+AF67</f>
        <v>#N/A</v>
      </c>
      <c r="AK67" s="33"/>
      <c r="AL67" s="26"/>
      <c r="AM67" s="26"/>
    </row>
    <row r="68" spans="1:39" x14ac:dyDescent="0.3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26"/>
      <c r="S68" s="26"/>
      <c r="U68" s="24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12"/>
      <c r="AG68" s="9" t="s">
        <v>109</v>
      </c>
      <c r="AH68" s="32" t="s">
        <v>5</v>
      </c>
      <c r="AI68" s="33"/>
      <c r="AJ68" s="34" t="e">
        <f>IF(AG68="E",VLOOKUP(AL68,AttributeCosts!G27:H40,2), IF(AG68="A",VLOOKUP(AL68,AttributeCosts!I27:J41,2),  IF(AG68="H",VLOOKUP(AL68,AttributeCosts!K27:L42,2), IF(AG68="VH",VLOOKUP(AL68,AttributeCosts!M27:N43,2), "Diff error")))) + IF(AH68="ST", ST, IF(AH68="DX", DX, IF(AH68="IQ", IQ, IF(AH68="HT", HT, IF(AH68="Will", Will, IF(AH68="Per", Per, "Attr error"))))))+AF68</f>
        <v>#N/A</v>
      </c>
      <c r="AK68" s="33"/>
      <c r="AL68" s="26"/>
      <c r="AM68" s="26"/>
    </row>
    <row r="69" spans="1:39" x14ac:dyDescent="0.3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26"/>
      <c r="S69" s="26"/>
      <c r="U69" s="24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12"/>
      <c r="AG69" s="9" t="s">
        <v>109</v>
      </c>
      <c r="AH69" s="32" t="s">
        <v>5</v>
      </c>
      <c r="AI69" s="33"/>
      <c r="AJ69" s="34" t="e">
        <f>IF(AG69="E",VLOOKUP(AL69,AttributeCosts!G27:H40,2), IF(AG69="A",VLOOKUP(AL69,AttributeCosts!I27:J41,2),  IF(AG69="H",VLOOKUP(AL69,AttributeCosts!K27:L42,2), IF(AG69="VH",VLOOKUP(AL69,AttributeCosts!M27:N43,2), "Diff error")))) + IF(AH69="ST", ST, IF(AH69="DX", DX, IF(AH69="IQ", IQ, IF(AH69="HT", HT, IF(AH69="Will", Will, IF(AH69="Per", Per, "Attr error"))))))+AF69</f>
        <v>#N/A</v>
      </c>
      <c r="AK69" s="33"/>
      <c r="AL69" s="26"/>
      <c r="AM69" s="26"/>
    </row>
    <row r="70" spans="1:39" x14ac:dyDescent="0.3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26"/>
      <c r="S70" s="26"/>
      <c r="U70" s="24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12"/>
      <c r="AG70" s="9" t="s">
        <v>109</v>
      </c>
      <c r="AH70" s="32" t="s">
        <v>5</v>
      </c>
      <c r="AI70" s="33"/>
      <c r="AJ70" s="34" t="e">
        <f>IF(AG70="E",VLOOKUP(AL70,AttributeCosts!G27:H40,2), IF(AG70="A",VLOOKUP(AL70,AttributeCosts!I27:J41,2),  IF(AG70="H",VLOOKUP(AL70,AttributeCosts!K27:L42,2), IF(AG70="VH",VLOOKUP(AL70,AttributeCosts!M27:N43,2), "Diff error")))) + IF(AH70="ST", ST, IF(AH70="DX", DX, IF(AH70="IQ", IQ, IF(AH70="HT", HT, IF(AH70="Will", Will, IF(AH70="Per", Per, "Attr error"))))))+AF70</f>
        <v>#N/A</v>
      </c>
      <c r="AK70" s="33"/>
      <c r="AL70" s="26"/>
      <c r="AM70" s="26"/>
    </row>
    <row r="71" spans="1:39" x14ac:dyDescent="0.3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26"/>
      <c r="S71" s="26"/>
      <c r="U71" s="24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2"/>
      <c r="AG71" s="9" t="s">
        <v>109</v>
      </c>
      <c r="AH71" s="32" t="s">
        <v>5</v>
      </c>
      <c r="AI71" s="33"/>
      <c r="AJ71" s="26" t="e">
        <f>IF(AG71="E",VLOOKUP(AL71,AttributeCosts!G27:H40,2), IF(AG71="A",VLOOKUP(AL71,AttributeCosts!I27:J41,2),  IF(AG71="H",VLOOKUP(AL71,AttributeCosts!K27:L42,2), IF(AG71="VH",VLOOKUP(AL71,AttributeCosts!M27:N43,2), "Diff error")))) + IF(AH71="ST", ST, IF(AH71="DX", DX, IF(AH71="IQ", IQ, IF(AH71="HT", HT, IF(AH71="Will", Will, IF(AH71="Per", Per, "Attr error"))))))+AF71</f>
        <v>#N/A</v>
      </c>
      <c r="AK71" s="26"/>
      <c r="AL71" s="26"/>
      <c r="AM71" s="26"/>
    </row>
    <row r="72" spans="1:39" x14ac:dyDescent="0.3">
      <c r="A72" s="45" t="s">
        <v>26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</row>
    <row r="73" spans="1:39" x14ac:dyDescent="0.3">
      <c r="A73" s="35" t="s">
        <v>27</v>
      </c>
      <c r="B73" s="35"/>
      <c r="C73" s="35"/>
      <c r="D73" s="35"/>
      <c r="E73" s="35"/>
      <c r="F73" s="35"/>
      <c r="G73" s="35"/>
      <c r="H73" s="35"/>
      <c r="I73" s="35"/>
      <c r="J73" s="30" t="s">
        <v>28</v>
      </c>
      <c r="K73" s="30"/>
      <c r="L73" s="30"/>
      <c r="M73" s="30" t="s">
        <v>29</v>
      </c>
      <c r="N73" s="30"/>
      <c r="O73" s="30"/>
      <c r="P73" s="30" t="s">
        <v>30</v>
      </c>
      <c r="Q73" s="30"/>
      <c r="R73" s="30"/>
      <c r="S73" s="30" t="s">
        <v>31</v>
      </c>
      <c r="T73" s="30"/>
      <c r="U73" s="30"/>
      <c r="V73" s="30" t="s">
        <v>32</v>
      </c>
      <c r="W73" s="30"/>
      <c r="X73" s="30"/>
      <c r="Y73" s="30" t="s">
        <v>33</v>
      </c>
      <c r="Z73" s="30"/>
      <c r="AA73" s="30"/>
      <c r="AB73" s="30" t="s">
        <v>34</v>
      </c>
      <c r="AC73" s="30"/>
      <c r="AD73" s="30"/>
      <c r="AE73" s="30" t="s">
        <v>35</v>
      </c>
      <c r="AF73" s="30"/>
      <c r="AG73" s="30"/>
      <c r="AH73" s="30" t="s">
        <v>36</v>
      </c>
      <c r="AI73" s="30"/>
      <c r="AJ73" s="30"/>
      <c r="AK73" s="30" t="s">
        <v>37</v>
      </c>
      <c r="AL73" s="30"/>
      <c r="AM73" s="30"/>
    </row>
    <row r="74" spans="1:39" x14ac:dyDescent="0.3">
      <c r="A74" s="34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3"/>
      <c r="AH74" s="34"/>
      <c r="AI74" s="32"/>
      <c r="AJ74" s="32"/>
      <c r="AK74" s="32"/>
      <c r="AL74" s="32"/>
      <c r="AM74" s="33"/>
    </row>
    <row r="75" spans="1:39" x14ac:dyDescent="0.3">
      <c r="A75" s="34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3"/>
      <c r="AH75" s="34"/>
      <c r="AI75" s="32"/>
      <c r="AJ75" s="32"/>
      <c r="AK75" s="32"/>
      <c r="AL75" s="32"/>
      <c r="AM75" s="33"/>
    </row>
    <row r="76" spans="1:39" x14ac:dyDescent="0.3">
      <c r="A76" s="34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3"/>
      <c r="AH76" s="34"/>
      <c r="AI76" s="32"/>
      <c r="AJ76" s="32"/>
      <c r="AK76" s="32"/>
      <c r="AL76" s="32"/>
      <c r="AM76" s="33"/>
    </row>
    <row r="77" spans="1:39" x14ac:dyDescent="0.3">
      <c r="A77" s="34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3"/>
      <c r="AH77" s="34"/>
      <c r="AI77" s="32"/>
      <c r="AJ77" s="32"/>
      <c r="AK77" s="32"/>
      <c r="AL77" s="32"/>
      <c r="AM77" s="33"/>
    </row>
    <row r="78" spans="1:39" x14ac:dyDescent="0.3">
      <c r="A78" s="34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3"/>
      <c r="AH78" s="34"/>
      <c r="AI78" s="32"/>
      <c r="AJ78" s="32"/>
      <c r="AK78" s="32"/>
      <c r="AL78" s="32"/>
      <c r="AM78" s="33"/>
    </row>
    <row r="79" spans="1:39" x14ac:dyDescent="0.3">
      <c r="A79" s="34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3"/>
      <c r="AH79" s="34"/>
      <c r="AI79" s="32"/>
      <c r="AJ79" s="32"/>
      <c r="AK79" s="32"/>
      <c r="AL79" s="32"/>
      <c r="AM79" s="33"/>
    </row>
    <row r="80" spans="1:39" x14ac:dyDescent="0.3">
      <c r="A80" s="34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3"/>
      <c r="AH80" s="34"/>
      <c r="AI80" s="32"/>
      <c r="AJ80" s="32"/>
      <c r="AK80" s="32"/>
      <c r="AL80" s="32"/>
      <c r="AM80" s="33"/>
    </row>
    <row r="81" spans="1:39" x14ac:dyDescent="0.3">
      <c r="A81" s="34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3"/>
      <c r="AH81" s="34"/>
      <c r="AI81" s="32"/>
      <c r="AJ81" s="32"/>
      <c r="AK81" s="32"/>
      <c r="AL81" s="32"/>
      <c r="AM81" s="33"/>
    </row>
    <row r="82" spans="1:39" x14ac:dyDescent="0.3">
      <c r="A82" s="31" t="s">
        <v>38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Q82" s="31" t="s">
        <v>115</v>
      </c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</row>
    <row r="83" spans="1:39" x14ac:dyDescent="0.3">
      <c r="A83" s="29" t="s">
        <v>39</v>
      </c>
      <c r="B83" s="29"/>
      <c r="C83" s="29"/>
      <c r="D83" s="29"/>
      <c r="E83" s="29"/>
      <c r="F83" s="29"/>
      <c r="G83" s="30" t="s">
        <v>40</v>
      </c>
      <c r="H83" s="30"/>
      <c r="I83" s="30"/>
      <c r="J83" s="48" t="s">
        <v>125</v>
      </c>
      <c r="K83" s="48"/>
      <c r="L83" s="48" t="s">
        <v>37</v>
      </c>
      <c r="M83" s="48"/>
      <c r="N83" s="48"/>
      <c r="O83" s="30" t="s">
        <v>36</v>
      </c>
      <c r="P83" s="30"/>
      <c r="Q83" s="30"/>
      <c r="S83" s="29" t="s">
        <v>27</v>
      </c>
      <c r="T83" s="29"/>
      <c r="U83" s="29"/>
      <c r="V83" s="29"/>
      <c r="W83" s="29"/>
      <c r="X83" s="29"/>
      <c r="Y83" s="30" t="s">
        <v>28</v>
      </c>
      <c r="Z83" s="30"/>
      <c r="AA83" s="30"/>
      <c r="AB83" s="30" t="s">
        <v>117</v>
      </c>
      <c r="AC83" s="30"/>
      <c r="AD83" s="30"/>
      <c r="AE83" s="30" t="s">
        <v>118</v>
      </c>
      <c r="AF83" s="30"/>
      <c r="AG83" s="30"/>
      <c r="AH83" s="30" t="s">
        <v>36</v>
      </c>
      <c r="AI83" s="30"/>
      <c r="AJ83" s="30"/>
      <c r="AK83" s="30" t="s">
        <v>37</v>
      </c>
      <c r="AL83" s="30"/>
      <c r="AM83" s="30"/>
    </row>
    <row r="84" spans="1:39" x14ac:dyDescent="0.3">
      <c r="A84" s="34"/>
      <c r="B84" s="32"/>
      <c r="C84" s="32"/>
      <c r="D84" s="32"/>
      <c r="E84" s="32"/>
      <c r="F84" s="33"/>
      <c r="G84" s="34"/>
      <c r="H84" s="32"/>
      <c r="I84" s="33"/>
      <c r="J84" s="34"/>
      <c r="K84" s="33"/>
      <c r="L84" s="34"/>
      <c r="M84" s="32"/>
      <c r="N84" s="33"/>
      <c r="O84" s="34"/>
      <c r="P84" s="32"/>
      <c r="Q84" s="33"/>
      <c r="S84" s="69"/>
      <c r="T84" s="44"/>
      <c r="U84" s="44"/>
      <c r="V84" s="44"/>
      <c r="W84" s="44"/>
      <c r="X84" s="44"/>
      <c r="Y84" s="34"/>
      <c r="Z84" s="32"/>
      <c r="AA84" s="33"/>
      <c r="AB84" s="32"/>
      <c r="AC84" s="32"/>
      <c r="AD84" s="32"/>
      <c r="AE84" s="34"/>
      <c r="AF84" s="32"/>
      <c r="AG84" s="33"/>
      <c r="AH84" s="32"/>
      <c r="AI84" s="32"/>
      <c r="AJ84" s="32"/>
      <c r="AK84" s="34"/>
      <c r="AL84" s="32"/>
      <c r="AM84" s="33"/>
    </row>
    <row r="85" spans="1:39" x14ac:dyDescent="0.3">
      <c r="A85" s="34"/>
      <c r="B85" s="32"/>
      <c r="C85" s="32"/>
      <c r="D85" s="32"/>
      <c r="E85" s="32"/>
      <c r="F85" s="33"/>
      <c r="G85" s="34"/>
      <c r="H85" s="32"/>
      <c r="I85" s="33"/>
      <c r="J85" s="34"/>
      <c r="K85" s="33"/>
      <c r="L85" s="34"/>
      <c r="M85" s="32"/>
      <c r="N85" s="33"/>
      <c r="O85" s="68"/>
      <c r="P85" s="30"/>
      <c r="Q85" s="49"/>
      <c r="S85" s="34"/>
      <c r="T85" s="32"/>
      <c r="U85" s="32"/>
      <c r="V85" s="32"/>
      <c r="W85" s="32"/>
      <c r="X85" s="33"/>
      <c r="Y85" s="48"/>
      <c r="Z85" s="48"/>
      <c r="AA85" s="71"/>
      <c r="AB85" s="30"/>
      <c r="AC85" s="30"/>
      <c r="AD85" s="30"/>
      <c r="AE85" s="70"/>
      <c r="AF85" s="48"/>
      <c r="AG85" s="71"/>
      <c r="AH85" s="30"/>
      <c r="AI85" s="30"/>
      <c r="AJ85" s="30"/>
      <c r="AK85" s="68"/>
      <c r="AL85" s="30"/>
      <c r="AM85" s="49"/>
    </row>
    <row r="86" spans="1:39" x14ac:dyDescent="0.3">
      <c r="A86" s="34"/>
      <c r="B86" s="32"/>
      <c r="C86" s="32"/>
      <c r="D86" s="32"/>
      <c r="E86" s="32"/>
      <c r="F86" s="33"/>
      <c r="G86" s="34"/>
      <c r="H86" s="32"/>
      <c r="I86" s="33"/>
      <c r="J86" s="34"/>
      <c r="K86" s="33"/>
      <c r="L86" s="34"/>
      <c r="M86" s="32"/>
      <c r="N86" s="33"/>
      <c r="O86" s="34"/>
      <c r="P86" s="32"/>
      <c r="Q86" s="33"/>
      <c r="S86" s="68"/>
      <c r="T86" s="30"/>
      <c r="U86" s="30"/>
      <c r="V86" s="30"/>
      <c r="W86" s="30"/>
      <c r="X86" s="49"/>
      <c r="Y86" s="30"/>
      <c r="Z86" s="30"/>
      <c r="AA86" s="30"/>
      <c r="AB86" s="34"/>
      <c r="AC86" s="32"/>
      <c r="AD86" s="33"/>
      <c r="AE86" s="30"/>
      <c r="AF86" s="30"/>
      <c r="AG86" s="30"/>
      <c r="AH86" s="34"/>
      <c r="AI86" s="32"/>
      <c r="AJ86" s="32"/>
      <c r="AK86" s="34"/>
      <c r="AL86" s="32"/>
      <c r="AM86" s="33"/>
    </row>
    <row r="87" spans="1:39" x14ac:dyDescent="0.3">
      <c r="A87" s="34"/>
      <c r="B87" s="32"/>
      <c r="C87" s="32"/>
      <c r="D87" s="32"/>
      <c r="E87" s="32"/>
      <c r="F87" s="33"/>
      <c r="G87" s="34"/>
      <c r="H87" s="32"/>
      <c r="I87" s="33"/>
      <c r="J87" s="34"/>
      <c r="K87" s="33"/>
      <c r="L87" s="34"/>
      <c r="M87" s="32"/>
      <c r="N87" s="33"/>
      <c r="O87" s="68"/>
      <c r="P87" s="30"/>
      <c r="Q87" s="49"/>
      <c r="S87" s="34"/>
      <c r="T87" s="32"/>
      <c r="U87" s="32"/>
      <c r="V87" s="32"/>
      <c r="W87" s="32"/>
      <c r="X87" s="33"/>
      <c r="Y87" s="32"/>
      <c r="Z87" s="32"/>
      <c r="AA87" s="33"/>
      <c r="AB87" s="30"/>
      <c r="AC87" s="30"/>
      <c r="AD87" s="30"/>
      <c r="AE87" s="34"/>
      <c r="AF87" s="32"/>
      <c r="AG87" s="33"/>
      <c r="AH87" s="30"/>
      <c r="AI87" s="30"/>
      <c r="AJ87" s="30"/>
      <c r="AK87" s="68"/>
      <c r="AL87" s="30"/>
      <c r="AM87" s="49"/>
    </row>
    <row r="88" spans="1:39" x14ac:dyDescent="0.3">
      <c r="A88" s="34"/>
      <c r="B88" s="32"/>
      <c r="C88" s="32"/>
      <c r="D88" s="32"/>
      <c r="E88" s="32"/>
      <c r="F88" s="33"/>
      <c r="G88" s="34"/>
      <c r="H88" s="32"/>
      <c r="I88" s="33"/>
      <c r="J88" s="34"/>
      <c r="K88" s="33"/>
      <c r="L88" s="34"/>
      <c r="M88" s="32"/>
      <c r="N88" s="33"/>
      <c r="O88" s="34"/>
      <c r="P88" s="32"/>
      <c r="Q88" s="33"/>
      <c r="S88" s="68"/>
      <c r="T88" s="30"/>
      <c r="U88" s="30"/>
      <c r="V88" s="30"/>
      <c r="W88" s="30"/>
      <c r="X88" s="49"/>
      <c r="Y88" s="30"/>
      <c r="Z88" s="30"/>
      <c r="AA88" s="30"/>
      <c r="AB88" s="34"/>
      <c r="AC88" s="32"/>
      <c r="AD88" s="33"/>
      <c r="AE88" s="30"/>
      <c r="AF88" s="30"/>
      <c r="AG88" s="30"/>
      <c r="AH88" s="34"/>
      <c r="AI88" s="32"/>
      <c r="AJ88" s="32"/>
      <c r="AK88" s="34"/>
      <c r="AL88" s="32"/>
      <c r="AM88" s="33"/>
    </row>
    <row r="89" spans="1:39" x14ac:dyDescent="0.3">
      <c r="A89" s="34"/>
      <c r="B89" s="32"/>
      <c r="C89" s="32"/>
      <c r="D89" s="32"/>
      <c r="E89" s="32"/>
      <c r="F89" s="33"/>
      <c r="G89" s="34"/>
      <c r="H89" s="32"/>
      <c r="I89" s="33"/>
      <c r="J89" s="34"/>
      <c r="K89" s="33"/>
      <c r="L89" s="34"/>
      <c r="M89" s="32"/>
      <c r="N89" s="33"/>
      <c r="O89" s="68"/>
      <c r="P89" s="30"/>
      <c r="Q89" s="49"/>
      <c r="S89" s="34"/>
      <c r="T89" s="32"/>
      <c r="U89" s="32"/>
      <c r="V89" s="32"/>
      <c r="W89" s="32"/>
      <c r="X89" s="33"/>
      <c r="Y89" s="44"/>
      <c r="Z89" s="44"/>
      <c r="AA89" s="72"/>
      <c r="AB89" s="30"/>
      <c r="AC89" s="30"/>
      <c r="AD89" s="30"/>
      <c r="AE89" s="69"/>
      <c r="AF89" s="44"/>
      <c r="AG89" s="72"/>
      <c r="AH89" s="30"/>
      <c r="AI89" s="30"/>
      <c r="AJ89" s="30"/>
      <c r="AK89" s="68"/>
      <c r="AL89" s="30"/>
      <c r="AM89" s="49"/>
    </row>
    <row r="90" spans="1:39" x14ac:dyDescent="0.3">
      <c r="A90" s="34"/>
      <c r="B90" s="32"/>
      <c r="C90" s="32"/>
      <c r="D90" s="32"/>
      <c r="E90" s="32"/>
      <c r="F90" s="33"/>
      <c r="G90" s="34"/>
      <c r="H90" s="32"/>
      <c r="I90" s="33"/>
      <c r="J90" s="34"/>
      <c r="K90" s="33"/>
      <c r="L90" s="34"/>
      <c r="M90" s="32"/>
      <c r="N90" s="33"/>
      <c r="O90" s="34"/>
      <c r="P90" s="32"/>
      <c r="Q90" s="33"/>
      <c r="S90" s="70"/>
      <c r="T90" s="48"/>
      <c r="U90" s="48"/>
      <c r="V90" s="48"/>
      <c r="W90" s="48"/>
      <c r="X90" s="48"/>
      <c r="Y90" s="34"/>
      <c r="Z90" s="32"/>
      <c r="AA90" s="33"/>
      <c r="AB90" s="32"/>
      <c r="AC90" s="32"/>
      <c r="AD90" s="32"/>
      <c r="AE90" s="34"/>
      <c r="AF90" s="32"/>
      <c r="AG90" s="33"/>
      <c r="AH90" s="32"/>
      <c r="AI90" s="32"/>
      <c r="AJ90" s="32"/>
      <c r="AK90" s="34"/>
      <c r="AL90" s="32"/>
      <c r="AM90" s="33"/>
    </row>
    <row r="91" spans="1:39" x14ac:dyDescent="0.3">
      <c r="A91" s="34"/>
      <c r="B91" s="32"/>
      <c r="C91" s="32"/>
      <c r="D91" s="32"/>
      <c r="E91" s="32"/>
      <c r="F91" s="33"/>
      <c r="G91" s="34"/>
      <c r="H91" s="32"/>
      <c r="I91" s="33"/>
      <c r="J91" s="34"/>
      <c r="K91" s="33"/>
      <c r="L91" s="34"/>
      <c r="M91" s="32"/>
      <c r="N91" s="33"/>
      <c r="O91" s="68"/>
      <c r="P91" s="30"/>
      <c r="Q91" s="49"/>
    </row>
    <row r="92" spans="1:39" x14ac:dyDescent="0.3">
      <c r="A92" s="34"/>
      <c r="B92" s="32"/>
      <c r="C92" s="32"/>
      <c r="D92" s="32"/>
      <c r="E92" s="32"/>
      <c r="F92" s="33"/>
      <c r="G92" s="34"/>
      <c r="H92" s="32"/>
      <c r="I92" s="33"/>
      <c r="J92" s="34"/>
      <c r="K92" s="33"/>
      <c r="L92" s="34"/>
      <c r="M92" s="32"/>
      <c r="N92" s="33"/>
      <c r="O92" s="34"/>
      <c r="P92" s="32"/>
      <c r="Q92" s="33"/>
    </row>
    <row r="93" spans="1:39" x14ac:dyDescent="0.3">
      <c r="A93" s="34"/>
      <c r="B93" s="32"/>
      <c r="C93" s="32"/>
      <c r="D93" s="32"/>
      <c r="E93" s="32"/>
      <c r="F93" s="33"/>
      <c r="G93" s="34"/>
      <c r="H93" s="32"/>
      <c r="I93" s="33"/>
      <c r="J93" s="34"/>
      <c r="K93" s="33"/>
      <c r="L93" s="34"/>
      <c r="M93" s="32"/>
      <c r="N93" s="33"/>
      <c r="O93" s="68"/>
      <c r="P93" s="30"/>
      <c r="Q93" s="49"/>
    </row>
    <row r="94" spans="1:39" x14ac:dyDescent="0.3">
      <c r="A94" s="34"/>
      <c r="B94" s="32"/>
      <c r="C94" s="32"/>
      <c r="D94" s="32"/>
      <c r="E94" s="32"/>
      <c r="F94" s="33"/>
      <c r="G94" s="34"/>
      <c r="H94" s="32"/>
      <c r="I94" s="33"/>
      <c r="J94" s="34"/>
      <c r="K94" s="33"/>
      <c r="L94" s="34"/>
      <c r="M94" s="32"/>
      <c r="N94" s="33"/>
      <c r="O94" s="34"/>
      <c r="P94" s="32"/>
      <c r="Q94" s="33"/>
    </row>
    <row r="95" spans="1:39" x14ac:dyDescent="0.3">
      <c r="B95" s="30" t="s">
        <v>51</v>
      </c>
      <c r="C95" s="30"/>
      <c r="D95" s="30"/>
      <c r="E95" s="30"/>
      <c r="F95" s="30"/>
      <c r="G95" s="30" t="s">
        <v>52</v>
      </c>
      <c r="H95" s="30"/>
      <c r="I95" s="30" t="s">
        <v>53</v>
      </c>
      <c r="J95" s="30"/>
      <c r="K95" s="30" t="s">
        <v>54</v>
      </c>
      <c r="L95" s="30"/>
      <c r="M95" s="30" t="s">
        <v>55</v>
      </c>
      <c r="N95" s="44"/>
      <c r="O95" s="30"/>
    </row>
    <row r="96" spans="1:39" x14ac:dyDescent="0.3">
      <c r="B96" s="26" t="s">
        <v>41</v>
      </c>
      <c r="C96" s="26"/>
      <c r="D96" s="26"/>
      <c r="E96" s="26"/>
      <c r="F96" s="26"/>
      <c r="G96" s="26" t="s">
        <v>49</v>
      </c>
      <c r="H96" s="26"/>
      <c r="I96" s="26" t="s">
        <v>49</v>
      </c>
      <c r="J96" s="26"/>
      <c r="K96" s="26" t="s">
        <v>49</v>
      </c>
      <c r="L96" s="26"/>
      <c r="M96" s="26">
        <v>1</v>
      </c>
      <c r="N96" s="26"/>
    </row>
    <row r="97" spans="2:14" x14ac:dyDescent="0.3">
      <c r="B97" s="26" t="s">
        <v>42</v>
      </c>
      <c r="C97" s="26"/>
      <c r="D97" s="26"/>
      <c r="E97" s="26"/>
      <c r="F97" s="26"/>
      <c r="G97" s="26" t="s">
        <v>49</v>
      </c>
      <c r="H97" s="26"/>
      <c r="I97" s="26" t="s">
        <v>49</v>
      </c>
      <c r="J97" s="26"/>
      <c r="K97" s="26">
        <v>1</v>
      </c>
      <c r="L97" s="26"/>
      <c r="M97" s="26">
        <v>2</v>
      </c>
      <c r="N97" s="26"/>
    </row>
    <row r="98" spans="2:14" x14ac:dyDescent="0.3">
      <c r="B98" s="26" t="s">
        <v>43</v>
      </c>
      <c r="C98" s="26"/>
      <c r="D98" s="26"/>
      <c r="E98" s="26"/>
      <c r="F98" s="26"/>
      <c r="G98" s="26" t="s">
        <v>49</v>
      </c>
      <c r="H98" s="26"/>
      <c r="I98" s="26">
        <v>1</v>
      </c>
      <c r="J98" s="26"/>
      <c r="K98" s="26">
        <v>2</v>
      </c>
      <c r="L98" s="26"/>
      <c r="M98" s="26">
        <v>4</v>
      </c>
      <c r="N98" s="26"/>
    </row>
    <row r="99" spans="2:14" x14ac:dyDescent="0.3">
      <c r="B99" s="26" t="s">
        <v>44</v>
      </c>
      <c r="C99" s="26"/>
      <c r="D99" s="26"/>
      <c r="E99" s="26"/>
      <c r="F99" s="26"/>
      <c r="G99" s="26">
        <v>1</v>
      </c>
      <c r="H99" s="26"/>
      <c r="I99" s="26">
        <v>2</v>
      </c>
      <c r="J99" s="26"/>
      <c r="K99" s="26">
        <v>4</v>
      </c>
      <c r="L99" s="26"/>
      <c r="M99" s="26">
        <v>8</v>
      </c>
      <c r="N99" s="26"/>
    </row>
    <row r="100" spans="2:14" x14ac:dyDescent="0.3">
      <c r="B100" s="26" t="s">
        <v>45</v>
      </c>
      <c r="C100" s="26"/>
      <c r="D100" s="26"/>
      <c r="E100" s="26"/>
      <c r="F100" s="26"/>
      <c r="G100" s="26">
        <v>2</v>
      </c>
      <c r="H100" s="26"/>
      <c r="I100" s="26">
        <v>4</v>
      </c>
      <c r="J100" s="26"/>
      <c r="K100" s="26">
        <v>8</v>
      </c>
      <c r="L100" s="26"/>
      <c r="M100" s="26">
        <v>12</v>
      </c>
      <c r="N100" s="26"/>
    </row>
    <row r="101" spans="2:14" x14ac:dyDescent="0.3">
      <c r="B101" s="26" t="s">
        <v>46</v>
      </c>
      <c r="C101" s="26"/>
      <c r="D101" s="26"/>
      <c r="E101" s="26"/>
      <c r="F101" s="26"/>
      <c r="G101" s="26">
        <v>4</v>
      </c>
      <c r="H101" s="26"/>
      <c r="I101" s="26">
        <v>8</v>
      </c>
      <c r="J101" s="26"/>
      <c r="K101" s="26">
        <v>12</v>
      </c>
      <c r="L101" s="26"/>
      <c r="M101" s="26">
        <v>16</v>
      </c>
      <c r="N101" s="26"/>
    </row>
    <row r="102" spans="2:14" x14ac:dyDescent="0.3">
      <c r="B102" s="26" t="s">
        <v>47</v>
      </c>
      <c r="C102" s="26"/>
      <c r="D102" s="26"/>
      <c r="E102" s="26"/>
      <c r="F102" s="26"/>
      <c r="G102" s="26">
        <v>8</v>
      </c>
      <c r="H102" s="26"/>
      <c r="I102" s="26">
        <v>12</v>
      </c>
      <c r="J102" s="26"/>
      <c r="K102" s="26">
        <v>16</v>
      </c>
      <c r="L102" s="26"/>
      <c r="M102" s="26">
        <v>20</v>
      </c>
      <c r="N102" s="26"/>
    </row>
    <row r="103" spans="2:14" x14ac:dyDescent="0.3">
      <c r="B103" s="26" t="s">
        <v>48</v>
      </c>
      <c r="C103" s="26"/>
      <c r="D103" s="26"/>
      <c r="E103" s="26"/>
      <c r="F103" s="26"/>
      <c r="G103" s="26">
        <v>12</v>
      </c>
      <c r="H103" s="26"/>
      <c r="I103" s="26">
        <v>16</v>
      </c>
      <c r="J103" s="26"/>
      <c r="K103" s="26">
        <v>20</v>
      </c>
      <c r="L103" s="26"/>
      <c r="M103" s="26">
        <v>24</v>
      </c>
      <c r="N103" s="26"/>
    </row>
    <row r="104" spans="2:14" x14ac:dyDescent="0.3">
      <c r="B104" s="26" t="s">
        <v>50</v>
      </c>
      <c r="C104" s="26"/>
      <c r="D104" s="26"/>
      <c r="E104" s="26"/>
      <c r="F104" s="26"/>
      <c r="G104" s="26">
        <v>4</v>
      </c>
      <c r="H104" s="26"/>
      <c r="I104" s="26">
        <v>4</v>
      </c>
      <c r="J104" s="26"/>
      <c r="K104" s="26">
        <v>4</v>
      </c>
      <c r="L104" s="26"/>
      <c r="M104" s="26">
        <v>4</v>
      </c>
      <c r="N104" s="26"/>
    </row>
  </sheetData>
  <mergeCells count="731">
    <mergeCell ref="AH83:AJ83"/>
    <mergeCell ref="AH84:AJ84"/>
    <mergeCell ref="AH85:AJ85"/>
    <mergeCell ref="AH86:AJ86"/>
    <mergeCell ref="AH87:AJ87"/>
    <mergeCell ref="AH88:AJ88"/>
    <mergeCell ref="AH89:AJ89"/>
    <mergeCell ref="AH90:AJ90"/>
    <mergeCell ref="AK83:AM83"/>
    <mergeCell ref="AK84:AM84"/>
    <mergeCell ref="AK85:AM85"/>
    <mergeCell ref="AK86:AM86"/>
    <mergeCell ref="AK87:AM87"/>
    <mergeCell ref="AK88:AM88"/>
    <mergeCell ref="AK89:AM89"/>
    <mergeCell ref="AK90:AM90"/>
    <mergeCell ref="AE90:AG90"/>
    <mergeCell ref="Y83:AA83"/>
    <mergeCell ref="Y84:AA84"/>
    <mergeCell ref="Y85:AA85"/>
    <mergeCell ref="Y86:AA86"/>
    <mergeCell ref="Y87:AA87"/>
    <mergeCell ref="Y88:AA88"/>
    <mergeCell ref="Y89:AA89"/>
    <mergeCell ref="Y90:AA90"/>
    <mergeCell ref="AB83:AD83"/>
    <mergeCell ref="AB84:AD84"/>
    <mergeCell ref="AB85:AD85"/>
    <mergeCell ref="AB86:AD86"/>
    <mergeCell ref="AB87:AD87"/>
    <mergeCell ref="AB88:AD88"/>
    <mergeCell ref="AB89:AD89"/>
    <mergeCell ref="AB90:AD90"/>
    <mergeCell ref="S90:X90"/>
    <mergeCell ref="J83:K83"/>
    <mergeCell ref="J84:K84"/>
    <mergeCell ref="J85:K85"/>
    <mergeCell ref="J86:K86"/>
    <mergeCell ref="J87:K87"/>
    <mergeCell ref="J88:K88"/>
    <mergeCell ref="J89:K89"/>
    <mergeCell ref="L83:N83"/>
    <mergeCell ref="L84:N84"/>
    <mergeCell ref="O83:Q83"/>
    <mergeCell ref="O84:Q84"/>
    <mergeCell ref="O85:Q85"/>
    <mergeCell ref="O86:Q86"/>
    <mergeCell ref="O87:Q87"/>
    <mergeCell ref="O91:Q91"/>
    <mergeCell ref="O92:Q92"/>
    <mergeCell ref="L90:N90"/>
    <mergeCell ref="L91:N91"/>
    <mergeCell ref="L92:N92"/>
    <mergeCell ref="L93:N93"/>
    <mergeCell ref="O93:Q93"/>
    <mergeCell ref="O94:Q94"/>
    <mergeCell ref="H14:L14"/>
    <mergeCell ref="L86:N86"/>
    <mergeCell ref="L87:N87"/>
    <mergeCell ref="L88:N88"/>
    <mergeCell ref="L89:N89"/>
    <mergeCell ref="G94:I94"/>
    <mergeCell ref="O90:Q90"/>
    <mergeCell ref="G86:I86"/>
    <mergeCell ref="G87:I87"/>
    <mergeCell ref="G88:I88"/>
    <mergeCell ref="G89:I89"/>
    <mergeCell ref="G90:I90"/>
    <mergeCell ref="G91:I91"/>
    <mergeCell ref="G92:I92"/>
    <mergeCell ref="G93:I93"/>
    <mergeCell ref="J90:K90"/>
    <mergeCell ref="AK75:AM75"/>
    <mergeCell ref="AK76:AM76"/>
    <mergeCell ref="AK77:AM77"/>
    <mergeCell ref="AK78:AM78"/>
    <mergeCell ref="AK79:AM79"/>
    <mergeCell ref="AK80:AM80"/>
    <mergeCell ref="AK81:AM81"/>
    <mergeCell ref="AB75:AD75"/>
    <mergeCell ref="AB76:AD76"/>
    <mergeCell ref="AB77:AD77"/>
    <mergeCell ref="AB78:AD78"/>
    <mergeCell ref="AB79:AD79"/>
    <mergeCell ref="AB80:AD80"/>
    <mergeCell ref="AB81:AD81"/>
    <mergeCell ref="AE75:AG75"/>
    <mergeCell ref="AE76:AG76"/>
    <mergeCell ref="AH75:AJ75"/>
    <mergeCell ref="AH76:AJ76"/>
    <mergeCell ref="AH77:AJ77"/>
    <mergeCell ref="AH78:AJ78"/>
    <mergeCell ref="AH79:AJ79"/>
    <mergeCell ref="AH80:AJ80"/>
    <mergeCell ref="AH81:AJ81"/>
    <mergeCell ref="Y80:AA80"/>
    <mergeCell ref="Y81:AA81"/>
    <mergeCell ref="O88:Q88"/>
    <mergeCell ref="O89:Q89"/>
    <mergeCell ref="AE77:AG77"/>
    <mergeCell ref="AE78:AG78"/>
    <mergeCell ref="AE79:AG79"/>
    <mergeCell ref="AE80:AG80"/>
    <mergeCell ref="AE81:AG81"/>
    <mergeCell ref="S83:X83"/>
    <mergeCell ref="S84:X84"/>
    <mergeCell ref="S85:X85"/>
    <mergeCell ref="S86:X86"/>
    <mergeCell ref="S87:X87"/>
    <mergeCell ref="S88:X88"/>
    <mergeCell ref="S89:X89"/>
    <mergeCell ref="AE83:AG83"/>
    <mergeCell ref="AE84:AG84"/>
    <mergeCell ref="AE85:AG85"/>
    <mergeCell ref="AE86:AG86"/>
    <mergeCell ref="AE87:AG87"/>
    <mergeCell ref="AE88:AG88"/>
    <mergeCell ref="AE89:AG89"/>
    <mergeCell ref="J91:K91"/>
    <mergeCell ref="A58:Q58"/>
    <mergeCell ref="R58:S58"/>
    <mergeCell ref="R65:S65"/>
    <mergeCell ref="A66:Q66"/>
    <mergeCell ref="A78:I78"/>
    <mergeCell ref="A79:I79"/>
    <mergeCell ref="A80:I80"/>
    <mergeCell ref="A81:I81"/>
    <mergeCell ref="J75:L75"/>
    <mergeCell ref="J76:L76"/>
    <mergeCell ref="J77:L77"/>
    <mergeCell ref="J78:L78"/>
    <mergeCell ref="J79:L79"/>
    <mergeCell ref="J80:L80"/>
    <mergeCell ref="J81:L81"/>
    <mergeCell ref="A75:I75"/>
    <mergeCell ref="A76:I76"/>
    <mergeCell ref="A77:I77"/>
    <mergeCell ref="S77:U77"/>
    <mergeCell ref="S78:U78"/>
    <mergeCell ref="S79:U79"/>
    <mergeCell ref="S80:U80"/>
    <mergeCell ref="S81:U81"/>
    <mergeCell ref="S75:U75"/>
    <mergeCell ref="A29:K29"/>
    <mergeCell ref="A30:K30"/>
    <mergeCell ref="A31:K31"/>
    <mergeCell ref="A32:K32"/>
    <mergeCell ref="A33:K33"/>
    <mergeCell ref="A34:K34"/>
    <mergeCell ref="U64:AE64"/>
    <mergeCell ref="U65:AE65"/>
    <mergeCell ref="A67:Q67"/>
    <mergeCell ref="A52:Q52"/>
    <mergeCell ref="P30:Q30"/>
    <mergeCell ref="P31:Q31"/>
    <mergeCell ref="P32:Q32"/>
    <mergeCell ref="P33:Q33"/>
    <mergeCell ref="P34:Q34"/>
    <mergeCell ref="N34:O34"/>
    <mergeCell ref="R60:S60"/>
    <mergeCell ref="A61:Q61"/>
    <mergeCell ref="R61:S61"/>
    <mergeCell ref="A62:Q62"/>
    <mergeCell ref="R62:S62"/>
    <mergeCell ref="A60:Q60"/>
    <mergeCell ref="A63:Q63"/>
    <mergeCell ref="A35:Q35"/>
    <mergeCell ref="A36:Q36"/>
    <mergeCell ref="A37:Q37"/>
    <mergeCell ref="A38:Q38"/>
    <mergeCell ref="A39:Q39"/>
    <mergeCell ref="A40:Q40"/>
    <mergeCell ref="R37:S37"/>
    <mergeCell ref="R38:S38"/>
    <mergeCell ref="A56:Q56"/>
    <mergeCell ref="A53:Q53"/>
    <mergeCell ref="A54:Q54"/>
    <mergeCell ref="A55:Q55"/>
    <mergeCell ref="A49:Q49"/>
    <mergeCell ref="A51:Q51"/>
    <mergeCell ref="R45:S45"/>
    <mergeCell ref="A45:Q45"/>
    <mergeCell ref="A50:Q50"/>
    <mergeCell ref="A47:Q47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H62:AI62"/>
    <mergeCell ref="AH67:AI67"/>
    <mergeCell ref="AH68:AI68"/>
    <mergeCell ref="AH69:AI69"/>
    <mergeCell ref="AH70:AI70"/>
    <mergeCell ref="AH71:AI71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U57:AE57"/>
    <mergeCell ref="U58:AE58"/>
    <mergeCell ref="AH37:AI37"/>
    <mergeCell ref="AH38:AI38"/>
    <mergeCell ref="AH39:AI39"/>
    <mergeCell ref="AH57:AI57"/>
    <mergeCell ref="AH58:AI58"/>
    <mergeCell ref="AH59:AI59"/>
    <mergeCell ref="AH60:AI60"/>
    <mergeCell ref="AH61:AI61"/>
    <mergeCell ref="AH41:AI41"/>
    <mergeCell ref="AH42:AI42"/>
    <mergeCell ref="AH46:AI46"/>
    <mergeCell ref="AH47:AI47"/>
    <mergeCell ref="AH48:AI48"/>
    <mergeCell ref="AH40:AI40"/>
    <mergeCell ref="AH49:AI49"/>
    <mergeCell ref="AH43:AI43"/>
    <mergeCell ref="AH44:AI44"/>
    <mergeCell ref="AH45:AI45"/>
    <mergeCell ref="U39:AE39"/>
    <mergeCell ref="U40:AE40"/>
    <mergeCell ref="U41:AE41"/>
    <mergeCell ref="U42:AE42"/>
    <mergeCell ref="U59:AE59"/>
    <mergeCell ref="R66:S66"/>
    <mergeCell ref="AH66:AI66"/>
    <mergeCell ref="AJ66:AK66"/>
    <mergeCell ref="AL66:AM66"/>
    <mergeCell ref="R52:S52"/>
    <mergeCell ref="R56:S56"/>
    <mergeCell ref="R53:S53"/>
    <mergeCell ref="R54:S54"/>
    <mergeCell ref="R55:S55"/>
    <mergeCell ref="R49:S49"/>
    <mergeCell ref="R50:S50"/>
    <mergeCell ref="R39:S39"/>
    <mergeCell ref="R48:S48"/>
    <mergeCell ref="R47:S47"/>
    <mergeCell ref="U49:AE49"/>
    <mergeCell ref="R51:S51"/>
    <mergeCell ref="R40:S40"/>
    <mergeCell ref="AL44:AM44"/>
    <mergeCell ref="AL45:AM45"/>
    <mergeCell ref="AJ67:AK67"/>
    <mergeCell ref="AL67:AM67"/>
    <mergeCell ref="AJ63:AK63"/>
    <mergeCell ref="AL63:AM63"/>
    <mergeCell ref="AJ64:AK64"/>
    <mergeCell ref="AL64:AM64"/>
    <mergeCell ref="AJ65:AK65"/>
    <mergeCell ref="AL65:AM65"/>
    <mergeCell ref="AH63:AI63"/>
    <mergeCell ref="AH64:AI64"/>
    <mergeCell ref="AH65:AI65"/>
    <mergeCell ref="R67:S67"/>
    <mergeCell ref="U66:AE66"/>
    <mergeCell ref="U67:AE67"/>
    <mergeCell ref="A59:Q59"/>
    <mergeCell ref="R59:S59"/>
    <mergeCell ref="U63:AE63"/>
    <mergeCell ref="U60:AE60"/>
    <mergeCell ref="U61:AE61"/>
    <mergeCell ref="U62:AE62"/>
    <mergeCell ref="R63:S63"/>
    <mergeCell ref="A57:Q57"/>
    <mergeCell ref="A41:Q41"/>
    <mergeCell ref="A42:Q42"/>
    <mergeCell ref="A44:Q44"/>
    <mergeCell ref="A48:Q48"/>
    <mergeCell ref="U43:AE43"/>
    <mergeCell ref="U44:AE44"/>
    <mergeCell ref="U45:AE45"/>
    <mergeCell ref="U46:AE46"/>
    <mergeCell ref="U47:AE47"/>
    <mergeCell ref="U48:AE48"/>
    <mergeCell ref="R42:S42"/>
    <mergeCell ref="R44:S44"/>
    <mergeCell ref="R41:S41"/>
    <mergeCell ref="A46:Q46"/>
    <mergeCell ref="R46:S46"/>
    <mergeCell ref="R43:S43"/>
    <mergeCell ref="A43:Q43"/>
    <mergeCell ref="U55:AD55"/>
    <mergeCell ref="AL49:AM49"/>
    <mergeCell ref="AL46:AM46"/>
    <mergeCell ref="AL47:AM47"/>
    <mergeCell ref="AJ46:AK46"/>
    <mergeCell ref="AJ47:AK47"/>
    <mergeCell ref="AJ48:AK48"/>
    <mergeCell ref="AJ49:AK49"/>
    <mergeCell ref="AL48:AM48"/>
    <mergeCell ref="AL42:AM42"/>
    <mergeCell ref="AL43:AM43"/>
    <mergeCell ref="AJ42:AK42"/>
    <mergeCell ref="AJ43:AK43"/>
    <mergeCell ref="AJ44:AK44"/>
    <mergeCell ref="AJ45:AK45"/>
    <mergeCell ref="AL38:AM38"/>
    <mergeCell ref="AL39:AM39"/>
    <mergeCell ref="AJ38:AK38"/>
    <mergeCell ref="AJ39:AK39"/>
    <mergeCell ref="AJ40:AK40"/>
    <mergeCell ref="AJ41:AK41"/>
    <mergeCell ref="AL36:AM36"/>
    <mergeCell ref="AL37:AM37"/>
    <mergeCell ref="AL34:AM34"/>
    <mergeCell ref="AL35:AM35"/>
    <mergeCell ref="AJ34:AK34"/>
    <mergeCell ref="AJ35:AK35"/>
    <mergeCell ref="AJ36:AK36"/>
    <mergeCell ref="AJ37:AK37"/>
    <mergeCell ref="AL40:AM40"/>
    <mergeCell ref="AL41:AM41"/>
    <mergeCell ref="AL32:AM32"/>
    <mergeCell ref="R27:S27"/>
    <mergeCell ref="AH31:AI31"/>
    <mergeCell ref="AH32:AI32"/>
    <mergeCell ref="R35:S35"/>
    <mergeCell ref="R36:S36"/>
    <mergeCell ref="AH34:AI34"/>
    <mergeCell ref="AH35:AI35"/>
    <mergeCell ref="AH36:AI36"/>
    <mergeCell ref="AL33:AM33"/>
    <mergeCell ref="AL30:AM30"/>
    <mergeCell ref="AL31:AM31"/>
    <mergeCell ref="AJ33:AK33"/>
    <mergeCell ref="AJ30:AK30"/>
    <mergeCell ref="AJ31:AK31"/>
    <mergeCell ref="AJ32:AK32"/>
    <mergeCell ref="AH33:AI33"/>
    <mergeCell ref="R33:S33"/>
    <mergeCell ref="R30:S30"/>
    <mergeCell ref="R31:S31"/>
    <mergeCell ref="R34:S34"/>
    <mergeCell ref="R32:S32"/>
    <mergeCell ref="U31:AE31"/>
    <mergeCell ref="U32:AE32"/>
    <mergeCell ref="U24:AE24"/>
    <mergeCell ref="U25:AE25"/>
    <mergeCell ref="AH24:AI24"/>
    <mergeCell ref="AH25:AI25"/>
    <mergeCell ref="AH26:AI26"/>
    <mergeCell ref="AH27:AI27"/>
    <mergeCell ref="AH28:AI28"/>
    <mergeCell ref="AH29:AI29"/>
    <mergeCell ref="AH30:AI30"/>
    <mergeCell ref="U26:AE26"/>
    <mergeCell ref="U27:AE27"/>
    <mergeCell ref="U28:AE28"/>
    <mergeCell ref="U29:AE29"/>
    <mergeCell ref="U30:AE30"/>
    <mergeCell ref="P24:Q24"/>
    <mergeCell ref="P25:Q25"/>
    <mergeCell ref="P26:Q26"/>
    <mergeCell ref="P27:Q27"/>
    <mergeCell ref="P28:Q28"/>
    <mergeCell ref="P29:Q29"/>
    <mergeCell ref="AL23:AM23"/>
    <mergeCell ref="P23:Q23"/>
    <mergeCell ref="AJ23:AK23"/>
    <mergeCell ref="AL24:AM24"/>
    <mergeCell ref="AL25:AM25"/>
    <mergeCell ref="R28:S28"/>
    <mergeCell ref="R29:S29"/>
    <mergeCell ref="R26:S26"/>
    <mergeCell ref="AL28:AM28"/>
    <mergeCell ref="AL29:AM29"/>
    <mergeCell ref="AL26:AM26"/>
    <mergeCell ref="AJ27:AK27"/>
    <mergeCell ref="AJ28:AK28"/>
    <mergeCell ref="AJ29:AK29"/>
    <mergeCell ref="AL27:AM27"/>
    <mergeCell ref="R24:S24"/>
    <mergeCell ref="R25:S25"/>
    <mergeCell ref="U23:AE23"/>
    <mergeCell ref="AL8:AM8"/>
    <mergeCell ref="AL9:AM9"/>
    <mergeCell ref="AD7:AG7"/>
    <mergeCell ref="AL20:AM20"/>
    <mergeCell ref="AL21:AM21"/>
    <mergeCell ref="AL22:AM22"/>
    <mergeCell ref="P19:Q19"/>
    <mergeCell ref="P20:Q20"/>
    <mergeCell ref="P21:Q21"/>
    <mergeCell ref="P22:Q22"/>
    <mergeCell ref="AJ19:AK19"/>
    <mergeCell ref="AJ20:AK20"/>
    <mergeCell ref="AJ21:AK21"/>
    <mergeCell ref="AJ22:AK22"/>
    <mergeCell ref="AH20:AI20"/>
    <mergeCell ref="AH21:AI21"/>
    <mergeCell ref="AH22:AI22"/>
    <mergeCell ref="U21:AE21"/>
    <mergeCell ref="U20:AE20"/>
    <mergeCell ref="AL19:AM19"/>
    <mergeCell ref="O16:P16"/>
    <mergeCell ref="X12:AK12"/>
    <mergeCell ref="X11:AK11"/>
    <mergeCell ref="P18:Q18"/>
    <mergeCell ref="A19:K19"/>
    <mergeCell ref="U14:V14"/>
    <mergeCell ref="R14:T14"/>
    <mergeCell ref="AH19:AI19"/>
    <mergeCell ref="U19:AE19"/>
    <mergeCell ref="AL11:AM11"/>
    <mergeCell ref="X13:AK13"/>
    <mergeCell ref="AL13:AM13"/>
    <mergeCell ref="R5:AC5"/>
    <mergeCell ref="R6:AC6"/>
    <mergeCell ref="R7:AC7"/>
    <mergeCell ref="R8:AC8"/>
    <mergeCell ref="R9:AC9"/>
    <mergeCell ref="R10:AC10"/>
    <mergeCell ref="U13:V13"/>
    <mergeCell ref="R13:T13"/>
    <mergeCell ref="AH5:AK5"/>
    <mergeCell ref="AH6:AK6"/>
    <mergeCell ref="AH7:AK7"/>
    <mergeCell ref="AH8:AK8"/>
    <mergeCell ref="AH9:AK9"/>
    <mergeCell ref="AH10:AK10"/>
    <mergeCell ref="AL5:AM5"/>
    <mergeCell ref="AL7:AM7"/>
    <mergeCell ref="F14:G14"/>
    <mergeCell ref="A14:E14"/>
    <mergeCell ref="A15:E15"/>
    <mergeCell ref="O14:P14"/>
    <mergeCell ref="H15:L15"/>
    <mergeCell ref="E5:E6"/>
    <mergeCell ref="E7:E8"/>
    <mergeCell ref="F16:G16"/>
    <mergeCell ref="F15:G15"/>
    <mergeCell ref="M15:N15"/>
    <mergeCell ref="H16:L16"/>
    <mergeCell ref="M16:N16"/>
    <mergeCell ref="A16:E16"/>
    <mergeCell ref="O13:P13"/>
    <mergeCell ref="O15:P15"/>
    <mergeCell ref="M14:N14"/>
    <mergeCell ref="P11:P12"/>
    <mergeCell ref="K11:L12"/>
    <mergeCell ref="M11:M12"/>
    <mergeCell ref="N11:O12"/>
    <mergeCell ref="K7:L8"/>
    <mergeCell ref="M7:M8"/>
    <mergeCell ref="N7:O8"/>
    <mergeCell ref="P7:P8"/>
    <mergeCell ref="H2:J2"/>
    <mergeCell ref="K2:N2"/>
    <mergeCell ref="O2:R2"/>
    <mergeCell ref="H1:R1"/>
    <mergeCell ref="AD9:AG9"/>
    <mergeCell ref="AD10:AG10"/>
    <mergeCell ref="H3:I3"/>
    <mergeCell ref="K3:R3"/>
    <mergeCell ref="A5:B6"/>
    <mergeCell ref="A7:B8"/>
    <mergeCell ref="A9:B10"/>
    <mergeCell ref="H5:H6"/>
    <mergeCell ref="H7:H8"/>
    <mergeCell ref="H9:H10"/>
    <mergeCell ref="P9:P10"/>
    <mergeCell ref="K5:L6"/>
    <mergeCell ref="M5:M6"/>
    <mergeCell ref="N5:O6"/>
    <mergeCell ref="E9:E10"/>
    <mergeCell ref="F5:G6"/>
    <mergeCell ref="F7:G8"/>
    <mergeCell ref="F9:G10"/>
    <mergeCell ref="AJ18:AK18"/>
    <mergeCell ref="I5:J6"/>
    <mergeCell ref="I7:J8"/>
    <mergeCell ref="I9:J10"/>
    <mergeCell ref="I11:J12"/>
    <mergeCell ref="P5:P6"/>
    <mergeCell ref="S12:T12"/>
    <mergeCell ref="U12:V12"/>
    <mergeCell ref="AD5:AG5"/>
    <mergeCell ref="AD6:AG6"/>
    <mergeCell ref="AL1:AM1"/>
    <mergeCell ref="AL2:AM2"/>
    <mergeCell ref="AL3:AM3"/>
    <mergeCell ref="AL6:AM6"/>
    <mergeCell ref="AH18:AI18"/>
    <mergeCell ref="AF1:AG1"/>
    <mergeCell ref="S2:V2"/>
    <mergeCell ref="W2:AG2"/>
    <mergeCell ref="S3:V3"/>
    <mergeCell ref="W3:AG4"/>
    <mergeCell ref="AL14:AM14"/>
    <mergeCell ref="AL15:AM15"/>
    <mergeCell ref="AL16:AM16"/>
    <mergeCell ref="R18:S18"/>
    <mergeCell ref="AL12:AM12"/>
    <mergeCell ref="A17:AM17"/>
    <mergeCell ref="AL18:AM18"/>
    <mergeCell ref="AL10:AM10"/>
    <mergeCell ref="A1:G3"/>
    <mergeCell ref="A11:B12"/>
    <mergeCell ref="C5:D6"/>
    <mergeCell ref="C7:D8"/>
    <mergeCell ref="C9:D10"/>
    <mergeCell ref="C11:D12"/>
    <mergeCell ref="AJ55:AK55"/>
    <mergeCell ref="AL55:AM55"/>
    <mergeCell ref="AJ56:AK56"/>
    <mergeCell ref="AL56:AM56"/>
    <mergeCell ref="U54:AM54"/>
    <mergeCell ref="AJ50:AK50"/>
    <mergeCell ref="AJ51:AK51"/>
    <mergeCell ref="AJ52:AK52"/>
    <mergeCell ref="AL52:AM52"/>
    <mergeCell ref="AL50:AM50"/>
    <mergeCell ref="AL51:AM51"/>
    <mergeCell ref="U50:AE50"/>
    <mergeCell ref="U51:AE51"/>
    <mergeCell ref="AH52:AI52"/>
    <mergeCell ref="U52:AE52"/>
    <mergeCell ref="U56:AE56"/>
    <mergeCell ref="AH51:AI51"/>
    <mergeCell ref="AH55:AI55"/>
    <mergeCell ref="AH56:AI56"/>
    <mergeCell ref="AH50:AI50"/>
    <mergeCell ref="AJ57:AK57"/>
    <mergeCell ref="AL57:AM57"/>
    <mergeCell ref="AJ58:AK58"/>
    <mergeCell ref="AL58:AM58"/>
    <mergeCell ref="AJ59:AK59"/>
    <mergeCell ref="AL59:AM59"/>
    <mergeCell ref="AL70:AM70"/>
    <mergeCell ref="A68:Q68"/>
    <mergeCell ref="R68:S68"/>
    <mergeCell ref="A69:Q69"/>
    <mergeCell ref="R69:S69"/>
    <mergeCell ref="A70:Q70"/>
    <mergeCell ref="R70:S70"/>
    <mergeCell ref="A64:Q64"/>
    <mergeCell ref="R64:S64"/>
    <mergeCell ref="A65:Q65"/>
    <mergeCell ref="R57:S57"/>
    <mergeCell ref="AL69:AM69"/>
    <mergeCell ref="AJ60:AK60"/>
    <mergeCell ref="AL60:AM60"/>
    <mergeCell ref="AJ61:AK61"/>
    <mergeCell ref="AL61:AM61"/>
    <mergeCell ref="AJ62:AK62"/>
    <mergeCell ref="AL62:AM62"/>
    <mergeCell ref="AJ68:AK68"/>
    <mergeCell ref="A72:AM72"/>
    <mergeCell ref="AJ69:AK69"/>
    <mergeCell ref="AL68:AM68"/>
    <mergeCell ref="AJ71:AK71"/>
    <mergeCell ref="AL71:AM71"/>
    <mergeCell ref="AE73:AG73"/>
    <mergeCell ref="AH73:AJ73"/>
    <mergeCell ref="AK73:AM73"/>
    <mergeCell ref="AJ70:AK70"/>
    <mergeCell ref="A71:Q71"/>
    <mergeCell ref="R71:S71"/>
    <mergeCell ref="U68:AE68"/>
    <mergeCell ref="U69:AE69"/>
    <mergeCell ref="U70:AE70"/>
    <mergeCell ref="U71:AE71"/>
    <mergeCell ref="J73:L73"/>
    <mergeCell ref="M73:O73"/>
    <mergeCell ref="P73:R73"/>
    <mergeCell ref="S73:U73"/>
    <mergeCell ref="V73:X73"/>
    <mergeCell ref="Y73:AA73"/>
    <mergeCell ref="AB73:AD73"/>
    <mergeCell ref="A73:I73"/>
    <mergeCell ref="AE74:AG74"/>
    <mergeCell ref="AH74:AJ74"/>
    <mergeCell ref="K97:L97"/>
    <mergeCell ref="K98:L98"/>
    <mergeCell ref="K99:L99"/>
    <mergeCell ref="Q82:AL82"/>
    <mergeCell ref="M78:O78"/>
    <mergeCell ref="M79:O79"/>
    <mergeCell ref="M80:O80"/>
    <mergeCell ref="M81:O81"/>
    <mergeCell ref="P78:R78"/>
    <mergeCell ref="P79:R79"/>
    <mergeCell ref="P80:R80"/>
    <mergeCell ref="P81:R81"/>
    <mergeCell ref="V75:X75"/>
    <mergeCell ref="V76:X76"/>
    <mergeCell ref="V77:X77"/>
    <mergeCell ref="V78:X78"/>
    <mergeCell ref="V79:X79"/>
    <mergeCell ref="V80:X80"/>
    <mergeCell ref="M75:O75"/>
    <mergeCell ref="M76:O76"/>
    <mergeCell ref="M77:O77"/>
    <mergeCell ref="P75:R75"/>
    <mergeCell ref="G84:I84"/>
    <mergeCell ref="G85:I85"/>
    <mergeCell ref="J92:K92"/>
    <mergeCell ref="J93:K93"/>
    <mergeCell ref="J94:K94"/>
    <mergeCell ref="S74:U74"/>
    <mergeCell ref="V74:X74"/>
    <mergeCell ref="Y74:AA74"/>
    <mergeCell ref="AB74:AD74"/>
    <mergeCell ref="P76:R76"/>
    <mergeCell ref="P77:R77"/>
    <mergeCell ref="A74:I74"/>
    <mergeCell ref="J74:L74"/>
    <mergeCell ref="M74:O74"/>
    <mergeCell ref="P74:R74"/>
    <mergeCell ref="V81:X81"/>
    <mergeCell ref="Y75:AA75"/>
    <mergeCell ref="Y76:AA76"/>
    <mergeCell ref="Y77:AA77"/>
    <mergeCell ref="Y78:AA78"/>
    <mergeCell ref="Y79:AA79"/>
    <mergeCell ref="S76:U76"/>
    <mergeCell ref="L94:N94"/>
    <mergeCell ref="L85:N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B104:F104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B96:F96"/>
    <mergeCell ref="B97:F97"/>
    <mergeCell ref="B98:F98"/>
    <mergeCell ref="B99:F99"/>
    <mergeCell ref="B100:F100"/>
    <mergeCell ref="I104:J104"/>
    <mergeCell ref="K104:L104"/>
    <mergeCell ref="M104:N104"/>
    <mergeCell ref="G95:H95"/>
    <mergeCell ref="I95:J95"/>
    <mergeCell ref="K95:L95"/>
    <mergeCell ref="B95:F95"/>
    <mergeCell ref="M95:O95"/>
    <mergeCell ref="M96:N96"/>
    <mergeCell ref="M97:N97"/>
    <mergeCell ref="M98:N98"/>
    <mergeCell ref="M99:N99"/>
    <mergeCell ref="M100:N100"/>
    <mergeCell ref="I96:J96"/>
    <mergeCell ref="I97:J97"/>
    <mergeCell ref="K96:L96"/>
    <mergeCell ref="I103:J103"/>
    <mergeCell ref="K102:L102"/>
    <mergeCell ref="I99:J99"/>
    <mergeCell ref="I100:J100"/>
    <mergeCell ref="I101:J101"/>
    <mergeCell ref="I102:J102"/>
    <mergeCell ref="B102:F102"/>
    <mergeCell ref="M101:N101"/>
    <mergeCell ref="AJ24:AK24"/>
    <mergeCell ref="AJ25:AK25"/>
    <mergeCell ref="AJ26:AK26"/>
    <mergeCell ref="R22:S22"/>
    <mergeCell ref="U18:AD18"/>
    <mergeCell ref="A18:J18"/>
    <mergeCell ref="S1:AC1"/>
    <mergeCell ref="AD1:AE1"/>
    <mergeCell ref="AH23:AI23"/>
    <mergeCell ref="R23:S23"/>
    <mergeCell ref="R20:S20"/>
    <mergeCell ref="E11:E12"/>
    <mergeCell ref="K9:L10"/>
    <mergeCell ref="M9:M10"/>
    <mergeCell ref="N9:O10"/>
    <mergeCell ref="R21:S21"/>
    <mergeCell ref="H11:H12"/>
    <mergeCell ref="F11:G12"/>
    <mergeCell ref="U22:AE22"/>
    <mergeCell ref="AH1:AK1"/>
    <mergeCell ref="AD8:AG8"/>
    <mergeCell ref="AH2:AK2"/>
    <mergeCell ref="AH3:AK3"/>
    <mergeCell ref="R19:S19"/>
    <mergeCell ref="U33:AE33"/>
    <mergeCell ref="U34:AE34"/>
    <mergeCell ref="U35:AE35"/>
    <mergeCell ref="U36:AE36"/>
    <mergeCell ref="U37:AE37"/>
    <mergeCell ref="U38:AE38"/>
    <mergeCell ref="B103:F103"/>
    <mergeCell ref="K103:L103"/>
    <mergeCell ref="AC15:AK15"/>
    <mergeCell ref="AC16:AK16"/>
    <mergeCell ref="Y15:Z15"/>
    <mergeCell ref="Y16:Z16"/>
    <mergeCell ref="B101:F101"/>
    <mergeCell ref="A83:F83"/>
    <mergeCell ref="G83:I83"/>
    <mergeCell ref="A82:O82"/>
    <mergeCell ref="AK74:AM74"/>
    <mergeCell ref="M102:N102"/>
    <mergeCell ref="M103:N103"/>
    <mergeCell ref="K100:L100"/>
    <mergeCell ref="K101:L101"/>
    <mergeCell ref="I98:J98"/>
    <mergeCell ref="A84:F84"/>
    <mergeCell ref="A85:F85"/>
  </mergeCells>
  <conditionalFormatting sqref="AL2:AM2">
    <cfRule type="cellIs" dxfId="1" priority="2" operator="equal">
      <formula>0</formula>
    </cfRule>
  </conditionalFormatting>
  <conditionalFormatting sqref="AL3:AM3">
    <cfRule type="cellIs" dxfId="0" priority="1" operator="equal">
      <formula>0</formula>
    </cfRule>
  </conditionalFormatting>
  <pageMargins left="0.3" right="0.3" top="0.25" bottom="0.25" header="0" footer="0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AttributeCosts!$R$2:$R$5</xm:f>
          </x14:formula1>
          <xm:sqref>AG19:AG52 M19:M34 AG56:AG71</xm:sqref>
        </x14:dataValidation>
        <x14:dataValidation type="list" allowBlank="1" showInputMessage="1" showErrorMessage="1" xr:uid="{00000000-0002-0000-0000-000000000000}">
          <x14:formula1>
            <xm:f>AttributeCosts!$S$2:$S$7</xm:f>
          </x14:formula1>
          <xm:sqref>AH19:AI52 N19:O34 AH56:AI71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3C26-4922-4F09-9913-1BDADF2CB2CB}">
  <dimension ref="A1:D87"/>
  <sheetViews>
    <sheetView topLeftCell="A72" workbookViewId="0">
      <selection activeCell="C87" sqref="C87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24</v>
      </c>
      <c r="B1" t="s">
        <v>190</v>
      </c>
      <c r="C1" t="s">
        <v>191</v>
      </c>
      <c r="D1" t="s">
        <v>192</v>
      </c>
    </row>
    <row r="2" spans="1:4" x14ac:dyDescent="0.3">
      <c r="A2" t="s">
        <v>178</v>
      </c>
      <c r="B2" t="s">
        <v>5</v>
      </c>
      <c r="C2" t="s">
        <v>109</v>
      </c>
    </row>
    <row r="3" spans="1:4" x14ac:dyDescent="0.3">
      <c r="A3" t="s">
        <v>179</v>
      </c>
      <c r="B3" t="s">
        <v>4</v>
      </c>
      <c r="C3" t="s">
        <v>109</v>
      </c>
    </row>
    <row r="4" spans="1:4" x14ac:dyDescent="0.3">
      <c r="A4" t="s">
        <v>163</v>
      </c>
      <c r="B4" t="s">
        <v>5</v>
      </c>
      <c r="C4" t="s">
        <v>113</v>
      </c>
    </row>
    <row r="5" spans="1:4" x14ac:dyDescent="0.3">
      <c r="A5" t="s">
        <v>164</v>
      </c>
      <c r="B5" t="s">
        <v>5</v>
      </c>
      <c r="C5" t="s">
        <v>113</v>
      </c>
    </row>
    <row r="6" spans="1:4" x14ac:dyDescent="0.3">
      <c r="A6" t="s">
        <v>180</v>
      </c>
      <c r="B6" t="s">
        <v>5</v>
      </c>
      <c r="C6" t="s">
        <v>114</v>
      </c>
    </row>
    <row r="7" spans="1:4" x14ac:dyDescent="0.3">
      <c r="A7" t="s">
        <v>181</v>
      </c>
      <c r="B7" t="s">
        <v>5</v>
      </c>
      <c r="C7" t="s">
        <v>113</v>
      </c>
    </row>
    <row r="8" spans="1:4" x14ac:dyDescent="0.3">
      <c r="A8" t="s">
        <v>182</v>
      </c>
      <c r="B8" t="s">
        <v>5</v>
      </c>
      <c r="C8" t="s">
        <v>109</v>
      </c>
    </row>
    <row r="9" spans="1:4" x14ac:dyDescent="0.3">
      <c r="A9" t="s">
        <v>183</v>
      </c>
      <c r="B9" t="s">
        <v>5</v>
      </c>
      <c r="C9" t="s">
        <v>109</v>
      </c>
    </row>
    <row r="10" spans="1:4" x14ac:dyDescent="0.3">
      <c r="A10" t="s">
        <v>184</v>
      </c>
      <c r="B10" t="s">
        <v>5</v>
      </c>
      <c r="C10" t="s">
        <v>113</v>
      </c>
    </row>
    <row r="11" spans="1:4" x14ac:dyDescent="0.3">
      <c r="A11" t="s">
        <v>185</v>
      </c>
      <c r="B11" t="s">
        <v>5</v>
      </c>
      <c r="C11" t="s">
        <v>112</v>
      </c>
    </row>
    <row r="12" spans="1:4" x14ac:dyDescent="0.3">
      <c r="A12" t="s">
        <v>186</v>
      </c>
      <c r="B12" t="s">
        <v>5</v>
      </c>
      <c r="C12" t="s">
        <v>113</v>
      </c>
    </row>
    <row r="13" spans="1:4" x14ac:dyDescent="0.3">
      <c r="A13" t="s">
        <v>187</v>
      </c>
      <c r="B13" t="s">
        <v>5</v>
      </c>
      <c r="C13" t="s">
        <v>113</v>
      </c>
    </row>
    <row r="14" spans="1:4" x14ac:dyDescent="0.3">
      <c r="A14" t="s">
        <v>188</v>
      </c>
      <c r="B14" t="s">
        <v>5</v>
      </c>
      <c r="C14" t="s">
        <v>109</v>
      </c>
    </row>
    <row r="15" spans="1:4" x14ac:dyDescent="0.3">
      <c r="A15" t="s">
        <v>189</v>
      </c>
      <c r="B15" t="s">
        <v>5</v>
      </c>
      <c r="C15" t="s">
        <v>109</v>
      </c>
    </row>
    <row r="16" spans="1:4" x14ac:dyDescent="0.3">
      <c r="A16" t="s">
        <v>193</v>
      </c>
      <c r="B16" t="s">
        <v>58</v>
      </c>
      <c r="C16" t="s">
        <v>109</v>
      </c>
    </row>
    <row r="17" spans="1:3" x14ac:dyDescent="0.3">
      <c r="A17" t="s">
        <v>194</v>
      </c>
      <c r="B17" t="s">
        <v>4</v>
      </c>
      <c r="C17" t="s">
        <v>112</v>
      </c>
    </row>
    <row r="18" spans="1:3" x14ac:dyDescent="0.3">
      <c r="A18" t="s">
        <v>195</v>
      </c>
      <c r="B18" t="s">
        <v>4</v>
      </c>
      <c r="C18" t="s">
        <v>112</v>
      </c>
    </row>
    <row r="19" spans="1:3" x14ac:dyDescent="0.3">
      <c r="A19" t="s">
        <v>196</v>
      </c>
      <c r="B19" t="s">
        <v>5</v>
      </c>
      <c r="C19" t="s">
        <v>109</v>
      </c>
    </row>
    <row r="20" spans="1:3" x14ac:dyDescent="0.3">
      <c r="A20" t="s">
        <v>197</v>
      </c>
      <c r="B20" t="s">
        <v>5</v>
      </c>
      <c r="C20" t="s">
        <v>114</v>
      </c>
    </row>
    <row r="21" spans="1:3" x14ac:dyDescent="0.3">
      <c r="A21" t="s">
        <v>198</v>
      </c>
      <c r="B21" t="s">
        <v>59</v>
      </c>
      <c r="C21" t="s">
        <v>114</v>
      </c>
    </row>
    <row r="22" spans="1:3" x14ac:dyDescent="0.3">
      <c r="A22" t="s">
        <v>199</v>
      </c>
      <c r="B22" t="s">
        <v>4</v>
      </c>
      <c r="C22" t="s">
        <v>109</v>
      </c>
    </row>
    <row r="23" spans="1:3" x14ac:dyDescent="0.3">
      <c r="A23" t="s">
        <v>200</v>
      </c>
      <c r="B23" t="s">
        <v>4</v>
      </c>
      <c r="C23" t="s">
        <v>113</v>
      </c>
    </row>
    <row r="24" spans="1:3" x14ac:dyDescent="0.3">
      <c r="A24" t="s">
        <v>201</v>
      </c>
      <c r="B24" t="s">
        <v>6</v>
      </c>
      <c r="C24" t="s">
        <v>114</v>
      </c>
    </row>
    <row r="25" spans="1:3" x14ac:dyDescent="0.3">
      <c r="A25" t="s">
        <v>202</v>
      </c>
      <c r="B25" t="s">
        <v>59</v>
      </c>
      <c r="C25" t="s">
        <v>113</v>
      </c>
    </row>
    <row r="26" spans="1:3" x14ac:dyDescent="0.3">
      <c r="A26" t="s">
        <v>203</v>
      </c>
      <c r="B26" t="s">
        <v>4</v>
      </c>
      <c r="C26" t="s">
        <v>109</v>
      </c>
    </row>
    <row r="27" spans="1:3" x14ac:dyDescent="0.3">
      <c r="A27" t="s">
        <v>204</v>
      </c>
      <c r="B27" t="s">
        <v>4</v>
      </c>
      <c r="C27" t="s">
        <v>113</v>
      </c>
    </row>
    <row r="28" spans="1:3" x14ac:dyDescent="0.3">
      <c r="A28" t="s">
        <v>205</v>
      </c>
      <c r="B28" t="s">
        <v>4</v>
      </c>
      <c r="C28" t="s">
        <v>113</v>
      </c>
    </row>
    <row r="29" spans="1:3" x14ac:dyDescent="0.3">
      <c r="A29" t="s">
        <v>206</v>
      </c>
      <c r="B29" t="s">
        <v>4</v>
      </c>
      <c r="C29" t="s">
        <v>113</v>
      </c>
    </row>
    <row r="30" spans="1:3" x14ac:dyDescent="0.3">
      <c r="A30" t="s">
        <v>207</v>
      </c>
      <c r="B30" t="s">
        <v>5</v>
      </c>
      <c r="C30" t="s">
        <v>109</v>
      </c>
    </row>
    <row r="31" spans="1:3" x14ac:dyDescent="0.3">
      <c r="A31" t="s">
        <v>208</v>
      </c>
      <c r="B31" t="s">
        <v>4</v>
      </c>
      <c r="C31" t="s">
        <v>112</v>
      </c>
    </row>
    <row r="32" spans="1:3" x14ac:dyDescent="0.3">
      <c r="A32" t="s">
        <v>209</v>
      </c>
      <c r="B32" t="s">
        <v>5</v>
      </c>
      <c r="C32" t="s">
        <v>109</v>
      </c>
    </row>
    <row r="33" spans="1:3" x14ac:dyDescent="0.3">
      <c r="A33" t="s">
        <v>210</v>
      </c>
      <c r="B33" t="s">
        <v>6</v>
      </c>
      <c r="C33" t="s">
        <v>109</v>
      </c>
    </row>
    <row r="34" spans="1:3" x14ac:dyDescent="0.3">
      <c r="A34" t="s">
        <v>211</v>
      </c>
      <c r="B34" t="s">
        <v>5</v>
      </c>
      <c r="C34" t="s">
        <v>112</v>
      </c>
    </row>
    <row r="35" spans="1:3" x14ac:dyDescent="0.3">
      <c r="A35" t="s">
        <v>166</v>
      </c>
      <c r="B35" t="s">
        <v>6</v>
      </c>
      <c r="C35" t="s">
        <v>112</v>
      </c>
    </row>
    <row r="36" spans="1:3" x14ac:dyDescent="0.3">
      <c r="A36" t="s">
        <v>212</v>
      </c>
      <c r="B36" t="s">
        <v>5</v>
      </c>
      <c r="C36" t="s">
        <v>112</v>
      </c>
    </row>
    <row r="37" spans="1:3" x14ac:dyDescent="0.3">
      <c r="A37" t="s">
        <v>213</v>
      </c>
      <c r="B37" t="s">
        <v>5</v>
      </c>
      <c r="C37" t="s">
        <v>113</v>
      </c>
    </row>
    <row r="38" spans="1:3" x14ac:dyDescent="0.3">
      <c r="A38" t="s">
        <v>214</v>
      </c>
      <c r="B38" t="s">
        <v>5</v>
      </c>
      <c r="C38" t="s">
        <v>109</v>
      </c>
    </row>
    <row r="39" spans="1:3" x14ac:dyDescent="0.3">
      <c r="A39" t="s">
        <v>215</v>
      </c>
      <c r="B39" t="s">
        <v>4</v>
      </c>
      <c r="C39" t="s">
        <v>113</v>
      </c>
    </row>
    <row r="40" spans="1:3" x14ac:dyDescent="0.3">
      <c r="A40" t="s">
        <v>216</v>
      </c>
      <c r="B40" t="s">
        <v>4</v>
      </c>
      <c r="C40" t="s">
        <v>113</v>
      </c>
    </row>
    <row r="41" spans="1:3" x14ac:dyDescent="0.3">
      <c r="A41" t="s">
        <v>217</v>
      </c>
      <c r="B41" t="s">
        <v>5</v>
      </c>
      <c r="C41" t="s">
        <v>114</v>
      </c>
    </row>
    <row r="42" spans="1:3" x14ac:dyDescent="0.3">
      <c r="A42" t="s">
        <v>167</v>
      </c>
      <c r="B42" t="s">
        <v>5</v>
      </c>
      <c r="C42" t="s">
        <v>112</v>
      </c>
    </row>
    <row r="43" spans="1:3" x14ac:dyDescent="0.3">
      <c r="A43" t="s">
        <v>218</v>
      </c>
      <c r="B43" t="s">
        <v>5</v>
      </c>
      <c r="C43" t="s">
        <v>109</v>
      </c>
    </row>
    <row r="44" spans="1:3" x14ac:dyDescent="0.3">
      <c r="A44" t="s">
        <v>219</v>
      </c>
      <c r="B44" t="s">
        <v>5</v>
      </c>
      <c r="C44" t="s">
        <v>113</v>
      </c>
    </row>
    <row r="45" spans="1:3" x14ac:dyDescent="0.3">
      <c r="A45" t="s">
        <v>220</v>
      </c>
      <c r="B45" t="s">
        <v>5</v>
      </c>
      <c r="C45" t="s">
        <v>113</v>
      </c>
    </row>
    <row r="46" spans="1:3" x14ac:dyDescent="0.3">
      <c r="A46" t="s">
        <v>221</v>
      </c>
      <c r="B46" t="s">
        <v>5</v>
      </c>
      <c r="C46" t="s">
        <v>109</v>
      </c>
    </row>
    <row r="47" spans="1:3" x14ac:dyDescent="0.3">
      <c r="A47" t="s">
        <v>222</v>
      </c>
      <c r="B47" t="s">
        <v>5</v>
      </c>
      <c r="C47" t="s">
        <v>112</v>
      </c>
    </row>
    <row r="48" spans="1:3" x14ac:dyDescent="0.3">
      <c r="A48" t="s">
        <v>223</v>
      </c>
      <c r="B48" t="s">
        <v>5</v>
      </c>
      <c r="C48" t="s">
        <v>113</v>
      </c>
    </row>
    <row r="49" spans="1:3" x14ac:dyDescent="0.3">
      <c r="A49" t="s">
        <v>224</v>
      </c>
      <c r="B49" t="s">
        <v>4</v>
      </c>
      <c r="C49" t="s">
        <v>112</v>
      </c>
    </row>
    <row r="50" spans="1:3" x14ac:dyDescent="0.3">
      <c r="A50" t="s">
        <v>225</v>
      </c>
      <c r="B50" t="s">
        <v>5</v>
      </c>
      <c r="C50" t="s">
        <v>109</v>
      </c>
    </row>
    <row r="51" spans="1:3" x14ac:dyDescent="0.3">
      <c r="A51" t="s">
        <v>226</v>
      </c>
      <c r="B51" t="s">
        <v>5</v>
      </c>
      <c r="C51" t="s">
        <v>112</v>
      </c>
    </row>
    <row r="52" spans="1:3" x14ac:dyDescent="0.3">
      <c r="A52" t="s">
        <v>227</v>
      </c>
      <c r="B52" t="s">
        <v>4</v>
      </c>
      <c r="C52" t="s">
        <v>113</v>
      </c>
    </row>
    <row r="53" spans="1:3" x14ac:dyDescent="0.3">
      <c r="A53" t="s">
        <v>168</v>
      </c>
      <c r="B53" t="s">
        <v>59</v>
      </c>
      <c r="C53" t="s">
        <v>109</v>
      </c>
    </row>
    <row r="54" spans="1:3" x14ac:dyDescent="0.3">
      <c r="A54" t="s">
        <v>228</v>
      </c>
      <c r="B54" t="s">
        <v>5</v>
      </c>
      <c r="C54" t="s">
        <v>109</v>
      </c>
    </row>
    <row r="55" spans="1:3" x14ac:dyDescent="0.3">
      <c r="A55" t="s">
        <v>169</v>
      </c>
      <c r="B55" t="s">
        <v>5</v>
      </c>
      <c r="C55" t="s">
        <v>109</v>
      </c>
    </row>
    <row r="56" spans="1:3" x14ac:dyDescent="0.3">
      <c r="A56" t="s">
        <v>170</v>
      </c>
      <c r="B56" t="s">
        <v>5</v>
      </c>
      <c r="C56" t="s">
        <v>113</v>
      </c>
    </row>
    <row r="57" spans="1:3" x14ac:dyDescent="0.3">
      <c r="A57" t="s">
        <v>229</v>
      </c>
      <c r="B57" t="s">
        <v>58</v>
      </c>
      <c r="C57" t="s">
        <v>109</v>
      </c>
    </row>
    <row r="58" spans="1:3" x14ac:dyDescent="0.3">
      <c r="A58" t="s">
        <v>230</v>
      </c>
      <c r="B58" t="s">
        <v>4</v>
      </c>
      <c r="C58" t="s">
        <v>113</v>
      </c>
    </row>
    <row r="59" spans="1:3" x14ac:dyDescent="0.3">
      <c r="A59" t="s">
        <v>231</v>
      </c>
      <c r="B59" t="s">
        <v>4</v>
      </c>
      <c r="C59" t="s">
        <v>113</v>
      </c>
    </row>
    <row r="60" spans="1:3" x14ac:dyDescent="0.3">
      <c r="A60" t="s">
        <v>232</v>
      </c>
      <c r="B60" t="s">
        <v>5</v>
      </c>
      <c r="C60" t="s">
        <v>109</v>
      </c>
    </row>
    <row r="61" spans="1:3" x14ac:dyDescent="0.3">
      <c r="A61" t="s">
        <v>233</v>
      </c>
      <c r="B61" t="s">
        <v>5</v>
      </c>
      <c r="C61" t="s">
        <v>113</v>
      </c>
    </row>
    <row r="62" spans="1:3" x14ac:dyDescent="0.3">
      <c r="A62" t="s">
        <v>171</v>
      </c>
      <c r="B62" t="s">
        <v>5</v>
      </c>
      <c r="C62" t="s">
        <v>113</v>
      </c>
    </row>
    <row r="63" spans="1:3" x14ac:dyDescent="0.3">
      <c r="A63" t="s">
        <v>234</v>
      </c>
      <c r="B63" t="s">
        <v>5</v>
      </c>
      <c r="C63" t="s">
        <v>113</v>
      </c>
    </row>
    <row r="64" spans="1:3" x14ac:dyDescent="0.3">
      <c r="A64" t="s">
        <v>235</v>
      </c>
      <c r="B64" t="s">
        <v>5</v>
      </c>
      <c r="C64" t="s">
        <v>109</v>
      </c>
    </row>
    <row r="65" spans="1:3" x14ac:dyDescent="0.3">
      <c r="A65" t="s">
        <v>236</v>
      </c>
      <c r="B65" t="s">
        <v>58</v>
      </c>
      <c r="C65" t="s">
        <v>109</v>
      </c>
    </row>
    <row r="66" spans="1:3" x14ac:dyDescent="0.3">
      <c r="A66" t="s">
        <v>237</v>
      </c>
      <c r="B66" t="s">
        <v>4</v>
      </c>
      <c r="C66" t="s">
        <v>113</v>
      </c>
    </row>
    <row r="67" spans="1:3" x14ac:dyDescent="0.3">
      <c r="A67" t="s">
        <v>238</v>
      </c>
      <c r="B67" t="s">
        <v>4</v>
      </c>
      <c r="C67" t="s">
        <v>113</v>
      </c>
    </row>
    <row r="68" spans="1:3" x14ac:dyDescent="0.3">
      <c r="A68" t="s">
        <v>239</v>
      </c>
      <c r="B68" t="s">
        <v>59</v>
      </c>
      <c r="C68" t="s">
        <v>109</v>
      </c>
    </row>
    <row r="69" spans="1:3" x14ac:dyDescent="0.3">
      <c r="A69" t="s">
        <v>240</v>
      </c>
      <c r="B69" t="s">
        <v>58</v>
      </c>
      <c r="C69" t="s">
        <v>109</v>
      </c>
    </row>
    <row r="70" spans="1:3" x14ac:dyDescent="0.3">
      <c r="A70" t="s">
        <v>241</v>
      </c>
      <c r="B70" t="s">
        <v>5</v>
      </c>
      <c r="C70" t="s">
        <v>109</v>
      </c>
    </row>
    <row r="71" spans="1:3" x14ac:dyDescent="0.3">
      <c r="A71" t="s">
        <v>242</v>
      </c>
      <c r="B71" t="s">
        <v>5</v>
      </c>
      <c r="C71" t="s">
        <v>113</v>
      </c>
    </row>
    <row r="72" spans="1:3" x14ac:dyDescent="0.3">
      <c r="A72" t="s">
        <v>243</v>
      </c>
      <c r="B72" t="s">
        <v>5</v>
      </c>
      <c r="C72" t="s">
        <v>113</v>
      </c>
    </row>
    <row r="73" spans="1:3" x14ac:dyDescent="0.3">
      <c r="A73" t="s">
        <v>244</v>
      </c>
      <c r="B73" t="s">
        <v>5</v>
      </c>
      <c r="C73" t="s">
        <v>113</v>
      </c>
    </row>
    <row r="74" spans="1:3" x14ac:dyDescent="0.3">
      <c r="A74" t="s">
        <v>245</v>
      </c>
      <c r="B74" t="s">
        <v>4</v>
      </c>
      <c r="C74" t="s">
        <v>112</v>
      </c>
    </row>
    <row r="75" spans="1:3" x14ac:dyDescent="0.3">
      <c r="A75" t="s">
        <v>172</v>
      </c>
      <c r="B75" t="s">
        <v>5</v>
      </c>
      <c r="C75" t="s">
        <v>113</v>
      </c>
    </row>
    <row r="76" spans="1:3" x14ac:dyDescent="0.3">
      <c r="A76" t="s">
        <v>246</v>
      </c>
      <c r="B76" t="s">
        <v>4</v>
      </c>
      <c r="C76" t="s">
        <v>113</v>
      </c>
    </row>
    <row r="77" spans="1:3" x14ac:dyDescent="0.3">
      <c r="A77" t="s">
        <v>247</v>
      </c>
      <c r="B77" t="s">
        <v>5</v>
      </c>
      <c r="C77" t="s">
        <v>109</v>
      </c>
    </row>
    <row r="78" spans="1:3" x14ac:dyDescent="0.3">
      <c r="A78" t="s">
        <v>248</v>
      </c>
      <c r="B78" t="s">
        <v>4</v>
      </c>
      <c r="C78" t="s">
        <v>113</v>
      </c>
    </row>
    <row r="79" spans="1:3" x14ac:dyDescent="0.3">
      <c r="A79" t="s">
        <v>249</v>
      </c>
      <c r="B79" t="s">
        <v>5</v>
      </c>
      <c r="C79" t="s">
        <v>112</v>
      </c>
    </row>
    <row r="80" spans="1:3" x14ac:dyDescent="0.3">
      <c r="A80" t="s">
        <v>250</v>
      </c>
      <c r="B80" t="s">
        <v>59</v>
      </c>
      <c r="C80" t="s">
        <v>112</v>
      </c>
    </row>
    <row r="81" spans="1:3" x14ac:dyDescent="0.3">
      <c r="A81" t="s">
        <v>251</v>
      </c>
      <c r="B81" t="s">
        <v>6</v>
      </c>
      <c r="C81" t="s">
        <v>113</v>
      </c>
    </row>
    <row r="82" spans="1:3" x14ac:dyDescent="0.3">
      <c r="A82" t="s">
        <v>252</v>
      </c>
      <c r="B82" t="s">
        <v>5</v>
      </c>
      <c r="C82" t="s">
        <v>109</v>
      </c>
    </row>
    <row r="83" spans="1:3" x14ac:dyDescent="0.3">
      <c r="A83" t="s">
        <v>253</v>
      </c>
      <c r="B83" t="s">
        <v>4</v>
      </c>
      <c r="C83" t="s">
        <v>112</v>
      </c>
    </row>
    <row r="84" spans="1:3" x14ac:dyDescent="0.3">
      <c r="A84" t="s">
        <v>254</v>
      </c>
      <c r="B84" t="s">
        <v>5</v>
      </c>
      <c r="C84" t="s">
        <v>109</v>
      </c>
    </row>
    <row r="85" spans="1:3" x14ac:dyDescent="0.3">
      <c r="A85" t="s">
        <v>173</v>
      </c>
      <c r="B85" t="s">
        <v>5</v>
      </c>
      <c r="C85" t="s">
        <v>109</v>
      </c>
    </row>
    <row r="86" spans="1:3" x14ac:dyDescent="0.3">
      <c r="A86" t="s">
        <v>255</v>
      </c>
      <c r="B86" t="s">
        <v>5</v>
      </c>
      <c r="C86" t="s">
        <v>113</v>
      </c>
    </row>
    <row r="87" spans="1:3" x14ac:dyDescent="0.3">
      <c r="A87" t="s">
        <v>256</v>
      </c>
      <c r="B87" t="s">
        <v>5</v>
      </c>
      <c r="C8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7"/>
  <sheetViews>
    <sheetView workbookViewId="0">
      <selection activeCell="D9" sqref="D9:D18"/>
    </sheetView>
  </sheetViews>
  <sheetFormatPr defaultRowHeight="14.4" x14ac:dyDescent="0.3"/>
  <cols>
    <col min="7" max="7" width="9" bestFit="1" customWidth="1"/>
    <col min="17" max="17" width="12.88671875" bestFit="1" customWidth="1"/>
    <col min="18" max="18" width="10.109375" bestFit="1" customWidth="1"/>
    <col min="19" max="19" width="13.44140625" bestFit="1" customWidth="1"/>
    <col min="20" max="20" width="10.109375" bestFit="1" customWidth="1"/>
    <col min="21" max="21" width="21.6640625" bestFit="1" customWidth="1"/>
    <col min="26" max="26" width="10.44140625" bestFit="1" customWidth="1"/>
    <col min="28" max="28" width="10.33203125" bestFit="1" customWidth="1"/>
  </cols>
  <sheetData>
    <row r="1" spans="1:29" x14ac:dyDescent="0.3">
      <c r="A1" s="3" t="s">
        <v>3</v>
      </c>
      <c r="C1" s="3" t="s">
        <v>5</v>
      </c>
      <c r="E1" s="3" t="s">
        <v>4</v>
      </c>
      <c r="G1" s="3" t="s">
        <v>6</v>
      </c>
      <c r="I1" s="3" t="s">
        <v>57</v>
      </c>
      <c r="K1" s="3" t="s">
        <v>58</v>
      </c>
      <c r="M1" s="3" t="s">
        <v>59</v>
      </c>
      <c r="O1" s="3" t="s">
        <v>60</v>
      </c>
      <c r="R1" s="3" t="s">
        <v>126</v>
      </c>
      <c r="S1" s="3" t="s">
        <v>127</v>
      </c>
      <c r="U1" s="3" t="s">
        <v>119</v>
      </c>
      <c r="V1" s="3" t="s">
        <v>120</v>
      </c>
    </row>
    <row r="2" spans="1:29" x14ac:dyDescent="0.3">
      <c r="A2">
        <v>4</v>
      </c>
      <c r="B2">
        <v>-60</v>
      </c>
      <c r="C2">
        <v>4</v>
      </c>
      <c r="D2">
        <v>-120</v>
      </c>
      <c r="E2">
        <v>4</v>
      </c>
      <c r="F2">
        <v>-120</v>
      </c>
      <c r="G2">
        <v>4</v>
      </c>
      <c r="H2">
        <v>-60</v>
      </c>
      <c r="I2">
        <v>4</v>
      </c>
      <c r="J2">
        <v>-12</v>
      </c>
      <c r="K2">
        <v>4</v>
      </c>
      <c r="L2">
        <v>-30</v>
      </c>
      <c r="M2">
        <v>4</v>
      </c>
      <c r="N2">
        <v>-30</v>
      </c>
      <c r="O2">
        <v>4</v>
      </c>
      <c r="P2">
        <v>-18</v>
      </c>
      <c r="R2" t="s">
        <v>112</v>
      </c>
      <c r="S2" t="s">
        <v>3</v>
      </c>
      <c r="U2">
        <f>(DX+HT)/4</f>
        <v>5</v>
      </c>
      <c r="V2">
        <f>BasicSpeedActual</f>
        <v>5</v>
      </c>
      <c r="AB2" s="3" t="s">
        <v>151</v>
      </c>
    </row>
    <row r="3" spans="1:29" x14ac:dyDescent="0.3">
      <c r="A3">
        <v>5</v>
      </c>
      <c r="B3">
        <v>-50</v>
      </c>
      <c r="C3">
        <v>5</v>
      </c>
      <c r="D3">
        <v>-100</v>
      </c>
      <c r="E3">
        <v>5</v>
      </c>
      <c r="F3">
        <v>-100</v>
      </c>
      <c r="G3">
        <v>5</v>
      </c>
      <c r="H3">
        <v>-50</v>
      </c>
      <c r="I3">
        <v>5</v>
      </c>
      <c r="J3">
        <v>-10</v>
      </c>
      <c r="K3">
        <v>5</v>
      </c>
      <c r="L3">
        <v>-25</v>
      </c>
      <c r="M3">
        <v>5</v>
      </c>
      <c r="N3">
        <v>-25</v>
      </c>
      <c r="O3">
        <v>5</v>
      </c>
      <c r="P3">
        <v>-15</v>
      </c>
      <c r="R3" t="s">
        <v>113</v>
      </c>
      <c r="S3" t="s">
        <v>4</v>
      </c>
      <c r="AB3">
        <v>2</v>
      </c>
      <c r="AC3">
        <v>0</v>
      </c>
    </row>
    <row r="4" spans="1:29" x14ac:dyDescent="0.3">
      <c r="A4">
        <v>6</v>
      </c>
      <c r="B4">
        <v>-40</v>
      </c>
      <c r="C4">
        <v>6</v>
      </c>
      <c r="D4">
        <v>-80</v>
      </c>
      <c r="E4">
        <v>6</v>
      </c>
      <c r="F4">
        <v>-80</v>
      </c>
      <c r="G4">
        <v>6</v>
      </c>
      <c r="H4">
        <v>-40</v>
      </c>
      <c r="I4">
        <v>6</v>
      </c>
      <c r="J4">
        <v>-8</v>
      </c>
      <c r="K4">
        <v>6</v>
      </c>
      <c r="L4">
        <v>-20</v>
      </c>
      <c r="M4">
        <v>6</v>
      </c>
      <c r="N4">
        <v>-20</v>
      </c>
      <c r="O4">
        <v>6</v>
      </c>
      <c r="P4">
        <v>-12</v>
      </c>
      <c r="R4" t="s">
        <v>109</v>
      </c>
      <c r="S4" t="s">
        <v>5</v>
      </c>
      <c r="U4" s="45" t="s">
        <v>131</v>
      </c>
      <c r="V4" s="45"/>
      <c r="AB4">
        <v>3</v>
      </c>
      <c r="AC4">
        <v>-1</v>
      </c>
    </row>
    <row r="5" spans="1:29" x14ac:dyDescent="0.3">
      <c r="A5">
        <v>7</v>
      </c>
      <c r="B5">
        <v>-30</v>
      </c>
      <c r="C5">
        <v>7</v>
      </c>
      <c r="D5">
        <v>-60</v>
      </c>
      <c r="E5">
        <v>7</v>
      </c>
      <c r="F5">
        <v>-60</v>
      </c>
      <c r="G5">
        <v>7</v>
      </c>
      <c r="H5">
        <v>-30</v>
      </c>
      <c r="I5">
        <v>7</v>
      </c>
      <c r="J5">
        <v>-6</v>
      </c>
      <c r="K5">
        <v>7</v>
      </c>
      <c r="L5">
        <v>-15</v>
      </c>
      <c r="M5">
        <v>7</v>
      </c>
      <c r="N5">
        <v>-15</v>
      </c>
      <c r="O5">
        <v>7</v>
      </c>
      <c r="P5">
        <v>-9</v>
      </c>
      <c r="R5" t="s">
        <v>114</v>
      </c>
      <c r="S5" t="s">
        <v>6</v>
      </c>
      <c r="U5" s="3" t="s">
        <v>130</v>
      </c>
      <c r="V5">
        <f>SUM(Character!AK74:AM81)</f>
        <v>0</v>
      </c>
      <c r="AB5">
        <v>5</v>
      </c>
      <c r="AC5">
        <v>-2</v>
      </c>
    </row>
    <row r="6" spans="1:29" x14ac:dyDescent="0.3">
      <c r="A6">
        <v>8</v>
      </c>
      <c r="B6">
        <v>-20</v>
      </c>
      <c r="C6">
        <v>8</v>
      </c>
      <c r="D6">
        <v>-40</v>
      </c>
      <c r="E6">
        <v>8</v>
      </c>
      <c r="F6">
        <v>-40</v>
      </c>
      <c r="G6">
        <v>8</v>
      </c>
      <c r="H6">
        <v>-20</v>
      </c>
      <c r="I6">
        <v>8</v>
      </c>
      <c r="J6">
        <v>-4</v>
      </c>
      <c r="K6">
        <v>8</v>
      </c>
      <c r="L6">
        <v>-10</v>
      </c>
      <c r="M6">
        <v>8</v>
      </c>
      <c r="N6">
        <v>-10</v>
      </c>
      <c r="O6">
        <v>8</v>
      </c>
      <c r="P6">
        <v>-6</v>
      </c>
      <c r="S6" t="s">
        <v>58</v>
      </c>
      <c r="U6" s="3" t="s">
        <v>132</v>
      </c>
      <c r="V6">
        <f>SUM(Character!AK84:AM90)</f>
        <v>0</v>
      </c>
      <c r="AB6">
        <v>7</v>
      </c>
      <c r="AC6">
        <v>-3</v>
      </c>
    </row>
    <row r="7" spans="1:29" x14ac:dyDescent="0.3">
      <c r="A7">
        <v>9</v>
      </c>
      <c r="B7">
        <v>-10</v>
      </c>
      <c r="C7">
        <v>9</v>
      </c>
      <c r="D7">
        <v>-20</v>
      </c>
      <c r="E7">
        <v>9</v>
      </c>
      <c r="F7">
        <v>-20</v>
      </c>
      <c r="G7">
        <v>9</v>
      </c>
      <c r="H7">
        <v>-10</v>
      </c>
      <c r="I7">
        <v>9</v>
      </c>
      <c r="J7">
        <v>-2</v>
      </c>
      <c r="K7">
        <v>9</v>
      </c>
      <c r="L7">
        <v>-5</v>
      </c>
      <c r="M7">
        <v>9</v>
      </c>
      <c r="N7">
        <v>-5</v>
      </c>
      <c r="O7">
        <v>9</v>
      </c>
      <c r="P7">
        <v>-3</v>
      </c>
      <c r="S7" t="s">
        <v>59</v>
      </c>
      <c r="U7" s="3" t="s">
        <v>133</v>
      </c>
      <c r="V7">
        <f>SUM(Character!L84:N94)</f>
        <v>0</v>
      </c>
      <c r="AB7">
        <v>10</v>
      </c>
      <c r="AC7">
        <v>-4</v>
      </c>
    </row>
    <row r="8" spans="1:29" x14ac:dyDescent="0.3">
      <c r="A8">
        <v>10</v>
      </c>
      <c r="B8">
        <v>0</v>
      </c>
      <c r="C8">
        <v>10</v>
      </c>
      <c r="D8">
        <v>0</v>
      </c>
      <c r="E8">
        <v>10</v>
      </c>
      <c r="F8">
        <v>0</v>
      </c>
      <c r="G8">
        <v>10</v>
      </c>
      <c r="H8">
        <v>0</v>
      </c>
      <c r="I8">
        <v>10</v>
      </c>
      <c r="J8">
        <v>0</v>
      </c>
      <c r="K8">
        <v>10</v>
      </c>
      <c r="L8">
        <v>0</v>
      </c>
      <c r="M8">
        <v>10</v>
      </c>
      <c r="N8">
        <v>0</v>
      </c>
      <c r="O8">
        <v>10</v>
      </c>
      <c r="P8">
        <v>0</v>
      </c>
      <c r="U8" s="3" t="s">
        <v>134</v>
      </c>
      <c r="V8">
        <f>SUM(V5:V7)</f>
        <v>0</v>
      </c>
      <c r="AB8">
        <v>15</v>
      </c>
      <c r="AC8">
        <v>-5</v>
      </c>
    </row>
    <row r="9" spans="1:29" x14ac:dyDescent="0.3">
      <c r="A9">
        <v>11</v>
      </c>
      <c r="B9">
        <v>10</v>
      </c>
      <c r="C9">
        <v>11</v>
      </c>
      <c r="D9" s="23">
        <v>20</v>
      </c>
      <c r="E9">
        <v>11</v>
      </c>
      <c r="F9">
        <v>20</v>
      </c>
      <c r="G9">
        <v>11</v>
      </c>
      <c r="H9">
        <v>10</v>
      </c>
      <c r="I9">
        <v>11</v>
      </c>
      <c r="J9">
        <v>2</v>
      </c>
      <c r="K9">
        <v>11</v>
      </c>
      <c r="L9">
        <v>5</v>
      </c>
      <c r="M9">
        <v>11</v>
      </c>
      <c r="N9">
        <v>5</v>
      </c>
      <c r="O9">
        <v>11</v>
      </c>
      <c r="P9">
        <v>3</v>
      </c>
      <c r="U9" s="3" t="s">
        <v>137</v>
      </c>
      <c r="V9">
        <f>IF( V8 &lt;= VLOOKUP(ST, BASIC_LIFT,2), 0, IF(V8 &lt;= VLOOKUP(ST,LIGHT_LIFT,2), 1, IF(V8 &lt;= VLOOKUP(ST,MED_LIFT,2), 2, IF(V8 &lt;= VLOOKUP(ST,HVY_LIFT,2), 3, IF(V8 &lt;= VLOOKUP(ST,XHVY_LIFT,2), 4)))))</f>
        <v>0</v>
      </c>
      <c r="AB9">
        <v>20</v>
      </c>
      <c r="AC9">
        <v>-6</v>
      </c>
    </row>
    <row r="10" spans="1:29" x14ac:dyDescent="0.3">
      <c r="A10">
        <v>12</v>
      </c>
      <c r="B10">
        <v>20</v>
      </c>
      <c r="C10">
        <v>12</v>
      </c>
      <c r="D10" s="23">
        <v>40</v>
      </c>
      <c r="E10">
        <v>12</v>
      </c>
      <c r="F10">
        <v>40</v>
      </c>
      <c r="G10">
        <v>12</v>
      </c>
      <c r="H10">
        <v>20</v>
      </c>
      <c r="I10">
        <v>12</v>
      </c>
      <c r="J10">
        <v>4</v>
      </c>
      <c r="K10">
        <v>12</v>
      </c>
      <c r="L10">
        <v>10</v>
      </c>
      <c r="M10">
        <v>12</v>
      </c>
      <c r="N10">
        <v>10</v>
      </c>
      <c r="O10">
        <v>12</v>
      </c>
      <c r="P10">
        <v>6</v>
      </c>
      <c r="AB10">
        <v>30</v>
      </c>
      <c r="AC10">
        <v>-7</v>
      </c>
    </row>
    <row r="11" spans="1:29" x14ac:dyDescent="0.3">
      <c r="A11">
        <v>13</v>
      </c>
      <c r="B11">
        <v>30</v>
      </c>
      <c r="C11">
        <v>13</v>
      </c>
      <c r="D11" s="23">
        <v>65</v>
      </c>
      <c r="E11">
        <v>13</v>
      </c>
      <c r="F11" s="22">
        <v>60</v>
      </c>
      <c r="G11">
        <v>13</v>
      </c>
      <c r="H11">
        <v>30</v>
      </c>
      <c r="I11">
        <v>13</v>
      </c>
      <c r="J11">
        <v>6</v>
      </c>
      <c r="K11">
        <v>13</v>
      </c>
      <c r="L11">
        <v>15</v>
      </c>
      <c r="M11">
        <v>13</v>
      </c>
      <c r="N11">
        <v>15</v>
      </c>
      <c r="O11">
        <v>13</v>
      </c>
      <c r="P11">
        <v>9</v>
      </c>
      <c r="AB11">
        <v>50</v>
      </c>
      <c r="AC11">
        <v>-8</v>
      </c>
    </row>
    <row r="12" spans="1:29" x14ac:dyDescent="0.3">
      <c r="A12">
        <v>14</v>
      </c>
      <c r="B12">
        <v>40</v>
      </c>
      <c r="C12">
        <v>14</v>
      </c>
      <c r="D12" s="23">
        <v>90</v>
      </c>
      <c r="E12">
        <v>14</v>
      </c>
      <c r="F12" s="22">
        <v>80</v>
      </c>
      <c r="G12">
        <v>14</v>
      </c>
      <c r="H12">
        <v>40</v>
      </c>
      <c r="I12">
        <v>14</v>
      </c>
      <c r="J12">
        <v>8</v>
      </c>
      <c r="K12">
        <v>14</v>
      </c>
      <c r="L12">
        <v>20</v>
      </c>
      <c r="M12">
        <v>14</v>
      </c>
      <c r="N12">
        <v>20</v>
      </c>
      <c r="O12">
        <v>14</v>
      </c>
      <c r="P12">
        <v>12</v>
      </c>
      <c r="AB12">
        <v>70</v>
      </c>
      <c r="AC12">
        <v>-9</v>
      </c>
    </row>
    <row r="13" spans="1:29" x14ac:dyDescent="0.3">
      <c r="A13">
        <v>15</v>
      </c>
      <c r="B13">
        <v>50</v>
      </c>
      <c r="C13">
        <v>15</v>
      </c>
      <c r="D13" s="23">
        <v>120</v>
      </c>
      <c r="E13">
        <v>15</v>
      </c>
      <c r="F13" s="22">
        <v>100</v>
      </c>
      <c r="G13">
        <v>15</v>
      </c>
      <c r="H13">
        <v>50</v>
      </c>
      <c r="I13">
        <v>15</v>
      </c>
      <c r="J13">
        <v>10</v>
      </c>
      <c r="K13">
        <v>15</v>
      </c>
      <c r="L13">
        <v>25</v>
      </c>
      <c r="M13">
        <v>15</v>
      </c>
      <c r="N13">
        <v>25</v>
      </c>
      <c r="O13">
        <v>15</v>
      </c>
      <c r="P13">
        <v>15</v>
      </c>
      <c r="AB13">
        <v>100</v>
      </c>
      <c r="AC13">
        <v>-10</v>
      </c>
    </row>
    <row r="14" spans="1:29" x14ac:dyDescent="0.3">
      <c r="A14">
        <v>16</v>
      </c>
      <c r="B14">
        <v>60</v>
      </c>
      <c r="C14">
        <v>16</v>
      </c>
      <c r="D14" s="23">
        <v>150</v>
      </c>
      <c r="E14">
        <v>16</v>
      </c>
      <c r="F14" s="22">
        <v>120</v>
      </c>
      <c r="G14">
        <v>16</v>
      </c>
      <c r="H14">
        <v>60</v>
      </c>
      <c r="I14">
        <v>16</v>
      </c>
      <c r="J14">
        <v>12</v>
      </c>
      <c r="K14">
        <v>16</v>
      </c>
      <c r="L14">
        <v>30</v>
      </c>
      <c r="M14">
        <v>16</v>
      </c>
      <c r="N14">
        <v>30</v>
      </c>
      <c r="O14">
        <v>16</v>
      </c>
      <c r="P14">
        <v>18</v>
      </c>
      <c r="AB14">
        <v>150</v>
      </c>
      <c r="AC14">
        <v>-11</v>
      </c>
    </row>
    <row r="15" spans="1:29" x14ac:dyDescent="0.3">
      <c r="A15">
        <v>17</v>
      </c>
      <c r="B15">
        <v>70</v>
      </c>
      <c r="C15">
        <v>17</v>
      </c>
      <c r="D15" s="23">
        <v>185</v>
      </c>
      <c r="E15">
        <v>17</v>
      </c>
      <c r="F15" s="22">
        <v>140</v>
      </c>
      <c r="G15">
        <v>17</v>
      </c>
      <c r="H15">
        <v>70</v>
      </c>
      <c r="I15">
        <v>17</v>
      </c>
      <c r="J15">
        <v>14</v>
      </c>
      <c r="K15">
        <v>17</v>
      </c>
      <c r="L15">
        <v>35</v>
      </c>
      <c r="M15">
        <v>17</v>
      </c>
      <c r="N15">
        <v>35</v>
      </c>
      <c r="O15">
        <v>17</v>
      </c>
      <c r="P15">
        <v>21</v>
      </c>
      <c r="AB15">
        <v>200</v>
      </c>
      <c r="AC15">
        <v>-12</v>
      </c>
    </row>
    <row r="16" spans="1:29" x14ac:dyDescent="0.3">
      <c r="A16">
        <v>18</v>
      </c>
      <c r="B16">
        <v>80</v>
      </c>
      <c r="C16">
        <v>18</v>
      </c>
      <c r="D16" s="23">
        <v>220</v>
      </c>
      <c r="E16">
        <v>18</v>
      </c>
      <c r="F16" s="22">
        <v>160</v>
      </c>
      <c r="G16">
        <v>18</v>
      </c>
      <c r="H16">
        <v>80</v>
      </c>
      <c r="I16">
        <v>18</v>
      </c>
      <c r="J16">
        <v>16</v>
      </c>
      <c r="K16">
        <v>18</v>
      </c>
      <c r="L16">
        <v>40</v>
      </c>
      <c r="M16">
        <v>18</v>
      </c>
      <c r="N16">
        <v>40</v>
      </c>
      <c r="O16">
        <v>18</v>
      </c>
      <c r="P16">
        <v>24</v>
      </c>
      <c r="AB16">
        <v>300</v>
      </c>
      <c r="AC16">
        <v>-13</v>
      </c>
    </row>
    <row r="17" spans="1:33" x14ac:dyDescent="0.3">
      <c r="A17">
        <v>19</v>
      </c>
      <c r="B17">
        <v>90</v>
      </c>
      <c r="C17">
        <v>19</v>
      </c>
      <c r="D17" s="23">
        <v>260</v>
      </c>
      <c r="E17">
        <v>19</v>
      </c>
      <c r="F17" s="22">
        <v>180</v>
      </c>
      <c r="G17">
        <v>19</v>
      </c>
      <c r="H17">
        <v>90</v>
      </c>
      <c r="I17">
        <v>19</v>
      </c>
      <c r="J17">
        <v>18</v>
      </c>
      <c r="K17">
        <v>19</v>
      </c>
      <c r="L17">
        <v>45</v>
      </c>
      <c r="M17">
        <v>19</v>
      </c>
      <c r="N17">
        <v>45</v>
      </c>
      <c r="O17">
        <v>19</v>
      </c>
      <c r="P17">
        <v>27</v>
      </c>
      <c r="AB17">
        <v>500</v>
      </c>
      <c r="AC17">
        <v>-14</v>
      </c>
    </row>
    <row r="18" spans="1:33" x14ac:dyDescent="0.3">
      <c r="A18">
        <v>20</v>
      </c>
      <c r="B18">
        <v>100</v>
      </c>
      <c r="C18">
        <v>20</v>
      </c>
      <c r="D18" s="23">
        <v>300</v>
      </c>
      <c r="E18">
        <v>20</v>
      </c>
      <c r="F18" s="22">
        <v>200</v>
      </c>
      <c r="G18">
        <v>20</v>
      </c>
      <c r="H18">
        <v>100</v>
      </c>
      <c r="I18">
        <v>20</v>
      </c>
      <c r="J18">
        <v>20</v>
      </c>
      <c r="K18">
        <v>20</v>
      </c>
      <c r="L18">
        <v>50</v>
      </c>
      <c r="M18">
        <v>20</v>
      </c>
      <c r="N18">
        <v>50</v>
      </c>
      <c r="O18">
        <v>20</v>
      </c>
      <c r="P18">
        <v>30</v>
      </c>
      <c r="AB18">
        <v>700</v>
      </c>
      <c r="AC18">
        <v>-15</v>
      </c>
    </row>
    <row r="25" spans="1:33" x14ac:dyDescent="0.3">
      <c r="A25" s="3" t="s">
        <v>3</v>
      </c>
      <c r="B25" s="3" t="s">
        <v>63</v>
      </c>
      <c r="C25" s="3" t="s">
        <v>62</v>
      </c>
      <c r="G25" s="45" t="s">
        <v>128</v>
      </c>
      <c r="H25" s="45"/>
      <c r="I25" s="45"/>
      <c r="J25" s="45"/>
      <c r="K25" s="45"/>
      <c r="L25" s="45"/>
      <c r="M25" s="45"/>
      <c r="N25" s="45"/>
      <c r="P25" s="45" t="s">
        <v>129</v>
      </c>
      <c r="Q25" s="45"/>
      <c r="R25" s="45"/>
      <c r="S25" s="45"/>
      <c r="T25" s="45"/>
      <c r="W25" s="3" t="s">
        <v>140</v>
      </c>
    </row>
    <row r="26" spans="1:33" x14ac:dyDescent="0.3">
      <c r="A26">
        <v>1</v>
      </c>
      <c r="B26" t="s">
        <v>64</v>
      </c>
      <c r="C26" t="s">
        <v>65</v>
      </c>
      <c r="G26" s="3" t="s">
        <v>52</v>
      </c>
      <c r="I26" s="3" t="s">
        <v>110</v>
      </c>
      <c r="K26" s="3" t="s">
        <v>54</v>
      </c>
      <c r="M26" s="3" t="s">
        <v>111</v>
      </c>
      <c r="P26" s="3" t="s">
        <v>162</v>
      </c>
      <c r="S26" s="3" t="s">
        <v>120</v>
      </c>
      <c r="X26" s="3"/>
      <c r="Y26" s="3"/>
    </row>
    <row r="27" spans="1:33" x14ac:dyDescent="0.3">
      <c r="A27">
        <v>2</v>
      </c>
      <c r="B27" t="s">
        <v>64</v>
      </c>
      <c r="C27" t="s">
        <v>65</v>
      </c>
      <c r="G27">
        <v>1</v>
      </c>
      <c r="H27">
        <v>0</v>
      </c>
      <c r="I27">
        <v>1</v>
      </c>
      <c r="J27">
        <v>-1</v>
      </c>
      <c r="K27">
        <v>1</v>
      </c>
      <c r="L27">
        <v>-2</v>
      </c>
      <c r="M27">
        <v>1</v>
      </c>
      <c r="N27">
        <v>-3</v>
      </c>
      <c r="P27">
        <v>-2</v>
      </c>
      <c r="Q27">
        <v>-40</v>
      </c>
      <c r="S27">
        <v>-3</v>
      </c>
      <c r="T27">
        <v>-15</v>
      </c>
      <c r="V27" s="3" t="s">
        <v>3</v>
      </c>
      <c r="W27" s="3" t="s">
        <v>141</v>
      </c>
      <c r="X27" s="3"/>
      <c r="Y27" s="3" t="s">
        <v>3</v>
      </c>
      <c r="Z27" s="3" t="s">
        <v>142</v>
      </c>
      <c r="AB27" s="3" t="s">
        <v>3</v>
      </c>
      <c r="AC27" s="3" t="s">
        <v>143</v>
      </c>
      <c r="AG27" s="3"/>
    </row>
    <row r="28" spans="1:33" x14ac:dyDescent="0.3">
      <c r="A28">
        <v>3</v>
      </c>
      <c r="B28" t="s">
        <v>65</v>
      </c>
      <c r="C28" t="s">
        <v>66</v>
      </c>
      <c r="G28">
        <v>2</v>
      </c>
      <c r="H28">
        <v>1</v>
      </c>
      <c r="I28">
        <v>2</v>
      </c>
      <c r="J28">
        <v>0</v>
      </c>
      <c r="K28">
        <v>2</v>
      </c>
      <c r="L28">
        <v>-1</v>
      </c>
      <c r="M28">
        <v>2</v>
      </c>
      <c r="N28">
        <v>-2</v>
      </c>
      <c r="P28">
        <v>-1.75</v>
      </c>
      <c r="Q28">
        <v>-35</v>
      </c>
      <c r="S28">
        <v>-2</v>
      </c>
      <c r="T28">
        <v>-10</v>
      </c>
      <c r="V28">
        <v>1</v>
      </c>
      <c r="W28">
        <f t="shared" ref="W28:W36" si="0">(V28*V28)/5</f>
        <v>0.2</v>
      </c>
      <c r="Y28">
        <v>1</v>
      </c>
      <c r="Z28">
        <f t="shared" ref="Z28:Z47" si="1">W28*2</f>
        <v>0.4</v>
      </c>
      <c r="AB28">
        <v>1</v>
      </c>
      <c r="AC28">
        <f t="shared" ref="AC28:AC47" si="2">W28*3</f>
        <v>0.60000000000000009</v>
      </c>
    </row>
    <row r="29" spans="1:33" x14ac:dyDescent="0.3">
      <c r="A29">
        <v>4</v>
      </c>
      <c r="B29" t="s">
        <v>65</v>
      </c>
      <c r="C29" t="s">
        <v>66</v>
      </c>
      <c r="G29">
        <v>4</v>
      </c>
      <c r="H29">
        <v>2</v>
      </c>
      <c r="I29">
        <v>4</v>
      </c>
      <c r="J29">
        <v>1</v>
      </c>
      <c r="K29">
        <v>4</v>
      </c>
      <c r="L29">
        <v>0</v>
      </c>
      <c r="M29">
        <v>4</v>
      </c>
      <c r="N29">
        <v>-1</v>
      </c>
      <c r="P29">
        <v>-1.5</v>
      </c>
      <c r="Q29">
        <v>-30</v>
      </c>
      <c r="S29">
        <v>-1</v>
      </c>
      <c r="T29">
        <v>-5</v>
      </c>
      <c r="V29">
        <v>2</v>
      </c>
      <c r="W29">
        <f t="shared" si="0"/>
        <v>0.8</v>
      </c>
      <c r="Y29">
        <v>2</v>
      </c>
      <c r="Z29">
        <f t="shared" si="1"/>
        <v>1.6</v>
      </c>
      <c r="AB29">
        <v>2</v>
      </c>
      <c r="AC29">
        <f t="shared" si="2"/>
        <v>2.4000000000000004</v>
      </c>
    </row>
    <row r="30" spans="1:33" x14ac:dyDescent="0.3">
      <c r="A30">
        <v>5</v>
      </c>
      <c r="B30" t="s">
        <v>66</v>
      </c>
      <c r="C30" t="s">
        <v>67</v>
      </c>
      <c r="G30">
        <v>8</v>
      </c>
      <c r="H30">
        <v>3</v>
      </c>
      <c r="I30">
        <v>8</v>
      </c>
      <c r="J30">
        <v>2</v>
      </c>
      <c r="K30">
        <v>8</v>
      </c>
      <c r="L30">
        <v>1</v>
      </c>
      <c r="M30">
        <v>8</v>
      </c>
      <c r="N30">
        <v>0</v>
      </c>
      <c r="P30">
        <v>-1.25</v>
      </c>
      <c r="Q30">
        <v>-25</v>
      </c>
      <c r="S30">
        <v>0</v>
      </c>
      <c r="T30">
        <v>0</v>
      </c>
      <c r="V30">
        <v>3</v>
      </c>
      <c r="W30">
        <f t="shared" si="0"/>
        <v>1.8</v>
      </c>
      <c r="Y30">
        <v>3</v>
      </c>
      <c r="Z30">
        <f t="shared" si="1"/>
        <v>3.6</v>
      </c>
      <c r="AB30">
        <v>3</v>
      </c>
      <c r="AC30">
        <f t="shared" si="2"/>
        <v>5.4</v>
      </c>
    </row>
    <row r="31" spans="1:33" x14ac:dyDescent="0.3">
      <c r="A31">
        <v>6</v>
      </c>
      <c r="B31" t="s">
        <v>66</v>
      </c>
      <c r="C31" t="s">
        <v>67</v>
      </c>
      <c r="G31">
        <v>12</v>
      </c>
      <c r="H31">
        <v>4</v>
      </c>
      <c r="I31">
        <v>12</v>
      </c>
      <c r="J31">
        <v>3</v>
      </c>
      <c r="K31">
        <v>12</v>
      </c>
      <c r="L31">
        <v>2</v>
      </c>
      <c r="M31">
        <v>12</v>
      </c>
      <c r="N31">
        <v>1</v>
      </c>
      <c r="P31">
        <v>-1</v>
      </c>
      <c r="Q31">
        <v>-20</v>
      </c>
      <c r="S31">
        <v>1</v>
      </c>
      <c r="T31">
        <v>5</v>
      </c>
      <c r="V31">
        <v>4</v>
      </c>
      <c r="W31">
        <f t="shared" si="0"/>
        <v>3.2</v>
      </c>
      <c r="Y31">
        <v>4</v>
      </c>
      <c r="Z31">
        <f t="shared" si="1"/>
        <v>6.4</v>
      </c>
      <c r="AB31">
        <v>4</v>
      </c>
      <c r="AC31">
        <f t="shared" si="2"/>
        <v>9.6000000000000014</v>
      </c>
    </row>
    <row r="32" spans="1:33" x14ac:dyDescent="0.3">
      <c r="A32">
        <v>7</v>
      </c>
      <c r="B32" t="s">
        <v>67</v>
      </c>
      <c r="C32" t="s">
        <v>68</v>
      </c>
      <c r="G32">
        <v>16</v>
      </c>
      <c r="H32">
        <v>5</v>
      </c>
      <c r="I32">
        <v>16</v>
      </c>
      <c r="J32">
        <v>4</v>
      </c>
      <c r="K32">
        <v>16</v>
      </c>
      <c r="L32">
        <v>3</v>
      </c>
      <c r="M32">
        <v>16</v>
      </c>
      <c r="N32">
        <v>2</v>
      </c>
      <c r="P32">
        <v>-0.75</v>
      </c>
      <c r="Q32">
        <v>-15</v>
      </c>
      <c r="S32">
        <v>2</v>
      </c>
      <c r="T32">
        <v>10</v>
      </c>
      <c r="V32">
        <v>5</v>
      </c>
      <c r="W32">
        <f t="shared" si="0"/>
        <v>5</v>
      </c>
      <c r="Y32">
        <v>5</v>
      </c>
      <c r="Z32">
        <f t="shared" si="1"/>
        <v>10</v>
      </c>
      <c r="AB32">
        <v>5</v>
      </c>
      <c r="AC32">
        <f t="shared" si="2"/>
        <v>15</v>
      </c>
    </row>
    <row r="33" spans="1:29" x14ac:dyDescent="0.3">
      <c r="A33">
        <v>8</v>
      </c>
      <c r="B33" t="s">
        <v>67</v>
      </c>
      <c r="C33" t="s">
        <v>68</v>
      </c>
      <c r="G33">
        <v>20</v>
      </c>
      <c r="H33">
        <v>6</v>
      </c>
      <c r="I33">
        <v>20</v>
      </c>
      <c r="J33">
        <v>5</v>
      </c>
      <c r="K33">
        <v>20</v>
      </c>
      <c r="L33">
        <v>4</v>
      </c>
      <c r="M33">
        <v>20</v>
      </c>
      <c r="N33">
        <v>3</v>
      </c>
      <c r="P33">
        <v>-0.5</v>
      </c>
      <c r="Q33">
        <v>-10</v>
      </c>
      <c r="S33">
        <v>3</v>
      </c>
      <c r="T33">
        <v>15</v>
      </c>
      <c r="V33">
        <v>6</v>
      </c>
      <c r="W33">
        <f t="shared" si="0"/>
        <v>7.2</v>
      </c>
      <c r="Y33">
        <v>6</v>
      </c>
      <c r="Z33">
        <f t="shared" si="1"/>
        <v>14.4</v>
      </c>
      <c r="AB33">
        <v>6</v>
      </c>
      <c r="AC33">
        <f t="shared" si="2"/>
        <v>21.6</v>
      </c>
    </row>
    <row r="34" spans="1:29" x14ac:dyDescent="0.3">
      <c r="A34">
        <v>9</v>
      </c>
      <c r="B34" t="s">
        <v>68</v>
      </c>
      <c r="C34" t="s">
        <v>69</v>
      </c>
      <c r="G34">
        <v>24</v>
      </c>
      <c r="H34">
        <v>7</v>
      </c>
      <c r="I34">
        <v>24</v>
      </c>
      <c r="J34">
        <v>6</v>
      </c>
      <c r="K34">
        <v>24</v>
      </c>
      <c r="L34">
        <v>5</v>
      </c>
      <c r="M34">
        <v>24</v>
      </c>
      <c r="N34">
        <v>4</v>
      </c>
      <c r="P34">
        <v>-0.25</v>
      </c>
      <c r="Q34">
        <v>-5</v>
      </c>
      <c r="V34">
        <v>7</v>
      </c>
      <c r="W34">
        <f t="shared" si="0"/>
        <v>9.8000000000000007</v>
      </c>
      <c r="Y34">
        <v>7</v>
      </c>
      <c r="Z34">
        <f t="shared" si="1"/>
        <v>19.600000000000001</v>
      </c>
      <c r="AB34">
        <v>7</v>
      </c>
      <c r="AC34">
        <f t="shared" si="2"/>
        <v>29.400000000000002</v>
      </c>
    </row>
    <row r="35" spans="1:29" x14ac:dyDescent="0.3">
      <c r="A35">
        <v>10</v>
      </c>
      <c r="B35" t="s">
        <v>68</v>
      </c>
      <c r="C35" t="s">
        <v>70</v>
      </c>
      <c r="G35">
        <v>28</v>
      </c>
      <c r="H35">
        <v>8</v>
      </c>
      <c r="I35">
        <v>28</v>
      </c>
      <c r="J35">
        <v>7</v>
      </c>
      <c r="K35">
        <v>28</v>
      </c>
      <c r="L35">
        <v>6</v>
      </c>
      <c r="M35">
        <v>28</v>
      </c>
      <c r="N35">
        <v>5</v>
      </c>
      <c r="P35">
        <v>0</v>
      </c>
      <c r="Q35">
        <v>0</v>
      </c>
      <c r="V35">
        <v>8</v>
      </c>
      <c r="W35">
        <f t="shared" si="0"/>
        <v>12.8</v>
      </c>
      <c r="Y35">
        <v>8</v>
      </c>
      <c r="Z35">
        <f t="shared" si="1"/>
        <v>25.6</v>
      </c>
      <c r="AB35">
        <v>8</v>
      </c>
      <c r="AC35">
        <f t="shared" si="2"/>
        <v>38.400000000000006</v>
      </c>
    </row>
    <row r="36" spans="1:29" x14ac:dyDescent="0.3">
      <c r="A36">
        <v>11</v>
      </c>
      <c r="B36" t="s">
        <v>69</v>
      </c>
      <c r="C36" t="s">
        <v>71</v>
      </c>
      <c r="G36">
        <v>32</v>
      </c>
      <c r="H36">
        <v>9</v>
      </c>
      <c r="I36">
        <v>32</v>
      </c>
      <c r="J36">
        <v>8</v>
      </c>
      <c r="K36">
        <v>32</v>
      </c>
      <c r="L36">
        <v>7</v>
      </c>
      <c r="M36">
        <v>32</v>
      </c>
      <c r="N36">
        <v>6</v>
      </c>
      <c r="P36">
        <v>0.25</v>
      </c>
      <c r="Q36">
        <v>5</v>
      </c>
      <c r="V36">
        <v>9</v>
      </c>
      <c r="W36">
        <f t="shared" si="0"/>
        <v>16.2</v>
      </c>
      <c r="Y36">
        <v>9</v>
      </c>
      <c r="Z36">
        <f t="shared" si="1"/>
        <v>32.4</v>
      </c>
      <c r="AB36">
        <v>9</v>
      </c>
      <c r="AC36">
        <f t="shared" si="2"/>
        <v>48.599999999999994</v>
      </c>
    </row>
    <row r="37" spans="1:29" x14ac:dyDescent="0.3">
      <c r="A37">
        <v>12</v>
      </c>
      <c r="B37" t="s">
        <v>69</v>
      </c>
      <c r="C37" t="s">
        <v>72</v>
      </c>
      <c r="G37">
        <v>36</v>
      </c>
      <c r="H37">
        <v>10</v>
      </c>
      <c r="I37">
        <v>36</v>
      </c>
      <c r="J37">
        <v>9</v>
      </c>
      <c r="K37">
        <v>36</v>
      </c>
      <c r="L37">
        <v>8</v>
      </c>
      <c r="M37">
        <v>36</v>
      </c>
      <c r="N37">
        <v>7</v>
      </c>
      <c r="P37">
        <v>0.5</v>
      </c>
      <c r="Q37">
        <v>10</v>
      </c>
      <c r="V37">
        <v>10</v>
      </c>
      <c r="W37">
        <f>(V37*V37)/5</f>
        <v>20</v>
      </c>
      <c r="Y37">
        <v>10</v>
      </c>
      <c r="Z37">
        <f t="shared" si="1"/>
        <v>40</v>
      </c>
      <c r="AB37">
        <v>10</v>
      </c>
      <c r="AC37">
        <f t="shared" si="2"/>
        <v>60</v>
      </c>
    </row>
    <row r="38" spans="1:29" x14ac:dyDescent="0.3">
      <c r="A38">
        <v>13</v>
      </c>
      <c r="B38" t="s">
        <v>70</v>
      </c>
      <c r="C38" t="s">
        <v>73</v>
      </c>
      <c r="G38">
        <v>40</v>
      </c>
      <c r="H38">
        <v>11</v>
      </c>
      <c r="I38">
        <v>40</v>
      </c>
      <c r="J38">
        <v>10</v>
      </c>
      <c r="K38">
        <v>40</v>
      </c>
      <c r="L38">
        <v>9</v>
      </c>
      <c r="M38">
        <v>40</v>
      </c>
      <c r="N38">
        <v>8</v>
      </c>
      <c r="P38">
        <v>0.75</v>
      </c>
      <c r="Q38">
        <v>15</v>
      </c>
      <c r="V38">
        <v>11</v>
      </c>
      <c r="W38">
        <f t="shared" ref="W38:W47" si="3">(V38*V38)/5</f>
        <v>24.2</v>
      </c>
      <c r="Y38">
        <v>11</v>
      </c>
      <c r="Z38">
        <f t="shared" si="1"/>
        <v>48.4</v>
      </c>
      <c r="AB38">
        <v>11</v>
      </c>
      <c r="AC38">
        <f t="shared" si="2"/>
        <v>72.599999999999994</v>
      </c>
    </row>
    <row r="39" spans="1:29" x14ac:dyDescent="0.3">
      <c r="A39">
        <v>14</v>
      </c>
      <c r="B39" t="s">
        <v>70</v>
      </c>
      <c r="C39" t="s">
        <v>74</v>
      </c>
      <c r="G39">
        <v>44</v>
      </c>
      <c r="H39">
        <v>12</v>
      </c>
      <c r="I39">
        <v>44</v>
      </c>
      <c r="J39">
        <v>11</v>
      </c>
      <c r="K39">
        <v>44</v>
      </c>
      <c r="L39">
        <v>10</v>
      </c>
      <c r="M39">
        <v>44</v>
      </c>
      <c r="N39">
        <v>9</v>
      </c>
      <c r="P39">
        <v>1</v>
      </c>
      <c r="Q39">
        <v>20</v>
      </c>
      <c r="V39">
        <v>12</v>
      </c>
      <c r="W39">
        <f t="shared" si="3"/>
        <v>28.8</v>
      </c>
      <c r="Y39">
        <v>12</v>
      </c>
      <c r="Z39">
        <f t="shared" si="1"/>
        <v>57.6</v>
      </c>
      <c r="AB39">
        <v>12</v>
      </c>
      <c r="AC39">
        <f t="shared" si="2"/>
        <v>86.4</v>
      </c>
    </row>
    <row r="40" spans="1:29" x14ac:dyDescent="0.3">
      <c r="A40">
        <v>15</v>
      </c>
      <c r="B40" t="s">
        <v>71</v>
      </c>
      <c r="C40" t="s">
        <v>75</v>
      </c>
      <c r="G40">
        <v>48</v>
      </c>
      <c r="H40">
        <v>13</v>
      </c>
      <c r="I40">
        <v>48</v>
      </c>
      <c r="J40">
        <v>12</v>
      </c>
      <c r="K40">
        <v>48</v>
      </c>
      <c r="L40">
        <v>11</v>
      </c>
      <c r="M40">
        <v>48</v>
      </c>
      <c r="N40">
        <v>10</v>
      </c>
      <c r="P40">
        <v>1.25</v>
      </c>
      <c r="Q40">
        <v>25</v>
      </c>
      <c r="V40">
        <v>13</v>
      </c>
      <c r="W40">
        <f t="shared" si="3"/>
        <v>33.799999999999997</v>
      </c>
      <c r="Y40">
        <v>13</v>
      </c>
      <c r="Z40">
        <f t="shared" si="1"/>
        <v>67.599999999999994</v>
      </c>
      <c r="AB40">
        <v>13</v>
      </c>
      <c r="AC40">
        <f t="shared" si="2"/>
        <v>101.39999999999999</v>
      </c>
    </row>
    <row r="41" spans="1:29" x14ac:dyDescent="0.3">
      <c r="A41">
        <v>16</v>
      </c>
      <c r="B41" t="s">
        <v>71</v>
      </c>
      <c r="C41" t="s">
        <v>76</v>
      </c>
      <c r="I41">
        <v>52</v>
      </c>
      <c r="J41">
        <v>13</v>
      </c>
      <c r="K41">
        <v>52</v>
      </c>
      <c r="L41">
        <v>12</v>
      </c>
      <c r="M41">
        <v>52</v>
      </c>
      <c r="N41">
        <v>11</v>
      </c>
      <c r="P41">
        <v>1.5</v>
      </c>
      <c r="Q41">
        <v>30</v>
      </c>
      <c r="V41">
        <v>14</v>
      </c>
      <c r="W41">
        <f t="shared" si="3"/>
        <v>39.200000000000003</v>
      </c>
      <c r="Y41">
        <v>14</v>
      </c>
      <c r="Z41">
        <f t="shared" si="1"/>
        <v>78.400000000000006</v>
      </c>
      <c r="AB41">
        <v>14</v>
      </c>
      <c r="AC41">
        <f t="shared" si="2"/>
        <v>117.60000000000001</v>
      </c>
    </row>
    <row r="42" spans="1:29" x14ac:dyDescent="0.3">
      <c r="A42">
        <v>17</v>
      </c>
      <c r="B42" t="s">
        <v>72</v>
      </c>
      <c r="C42" t="s">
        <v>77</v>
      </c>
      <c r="K42">
        <v>56</v>
      </c>
      <c r="L42">
        <v>13</v>
      </c>
      <c r="M42">
        <v>56</v>
      </c>
      <c r="N42">
        <v>12</v>
      </c>
      <c r="P42">
        <v>1.75</v>
      </c>
      <c r="Q42">
        <v>35</v>
      </c>
      <c r="V42">
        <v>15</v>
      </c>
      <c r="W42">
        <f t="shared" si="3"/>
        <v>45</v>
      </c>
      <c r="Y42">
        <v>15</v>
      </c>
      <c r="Z42">
        <f t="shared" si="1"/>
        <v>90</v>
      </c>
      <c r="AB42">
        <v>15</v>
      </c>
      <c r="AC42">
        <f t="shared" si="2"/>
        <v>135</v>
      </c>
    </row>
    <row r="43" spans="1:29" x14ac:dyDescent="0.3">
      <c r="A43">
        <v>18</v>
      </c>
      <c r="B43" t="s">
        <v>72</v>
      </c>
      <c r="C43" t="s">
        <v>78</v>
      </c>
      <c r="M43">
        <v>60</v>
      </c>
      <c r="N43">
        <v>13</v>
      </c>
      <c r="P43">
        <v>2</v>
      </c>
      <c r="Q43">
        <v>40</v>
      </c>
      <c r="V43">
        <v>16</v>
      </c>
      <c r="W43">
        <f t="shared" si="3"/>
        <v>51.2</v>
      </c>
      <c r="Y43">
        <v>16</v>
      </c>
      <c r="Z43">
        <f t="shared" si="1"/>
        <v>102.4</v>
      </c>
      <c r="AB43">
        <v>16</v>
      </c>
      <c r="AC43">
        <f t="shared" si="2"/>
        <v>153.60000000000002</v>
      </c>
    </row>
    <row r="44" spans="1:29" x14ac:dyDescent="0.3">
      <c r="A44">
        <v>19</v>
      </c>
      <c r="B44" t="s">
        <v>73</v>
      </c>
      <c r="C44" t="s">
        <v>79</v>
      </c>
      <c r="V44">
        <v>17</v>
      </c>
      <c r="W44">
        <f t="shared" si="3"/>
        <v>57.8</v>
      </c>
      <c r="Y44">
        <v>17</v>
      </c>
      <c r="Z44">
        <f t="shared" si="1"/>
        <v>115.6</v>
      </c>
      <c r="AB44">
        <v>17</v>
      </c>
      <c r="AC44">
        <f t="shared" si="2"/>
        <v>173.39999999999998</v>
      </c>
    </row>
    <row r="45" spans="1:29" x14ac:dyDescent="0.3">
      <c r="A45">
        <v>20</v>
      </c>
      <c r="B45" t="s">
        <v>73</v>
      </c>
      <c r="C45" t="s">
        <v>80</v>
      </c>
      <c r="V45">
        <v>18</v>
      </c>
      <c r="W45">
        <f t="shared" si="3"/>
        <v>64.8</v>
      </c>
      <c r="Y45">
        <v>18</v>
      </c>
      <c r="Z45">
        <f t="shared" si="1"/>
        <v>129.6</v>
      </c>
      <c r="AB45">
        <v>18</v>
      </c>
      <c r="AC45">
        <f t="shared" si="2"/>
        <v>194.39999999999998</v>
      </c>
    </row>
    <row r="46" spans="1:29" x14ac:dyDescent="0.3">
      <c r="A46">
        <v>21</v>
      </c>
      <c r="B46" t="s">
        <v>74</v>
      </c>
      <c r="C46" t="s">
        <v>81</v>
      </c>
      <c r="V46">
        <v>19</v>
      </c>
      <c r="W46">
        <f t="shared" si="3"/>
        <v>72.2</v>
      </c>
      <c r="Y46">
        <v>19</v>
      </c>
      <c r="Z46">
        <f t="shared" si="1"/>
        <v>144.4</v>
      </c>
      <c r="AB46">
        <v>19</v>
      </c>
      <c r="AC46">
        <f t="shared" si="2"/>
        <v>216.60000000000002</v>
      </c>
    </row>
    <row r="47" spans="1:29" x14ac:dyDescent="0.3">
      <c r="A47">
        <v>22</v>
      </c>
      <c r="B47" t="s">
        <v>74</v>
      </c>
      <c r="C47" t="s">
        <v>82</v>
      </c>
      <c r="V47">
        <v>20</v>
      </c>
      <c r="W47">
        <f t="shared" si="3"/>
        <v>80</v>
      </c>
      <c r="Y47">
        <v>20</v>
      </c>
      <c r="Z47">
        <f t="shared" si="1"/>
        <v>160</v>
      </c>
      <c r="AB47">
        <v>20</v>
      </c>
      <c r="AC47">
        <f t="shared" si="2"/>
        <v>240</v>
      </c>
    </row>
    <row r="48" spans="1:29" x14ac:dyDescent="0.3">
      <c r="A48">
        <v>23</v>
      </c>
      <c r="B48" t="s">
        <v>75</v>
      </c>
      <c r="C48" t="s">
        <v>83</v>
      </c>
    </row>
    <row r="49" spans="1:26" x14ac:dyDescent="0.3">
      <c r="A49">
        <v>24</v>
      </c>
      <c r="B49" t="s">
        <v>75</v>
      </c>
      <c r="C49" t="s">
        <v>84</v>
      </c>
      <c r="V49" s="3" t="s">
        <v>3</v>
      </c>
      <c r="W49" s="3" t="s">
        <v>144</v>
      </c>
      <c r="Y49" s="3" t="s">
        <v>3</v>
      </c>
      <c r="Z49" s="3" t="s">
        <v>145</v>
      </c>
    </row>
    <row r="50" spans="1:26" x14ac:dyDescent="0.3">
      <c r="A50">
        <v>25</v>
      </c>
      <c r="B50" t="s">
        <v>76</v>
      </c>
      <c r="C50" t="s">
        <v>85</v>
      </c>
      <c r="V50">
        <v>1</v>
      </c>
      <c r="W50">
        <f t="shared" ref="W50:W69" si="4">W28*6</f>
        <v>1.2000000000000002</v>
      </c>
      <c r="Y50">
        <v>1</v>
      </c>
      <c r="Z50">
        <f t="shared" ref="Z50:Z58" si="5">W28 * 8</f>
        <v>1.6</v>
      </c>
    </row>
    <row r="51" spans="1:26" x14ac:dyDescent="0.3">
      <c r="A51">
        <v>26</v>
      </c>
      <c r="B51" t="s">
        <v>76</v>
      </c>
      <c r="C51" t="s">
        <v>86</v>
      </c>
      <c r="V51">
        <v>2</v>
      </c>
      <c r="W51">
        <f t="shared" si="4"/>
        <v>4.8000000000000007</v>
      </c>
      <c r="Y51">
        <v>2</v>
      </c>
      <c r="Z51">
        <f t="shared" si="5"/>
        <v>6.4</v>
      </c>
    </row>
    <row r="52" spans="1:26" x14ac:dyDescent="0.3">
      <c r="A52">
        <v>27</v>
      </c>
      <c r="B52" t="s">
        <v>77</v>
      </c>
      <c r="C52" t="s">
        <v>87</v>
      </c>
      <c r="V52">
        <v>3</v>
      </c>
      <c r="W52">
        <f t="shared" si="4"/>
        <v>10.8</v>
      </c>
      <c r="Y52">
        <v>3</v>
      </c>
      <c r="Z52">
        <f t="shared" si="5"/>
        <v>14.4</v>
      </c>
    </row>
    <row r="53" spans="1:26" x14ac:dyDescent="0.3">
      <c r="A53">
        <v>28</v>
      </c>
      <c r="B53" t="s">
        <v>77</v>
      </c>
      <c r="C53" t="s">
        <v>87</v>
      </c>
      <c r="V53">
        <v>4</v>
      </c>
      <c r="W53">
        <f t="shared" si="4"/>
        <v>19.200000000000003</v>
      </c>
      <c r="Y53">
        <v>4</v>
      </c>
      <c r="Z53">
        <f t="shared" si="5"/>
        <v>25.6</v>
      </c>
    </row>
    <row r="54" spans="1:26" x14ac:dyDescent="0.3">
      <c r="A54">
        <v>29</v>
      </c>
      <c r="B54" t="s">
        <v>78</v>
      </c>
      <c r="C54" t="s">
        <v>88</v>
      </c>
      <c r="V54">
        <v>5</v>
      </c>
      <c r="W54">
        <f t="shared" si="4"/>
        <v>30</v>
      </c>
      <c r="Y54">
        <v>5</v>
      </c>
      <c r="Z54">
        <f t="shared" si="5"/>
        <v>40</v>
      </c>
    </row>
    <row r="55" spans="1:26" x14ac:dyDescent="0.3">
      <c r="A55">
        <v>30</v>
      </c>
      <c r="B55" t="s">
        <v>78</v>
      </c>
      <c r="C55" t="s">
        <v>88</v>
      </c>
      <c r="V55">
        <v>6</v>
      </c>
      <c r="W55">
        <f t="shared" si="4"/>
        <v>43.2</v>
      </c>
      <c r="Y55">
        <v>6</v>
      </c>
      <c r="Z55">
        <f t="shared" si="5"/>
        <v>57.6</v>
      </c>
    </row>
    <row r="56" spans="1:26" x14ac:dyDescent="0.3">
      <c r="A56">
        <v>31</v>
      </c>
      <c r="B56" t="s">
        <v>79</v>
      </c>
      <c r="C56" t="s">
        <v>89</v>
      </c>
      <c r="V56">
        <v>7</v>
      </c>
      <c r="W56">
        <f t="shared" si="4"/>
        <v>58.800000000000004</v>
      </c>
      <c r="Y56">
        <v>7</v>
      </c>
      <c r="Z56">
        <f t="shared" si="5"/>
        <v>78.400000000000006</v>
      </c>
    </row>
    <row r="57" spans="1:26" x14ac:dyDescent="0.3">
      <c r="A57">
        <v>32</v>
      </c>
      <c r="B57" t="s">
        <v>79</v>
      </c>
      <c r="C57" t="s">
        <v>89</v>
      </c>
      <c r="V57">
        <v>8</v>
      </c>
      <c r="W57">
        <f t="shared" si="4"/>
        <v>76.800000000000011</v>
      </c>
      <c r="Y57">
        <v>8</v>
      </c>
      <c r="Z57">
        <f t="shared" si="5"/>
        <v>102.4</v>
      </c>
    </row>
    <row r="58" spans="1:26" x14ac:dyDescent="0.3">
      <c r="A58">
        <v>33</v>
      </c>
      <c r="B58" t="s">
        <v>80</v>
      </c>
      <c r="C58" t="s">
        <v>90</v>
      </c>
      <c r="V58">
        <v>9</v>
      </c>
      <c r="W58">
        <f t="shared" si="4"/>
        <v>97.199999999999989</v>
      </c>
      <c r="Y58">
        <v>9</v>
      </c>
      <c r="Z58">
        <f t="shared" si="5"/>
        <v>129.6</v>
      </c>
    </row>
    <row r="59" spans="1:26" x14ac:dyDescent="0.3">
      <c r="A59">
        <v>34</v>
      </c>
      <c r="B59" t="s">
        <v>80</v>
      </c>
      <c r="C59" t="s">
        <v>90</v>
      </c>
      <c r="V59">
        <v>10</v>
      </c>
      <c r="W59">
        <f t="shared" si="4"/>
        <v>120</v>
      </c>
      <c r="Y59">
        <v>10</v>
      </c>
      <c r="Z59">
        <f>W37 * 8</f>
        <v>160</v>
      </c>
    </row>
    <row r="60" spans="1:26" x14ac:dyDescent="0.3">
      <c r="A60">
        <v>35</v>
      </c>
      <c r="B60" t="s">
        <v>81</v>
      </c>
      <c r="C60" t="s">
        <v>91</v>
      </c>
      <c r="V60">
        <v>11</v>
      </c>
      <c r="W60">
        <f t="shared" si="4"/>
        <v>145.19999999999999</v>
      </c>
      <c r="Y60">
        <v>11</v>
      </c>
      <c r="Z60">
        <f t="shared" ref="Z60:Z69" si="6">W38 * 8</f>
        <v>193.6</v>
      </c>
    </row>
    <row r="61" spans="1:26" x14ac:dyDescent="0.3">
      <c r="A61">
        <v>36</v>
      </c>
      <c r="B61" t="s">
        <v>81</v>
      </c>
      <c r="C61" t="s">
        <v>91</v>
      </c>
      <c r="V61">
        <v>12</v>
      </c>
      <c r="W61">
        <f t="shared" si="4"/>
        <v>172.8</v>
      </c>
      <c r="Y61">
        <v>12</v>
      </c>
      <c r="Z61">
        <f t="shared" si="6"/>
        <v>230.4</v>
      </c>
    </row>
    <row r="62" spans="1:26" x14ac:dyDescent="0.3">
      <c r="A62">
        <v>37</v>
      </c>
      <c r="B62" t="s">
        <v>82</v>
      </c>
      <c r="C62" t="s">
        <v>92</v>
      </c>
      <c r="V62">
        <v>13</v>
      </c>
      <c r="W62">
        <f t="shared" si="4"/>
        <v>202.79999999999998</v>
      </c>
      <c r="Y62">
        <v>13</v>
      </c>
      <c r="Z62">
        <f t="shared" si="6"/>
        <v>270.39999999999998</v>
      </c>
    </row>
    <row r="63" spans="1:26" x14ac:dyDescent="0.3">
      <c r="A63">
        <v>38</v>
      </c>
      <c r="B63" t="s">
        <v>82</v>
      </c>
      <c r="C63" t="s">
        <v>92</v>
      </c>
      <c r="V63">
        <v>14</v>
      </c>
      <c r="W63">
        <f t="shared" si="4"/>
        <v>235.20000000000002</v>
      </c>
      <c r="Y63">
        <v>14</v>
      </c>
      <c r="Z63">
        <f t="shared" si="6"/>
        <v>313.60000000000002</v>
      </c>
    </row>
    <row r="64" spans="1:26" x14ac:dyDescent="0.3">
      <c r="A64">
        <v>39</v>
      </c>
      <c r="B64" t="s">
        <v>83</v>
      </c>
      <c r="C64" t="s">
        <v>93</v>
      </c>
      <c r="V64">
        <v>15</v>
      </c>
      <c r="W64">
        <f t="shared" si="4"/>
        <v>270</v>
      </c>
      <c r="Y64">
        <v>15</v>
      </c>
      <c r="Z64">
        <f t="shared" si="6"/>
        <v>360</v>
      </c>
    </row>
    <row r="65" spans="1:26" x14ac:dyDescent="0.3">
      <c r="A65">
        <v>40</v>
      </c>
      <c r="B65" t="s">
        <v>83</v>
      </c>
      <c r="C65" t="s">
        <v>93</v>
      </c>
      <c r="V65">
        <v>16</v>
      </c>
      <c r="W65">
        <f t="shared" si="4"/>
        <v>307.20000000000005</v>
      </c>
      <c r="Y65">
        <v>16</v>
      </c>
      <c r="Z65">
        <f t="shared" si="6"/>
        <v>409.6</v>
      </c>
    </row>
    <row r="66" spans="1:26" x14ac:dyDescent="0.3">
      <c r="A66">
        <v>45</v>
      </c>
      <c r="B66" t="s">
        <v>86</v>
      </c>
      <c r="C66" t="s">
        <v>94</v>
      </c>
      <c r="V66">
        <v>17</v>
      </c>
      <c r="W66">
        <f t="shared" si="4"/>
        <v>346.79999999999995</v>
      </c>
      <c r="Y66">
        <v>17</v>
      </c>
      <c r="Z66">
        <f t="shared" si="6"/>
        <v>462.4</v>
      </c>
    </row>
    <row r="67" spans="1:26" x14ac:dyDescent="0.3">
      <c r="A67">
        <v>50</v>
      </c>
      <c r="B67" t="s">
        <v>88</v>
      </c>
      <c r="C67" t="s">
        <v>96</v>
      </c>
      <c r="V67">
        <v>18</v>
      </c>
      <c r="W67">
        <f t="shared" si="4"/>
        <v>388.79999999999995</v>
      </c>
      <c r="Y67">
        <v>18</v>
      </c>
      <c r="Z67">
        <f t="shared" si="6"/>
        <v>518.4</v>
      </c>
    </row>
    <row r="68" spans="1:26" x14ac:dyDescent="0.3">
      <c r="A68">
        <v>55</v>
      </c>
      <c r="B68" t="s">
        <v>90</v>
      </c>
      <c r="C68" t="s">
        <v>95</v>
      </c>
      <c r="V68">
        <v>19</v>
      </c>
      <c r="W68">
        <f t="shared" si="4"/>
        <v>433.20000000000005</v>
      </c>
      <c r="Y68">
        <v>19</v>
      </c>
      <c r="Z68">
        <f t="shared" si="6"/>
        <v>577.6</v>
      </c>
    </row>
    <row r="69" spans="1:26" x14ac:dyDescent="0.3">
      <c r="A69">
        <v>60</v>
      </c>
      <c r="B69" t="s">
        <v>93</v>
      </c>
      <c r="C69" t="s">
        <v>97</v>
      </c>
      <c r="V69">
        <v>20</v>
      </c>
      <c r="W69">
        <f t="shared" si="4"/>
        <v>480</v>
      </c>
      <c r="Y69">
        <v>20</v>
      </c>
      <c r="Z69">
        <f t="shared" si="6"/>
        <v>640</v>
      </c>
    </row>
    <row r="70" spans="1:26" x14ac:dyDescent="0.3">
      <c r="A70">
        <v>65</v>
      </c>
      <c r="B70" t="s">
        <v>94</v>
      </c>
      <c r="C70" t="s">
        <v>98</v>
      </c>
    </row>
    <row r="71" spans="1:26" x14ac:dyDescent="0.3">
      <c r="A71">
        <v>70</v>
      </c>
      <c r="B71" t="s">
        <v>99</v>
      </c>
      <c r="C71" t="s">
        <v>100</v>
      </c>
    </row>
    <row r="72" spans="1:26" x14ac:dyDescent="0.3">
      <c r="A72">
        <v>75</v>
      </c>
      <c r="B72" t="s">
        <v>101</v>
      </c>
      <c r="C72" t="s">
        <v>102</v>
      </c>
    </row>
    <row r="73" spans="1:26" x14ac:dyDescent="0.3">
      <c r="A73">
        <v>80</v>
      </c>
      <c r="B73" t="s">
        <v>97</v>
      </c>
      <c r="C73" t="s">
        <v>103</v>
      </c>
    </row>
    <row r="74" spans="1:26" x14ac:dyDescent="0.3">
      <c r="A74">
        <v>85</v>
      </c>
      <c r="B74" t="s">
        <v>98</v>
      </c>
      <c r="C74" t="s">
        <v>105</v>
      </c>
    </row>
    <row r="75" spans="1:26" x14ac:dyDescent="0.3">
      <c r="A75">
        <v>90</v>
      </c>
      <c r="B75" t="s">
        <v>100</v>
      </c>
      <c r="C75" t="s">
        <v>104</v>
      </c>
    </row>
    <row r="76" spans="1:26" x14ac:dyDescent="0.3">
      <c r="A76">
        <v>95</v>
      </c>
      <c r="B76" t="s">
        <v>102</v>
      </c>
      <c r="C76" t="s">
        <v>106</v>
      </c>
    </row>
    <row r="77" spans="1:26" x14ac:dyDescent="0.3">
      <c r="A77">
        <v>100</v>
      </c>
      <c r="B77" t="s">
        <v>103</v>
      </c>
      <c r="C77" t="s">
        <v>107</v>
      </c>
    </row>
  </sheetData>
  <mergeCells count="3">
    <mergeCell ref="G25:N25"/>
    <mergeCell ref="P25:T25"/>
    <mergeCell ref="U4:V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AB92-0AD9-446B-9BD8-F9EB91F27641}">
  <dimension ref="A1:F40"/>
  <sheetViews>
    <sheetView workbookViewId="0">
      <selection activeCell="B3" sqref="B3"/>
    </sheetView>
  </sheetViews>
  <sheetFormatPr defaultRowHeight="14.4" x14ac:dyDescent="0.3"/>
  <cols>
    <col min="1" max="1" width="14" customWidth="1"/>
    <col min="2" max="2" width="23.109375" customWidth="1"/>
    <col min="3" max="3" width="40.5546875" bestFit="1" customWidth="1"/>
  </cols>
  <sheetData>
    <row r="1" spans="1:6" x14ac:dyDescent="0.3">
      <c r="A1" t="s">
        <v>124</v>
      </c>
      <c r="B1" t="s">
        <v>12</v>
      </c>
      <c r="C1" t="s">
        <v>123</v>
      </c>
      <c r="E1" t="s">
        <v>122</v>
      </c>
      <c r="F1">
        <f>SUM(B2:B2)</f>
        <v>200</v>
      </c>
    </row>
    <row r="2" spans="1:6" x14ac:dyDescent="0.3">
      <c r="A2" s="2">
        <v>43562</v>
      </c>
      <c r="B2">
        <v>200</v>
      </c>
      <c r="C2" t="s">
        <v>121</v>
      </c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A3C-455F-4C3A-946C-FAE5337529CB}">
  <dimension ref="A1:O43"/>
  <sheetViews>
    <sheetView workbookViewId="0">
      <selection activeCell="D27" sqref="A27:D27"/>
    </sheetView>
  </sheetViews>
  <sheetFormatPr defaultRowHeight="14.4" x14ac:dyDescent="0.3"/>
  <cols>
    <col min="1" max="1" width="9.88671875" bestFit="1" customWidth="1"/>
    <col min="2" max="2" width="11.33203125" customWidth="1"/>
    <col min="3" max="3" width="12.44140625" bestFit="1" customWidth="1"/>
    <col min="5" max="5" width="2.6640625" customWidth="1"/>
    <col min="6" max="6" width="10.21875" bestFit="1" customWidth="1"/>
    <col min="7" max="7" width="10.6640625" customWidth="1"/>
    <col min="8" max="8" width="12.44140625" bestFit="1" customWidth="1"/>
    <col min="9" max="9" width="12" bestFit="1" customWidth="1"/>
    <col min="12" max="12" width="23.6640625" customWidth="1"/>
    <col min="13" max="13" width="12.44140625" bestFit="1" customWidth="1"/>
  </cols>
  <sheetData>
    <row r="1" spans="1:15" x14ac:dyDescent="0.3">
      <c r="A1" s="73" t="s">
        <v>152</v>
      </c>
      <c r="B1" s="31"/>
      <c r="C1" s="31"/>
      <c r="D1" s="74"/>
    </row>
    <row r="2" spans="1:15" x14ac:dyDescent="0.3">
      <c r="A2" s="14" t="s">
        <v>153</v>
      </c>
      <c r="C2" s="3" t="s">
        <v>154</v>
      </c>
      <c r="D2" s="15">
        <v>1500</v>
      </c>
    </row>
    <row r="3" spans="1:15" x14ac:dyDescent="0.3">
      <c r="A3" s="14" t="s">
        <v>158</v>
      </c>
      <c r="B3">
        <v>5</v>
      </c>
      <c r="C3" s="3" t="s">
        <v>155</v>
      </c>
      <c r="D3" s="15">
        <f>D2/1500</f>
        <v>1</v>
      </c>
    </row>
    <row r="4" spans="1:15" x14ac:dyDescent="0.3">
      <c r="A4" s="73" t="s">
        <v>157</v>
      </c>
      <c r="B4" s="31"/>
      <c r="C4" s="73" t="s">
        <v>159</v>
      </c>
      <c r="D4" s="74"/>
    </row>
    <row r="5" spans="1:15" x14ac:dyDescent="0.3">
      <c r="A5" s="13" t="s">
        <v>161</v>
      </c>
      <c r="B5" s="13" t="s">
        <v>160</v>
      </c>
      <c r="C5" s="21" t="s">
        <v>161</v>
      </c>
      <c r="D5" s="21" t="s">
        <v>160</v>
      </c>
    </row>
    <row r="6" spans="1:15" x14ac:dyDescent="0.3">
      <c r="A6" s="16">
        <v>0</v>
      </c>
      <c r="B6" s="16">
        <f>ROUNDUP(AttributeCosts!AB3*Range_Factor1, 0)</f>
        <v>2</v>
      </c>
      <c r="C6" s="19">
        <f t="shared" ref="C6:C21" si="0">A6+Acc_Bonus1</f>
        <v>5</v>
      </c>
      <c r="D6" s="19">
        <f>ROUNDUP(AttributeCosts!AB3*Range_Factor1, 0)</f>
        <v>2</v>
      </c>
      <c r="L6" s="45"/>
      <c r="M6" s="45"/>
      <c r="N6" s="45"/>
      <c r="O6" s="45"/>
    </row>
    <row r="7" spans="1:15" x14ac:dyDescent="0.3">
      <c r="A7" s="16">
        <v>-1</v>
      </c>
      <c r="B7" s="16">
        <f>ROUNDUP(AttributeCosts!AB4*Range_Factor1, 0)</f>
        <v>3</v>
      </c>
      <c r="C7" s="19">
        <f t="shared" si="0"/>
        <v>4</v>
      </c>
      <c r="D7" s="19">
        <f>ROUNDUP(AttributeCosts!AB4*Range_Factor1, 0)</f>
        <v>3</v>
      </c>
      <c r="L7" s="3"/>
      <c r="N7" s="3"/>
    </row>
    <row r="8" spans="1:15" x14ac:dyDescent="0.3">
      <c r="A8" s="16">
        <v>-2</v>
      </c>
      <c r="B8" s="16">
        <f>ROUNDUP(AttributeCosts!AB5*Range_Factor1, 0)</f>
        <v>5</v>
      </c>
      <c r="C8" s="19">
        <f t="shared" si="0"/>
        <v>3</v>
      </c>
      <c r="D8" s="19">
        <f>ROUNDUP(AttributeCosts!AB5*Range_Factor1, 0)</f>
        <v>5</v>
      </c>
      <c r="N8" s="3"/>
    </row>
    <row r="9" spans="1:15" x14ac:dyDescent="0.3">
      <c r="A9" s="16">
        <v>-3</v>
      </c>
      <c r="B9" s="16">
        <f>ROUNDUP(AttributeCosts!AB6*Range_Factor1, 0)</f>
        <v>7</v>
      </c>
      <c r="C9" s="19">
        <f t="shared" si="0"/>
        <v>2</v>
      </c>
      <c r="D9" s="19">
        <f>ROUNDUP(AttributeCosts!AB6*Range_Factor1, 0)</f>
        <v>7</v>
      </c>
      <c r="L9" s="45"/>
      <c r="M9" s="45"/>
    </row>
    <row r="10" spans="1:15" x14ac:dyDescent="0.3">
      <c r="A10" s="16">
        <v>-4</v>
      </c>
      <c r="B10" s="16">
        <f>ROUNDUP(AttributeCosts!AB7*Range_Factor1, 0)</f>
        <v>10</v>
      </c>
      <c r="C10" s="19">
        <f t="shared" si="0"/>
        <v>1</v>
      </c>
      <c r="D10" s="19">
        <f>ROUNDUP(AttributeCosts!AB7*Range_Factor1, 0)</f>
        <v>10</v>
      </c>
    </row>
    <row r="11" spans="1:15" x14ac:dyDescent="0.3">
      <c r="A11" s="16">
        <v>-5</v>
      </c>
      <c r="B11" s="16">
        <f>ROUNDUP(AttributeCosts!AB8*Range_Factor1, 0)</f>
        <v>15</v>
      </c>
      <c r="C11" s="19">
        <f t="shared" si="0"/>
        <v>0</v>
      </c>
      <c r="D11" s="19">
        <f>ROUNDUP(AttributeCosts!AB8*Range_Factor1, 0)</f>
        <v>15</v>
      </c>
    </row>
    <row r="12" spans="1:15" x14ac:dyDescent="0.3">
      <c r="A12" s="16">
        <v>-6</v>
      </c>
      <c r="B12" s="16">
        <f>ROUNDUP(AttributeCosts!AB9*Range_Factor1, 0)</f>
        <v>20</v>
      </c>
      <c r="C12" s="19">
        <f t="shared" si="0"/>
        <v>-1</v>
      </c>
      <c r="D12" s="19">
        <f>ROUNDUP(AttributeCosts!AB9*Range_Factor1, 0)</f>
        <v>20</v>
      </c>
    </row>
    <row r="13" spans="1:15" x14ac:dyDescent="0.3">
      <c r="A13" s="16">
        <v>-7</v>
      </c>
      <c r="B13" s="16">
        <f>ROUNDUP(AttributeCosts!AB10*Range_Factor1, 0)</f>
        <v>30</v>
      </c>
      <c r="C13" s="19">
        <f t="shared" si="0"/>
        <v>-2</v>
      </c>
      <c r="D13" s="19">
        <f>ROUNDUP(AttributeCosts!AB10*Range_Factor1, 0)</f>
        <v>30</v>
      </c>
    </row>
    <row r="14" spans="1:15" x14ac:dyDescent="0.3">
      <c r="A14" s="16">
        <v>-8</v>
      </c>
      <c r="B14" s="16">
        <f>ROUNDUP(AttributeCosts!AB11*Range_Factor1, 0)</f>
        <v>50</v>
      </c>
      <c r="C14" s="19">
        <f t="shared" si="0"/>
        <v>-3</v>
      </c>
      <c r="D14" s="19">
        <f>ROUNDUP(AttributeCosts!AB11*Range_Factor1, 0)</f>
        <v>50</v>
      </c>
    </row>
    <row r="15" spans="1:15" x14ac:dyDescent="0.3">
      <c r="A15" s="16">
        <v>-9</v>
      </c>
      <c r="B15" s="16">
        <f>ROUNDUP(AttributeCosts!AB12*Range_Factor1, 0)</f>
        <v>70</v>
      </c>
      <c r="C15" s="19">
        <f t="shared" si="0"/>
        <v>-4</v>
      </c>
      <c r="D15" s="19">
        <f>ROUNDUP(AttributeCosts!AB12*Range_Factor1, 0)</f>
        <v>70</v>
      </c>
    </row>
    <row r="16" spans="1:15" x14ac:dyDescent="0.3">
      <c r="A16" s="16">
        <v>-10</v>
      </c>
      <c r="B16" s="16">
        <f>ROUNDUP(AttributeCosts!AB13*Range_Factor1, 0)</f>
        <v>100</v>
      </c>
      <c r="C16" s="19">
        <f t="shared" si="0"/>
        <v>-5</v>
      </c>
      <c r="D16" s="19">
        <f>ROUNDUP(AttributeCosts!AB13*Range_Factor1, 0)</f>
        <v>100</v>
      </c>
    </row>
    <row r="17" spans="1:4" x14ac:dyDescent="0.3">
      <c r="A17" s="16">
        <v>-11</v>
      </c>
      <c r="B17" s="16">
        <f>ROUNDUP(AttributeCosts!AB14*Range_Factor1, 0)</f>
        <v>150</v>
      </c>
      <c r="C17" s="19">
        <f t="shared" si="0"/>
        <v>-6</v>
      </c>
      <c r="D17" s="19">
        <f>ROUNDUP(AttributeCosts!AB14*Range_Factor1, 0)</f>
        <v>150</v>
      </c>
    </row>
    <row r="18" spans="1:4" x14ac:dyDescent="0.3">
      <c r="A18" s="16">
        <v>-12</v>
      </c>
      <c r="B18" s="16">
        <f>ROUNDUP(AttributeCosts!AB15*Range_Factor1, 0)</f>
        <v>200</v>
      </c>
      <c r="C18" s="19">
        <f t="shared" si="0"/>
        <v>-7</v>
      </c>
      <c r="D18" s="19">
        <f>ROUNDUP(AttributeCosts!AB15*Range_Factor1, 0)</f>
        <v>200</v>
      </c>
    </row>
    <row r="19" spans="1:4" x14ac:dyDescent="0.3">
      <c r="A19" s="16">
        <v>-13</v>
      </c>
      <c r="B19" s="16">
        <f>ROUNDUP(AttributeCosts!AB16*Range_Factor1, 0)</f>
        <v>300</v>
      </c>
      <c r="C19" s="19">
        <f t="shared" si="0"/>
        <v>-8</v>
      </c>
      <c r="D19" s="19">
        <f>ROUNDUP(AttributeCosts!AB16*Range_Factor1, 0)</f>
        <v>300</v>
      </c>
    </row>
    <row r="20" spans="1:4" x14ac:dyDescent="0.3">
      <c r="A20" s="16">
        <v>-14</v>
      </c>
      <c r="B20" s="16">
        <f>ROUNDUP(AttributeCosts!AB17*Range_Factor1, 0)</f>
        <v>500</v>
      </c>
      <c r="C20" s="19">
        <f t="shared" si="0"/>
        <v>-9</v>
      </c>
      <c r="D20" s="19">
        <f>ROUNDUP(AttributeCosts!AB17*Range_Factor1, 0)</f>
        <v>500</v>
      </c>
    </row>
    <row r="21" spans="1:4" x14ac:dyDescent="0.3">
      <c r="A21" s="17">
        <v>-15</v>
      </c>
      <c r="B21" s="17">
        <f>ROUNDUP(AttributeCosts!AB18*Range_Factor1, 0)</f>
        <v>700</v>
      </c>
      <c r="C21" s="20">
        <f t="shared" si="0"/>
        <v>-10</v>
      </c>
      <c r="D21" s="20">
        <f>ROUNDUP(AttributeCosts!AB18*Range_Factor1, 0)</f>
        <v>700</v>
      </c>
    </row>
    <row r="23" spans="1:4" x14ac:dyDescent="0.3">
      <c r="A23" s="73" t="s">
        <v>156</v>
      </c>
      <c r="B23" s="31"/>
      <c r="C23" s="31"/>
      <c r="D23" s="74"/>
    </row>
    <row r="24" spans="1:4" x14ac:dyDescent="0.3">
      <c r="A24" s="14" t="s">
        <v>153</v>
      </c>
      <c r="C24" s="3" t="s">
        <v>154</v>
      </c>
      <c r="D24" s="15">
        <v>1300</v>
      </c>
    </row>
    <row r="25" spans="1:4" x14ac:dyDescent="0.3">
      <c r="A25" s="14" t="s">
        <v>158</v>
      </c>
      <c r="C25" s="3" t="s">
        <v>155</v>
      </c>
      <c r="D25" s="15">
        <f>D24/1500</f>
        <v>0.8666666666666667</v>
      </c>
    </row>
    <row r="26" spans="1:4" x14ac:dyDescent="0.3">
      <c r="A26" s="73" t="s">
        <v>157</v>
      </c>
      <c r="B26" s="31"/>
      <c r="C26" s="73" t="s">
        <v>159</v>
      </c>
      <c r="D26" s="74"/>
    </row>
    <row r="27" spans="1:4" x14ac:dyDescent="0.3">
      <c r="A27" s="13" t="s">
        <v>161</v>
      </c>
      <c r="B27" s="21" t="s">
        <v>160</v>
      </c>
      <c r="C27" s="21" t="s">
        <v>161</v>
      </c>
      <c r="D27" s="21" t="s">
        <v>160</v>
      </c>
    </row>
    <row r="28" spans="1:4" x14ac:dyDescent="0.3">
      <c r="A28" s="19">
        <v>0</v>
      </c>
      <c r="B28" s="19">
        <f>ROUNDUP(AttributeCosts!AB3*Range_Factor2, 0)</f>
        <v>2</v>
      </c>
      <c r="C28" s="19">
        <f t="shared" ref="C28:C43" si="1">A28+Acc_Bonus2</f>
        <v>0</v>
      </c>
      <c r="D28" s="19">
        <f>ROUNDUP(AttributeCosts!AB3*Range_Factor2, 0)</f>
        <v>2</v>
      </c>
    </row>
    <row r="29" spans="1:4" x14ac:dyDescent="0.3">
      <c r="A29" s="19">
        <v>-1</v>
      </c>
      <c r="B29" s="19">
        <f>ROUNDUP(AttributeCosts!AB4*Range_Factor2, 0)</f>
        <v>3</v>
      </c>
      <c r="C29" s="19">
        <f t="shared" si="1"/>
        <v>-1</v>
      </c>
      <c r="D29" s="15">
        <f>ROUNDUP(AttributeCosts!AB4*Range_Factor2, 0)</f>
        <v>3</v>
      </c>
    </row>
    <row r="30" spans="1:4" x14ac:dyDescent="0.3">
      <c r="A30" s="19">
        <v>-2</v>
      </c>
      <c r="B30" s="19">
        <f>ROUNDUP(AttributeCosts!AB5*Range_Factor2, 0)</f>
        <v>5</v>
      </c>
      <c r="C30" s="19">
        <f t="shared" si="1"/>
        <v>-2</v>
      </c>
      <c r="D30" s="15">
        <f>ROUNDUP(AttributeCosts!AB5*Range_Factor2, 0)</f>
        <v>5</v>
      </c>
    </row>
    <row r="31" spans="1:4" x14ac:dyDescent="0.3">
      <c r="A31" s="19">
        <v>-3</v>
      </c>
      <c r="B31" s="19">
        <f>ROUNDUP(AttributeCosts!AB6*Range_Factor2, 0)</f>
        <v>7</v>
      </c>
      <c r="C31" s="19">
        <f t="shared" si="1"/>
        <v>-3</v>
      </c>
      <c r="D31" s="15">
        <f>ROUNDUP(AttributeCosts!AB6*Range_Factor2, 0)</f>
        <v>7</v>
      </c>
    </row>
    <row r="32" spans="1:4" x14ac:dyDescent="0.3">
      <c r="A32" s="19">
        <v>-4</v>
      </c>
      <c r="B32" s="19">
        <f>ROUNDUP(AttributeCosts!AB7*Range_Factor2, 0)</f>
        <v>9</v>
      </c>
      <c r="C32" s="19">
        <f t="shared" si="1"/>
        <v>-4</v>
      </c>
      <c r="D32" s="15">
        <f>ROUNDUP(AttributeCosts!AB7*Range_Factor2, 0)</f>
        <v>9</v>
      </c>
    </row>
    <row r="33" spans="1:4" x14ac:dyDescent="0.3">
      <c r="A33" s="19">
        <v>-5</v>
      </c>
      <c r="B33" s="19">
        <f>ROUNDUP(AttributeCosts!AB8*Range_Factor2, 0)</f>
        <v>13</v>
      </c>
      <c r="C33" s="19">
        <f t="shared" si="1"/>
        <v>-5</v>
      </c>
      <c r="D33" s="15">
        <f>ROUNDUP(AttributeCosts!AB8*Range_Factor2, 0)</f>
        <v>13</v>
      </c>
    </row>
    <row r="34" spans="1:4" x14ac:dyDescent="0.3">
      <c r="A34" s="19">
        <v>-6</v>
      </c>
      <c r="B34" s="19">
        <f>ROUNDUP(AttributeCosts!AB9*Range_Factor2, 0)</f>
        <v>18</v>
      </c>
      <c r="C34" s="19">
        <f t="shared" si="1"/>
        <v>-6</v>
      </c>
      <c r="D34" s="15">
        <f>ROUNDUP(AttributeCosts!AB9*Range_Factor2, 0)</f>
        <v>18</v>
      </c>
    </row>
    <row r="35" spans="1:4" x14ac:dyDescent="0.3">
      <c r="A35" s="19">
        <v>-7</v>
      </c>
      <c r="B35" s="19">
        <f>ROUNDUP(AttributeCosts!AB10*Range_Factor2, 0)</f>
        <v>26</v>
      </c>
      <c r="C35" s="19">
        <f t="shared" si="1"/>
        <v>-7</v>
      </c>
      <c r="D35" s="15">
        <f>ROUNDUP(AttributeCosts!AB10*Range_Factor2, 0)</f>
        <v>26</v>
      </c>
    </row>
    <row r="36" spans="1:4" x14ac:dyDescent="0.3">
      <c r="A36" s="19">
        <v>-8</v>
      </c>
      <c r="B36" s="19">
        <f>ROUNDUP(AttributeCosts!AB11*Range_Factor2, 0)</f>
        <v>44</v>
      </c>
      <c r="C36" s="19">
        <f t="shared" si="1"/>
        <v>-8</v>
      </c>
      <c r="D36" s="15">
        <f>ROUNDUP(AttributeCosts!AB11*Range_Factor2, 0)</f>
        <v>44</v>
      </c>
    </row>
    <row r="37" spans="1:4" x14ac:dyDescent="0.3">
      <c r="A37" s="19">
        <v>-9</v>
      </c>
      <c r="B37" s="19">
        <f>ROUNDUP(AttributeCosts!AB12*Range_Factor2, 0)</f>
        <v>61</v>
      </c>
      <c r="C37" s="19">
        <f t="shared" si="1"/>
        <v>-9</v>
      </c>
      <c r="D37" s="15">
        <f>ROUNDUP(AttributeCosts!AB12*Range_Factor2, 0)</f>
        <v>61</v>
      </c>
    </row>
    <row r="38" spans="1:4" x14ac:dyDescent="0.3">
      <c r="A38" s="19">
        <v>-10</v>
      </c>
      <c r="B38" s="19">
        <f>ROUNDUP(AttributeCosts!AB13*Range_Factor2, 0)</f>
        <v>87</v>
      </c>
      <c r="C38" s="19">
        <f t="shared" si="1"/>
        <v>-10</v>
      </c>
      <c r="D38" s="15">
        <f>ROUNDUP(AttributeCosts!AB13*Range_Factor2, 0)</f>
        <v>87</v>
      </c>
    </row>
    <row r="39" spans="1:4" x14ac:dyDescent="0.3">
      <c r="A39" s="19">
        <v>-11</v>
      </c>
      <c r="B39" s="19">
        <f>ROUNDUP(AttributeCosts!AB14*Range_Factor2, 0)</f>
        <v>130</v>
      </c>
      <c r="C39" s="19">
        <f t="shared" si="1"/>
        <v>-11</v>
      </c>
      <c r="D39" s="15">
        <f>ROUNDUP(AttributeCosts!AB14*Range_Factor2, 0)</f>
        <v>130</v>
      </c>
    </row>
    <row r="40" spans="1:4" x14ac:dyDescent="0.3">
      <c r="A40" s="19">
        <v>-12</v>
      </c>
      <c r="B40" s="19">
        <f>ROUNDUP(AttributeCosts!AB15*Range_Factor2, 0)</f>
        <v>174</v>
      </c>
      <c r="C40" s="19">
        <f t="shared" si="1"/>
        <v>-12</v>
      </c>
      <c r="D40" s="15">
        <f>ROUNDUP(AttributeCosts!AB15*Range_Factor2, 0)</f>
        <v>174</v>
      </c>
    </row>
    <row r="41" spans="1:4" x14ac:dyDescent="0.3">
      <c r="A41" s="19">
        <v>-13</v>
      </c>
      <c r="B41" s="19">
        <f>ROUNDUP(AttributeCosts!AB16*Range_Factor2, 0)</f>
        <v>260</v>
      </c>
      <c r="C41" s="19">
        <f t="shared" si="1"/>
        <v>-13</v>
      </c>
      <c r="D41" s="15">
        <f>ROUNDUP(AttributeCosts!AB16*Range_Factor2, 0)</f>
        <v>260</v>
      </c>
    </row>
    <row r="42" spans="1:4" x14ac:dyDescent="0.3">
      <c r="A42" s="19">
        <v>-14</v>
      </c>
      <c r="B42" s="19">
        <f>ROUNDUP(AttributeCosts!AB17*Range_Factor2, 0)</f>
        <v>434</v>
      </c>
      <c r="C42" s="19">
        <f t="shared" si="1"/>
        <v>-14</v>
      </c>
      <c r="D42" s="15">
        <f>ROUNDUP(AttributeCosts!AB17*Range_Factor2, 0)</f>
        <v>434</v>
      </c>
    </row>
    <row r="43" spans="1:4" x14ac:dyDescent="0.3">
      <c r="A43" s="20">
        <v>-15</v>
      </c>
      <c r="B43" s="20">
        <f>ROUNDUP(AttributeCosts!AB18*Range_Factor2, 0)</f>
        <v>607</v>
      </c>
      <c r="C43" s="20">
        <f t="shared" si="1"/>
        <v>-15</v>
      </c>
      <c r="D43" s="18">
        <f>ROUNDUP(AttributeCosts!AB18*Range_Factor2, 0)</f>
        <v>607</v>
      </c>
    </row>
  </sheetData>
  <mergeCells count="8">
    <mergeCell ref="A1:D1"/>
    <mergeCell ref="L6:O6"/>
    <mergeCell ref="L9:M9"/>
    <mergeCell ref="C4:D4"/>
    <mergeCell ref="C26:D26"/>
    <mergeCell ref="A4:B4"/>
    <mergeCell ref="A26:B26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Character</vt:lpstr>
      <vt:lpstr>Skills</vt:lpstr>
      <vt:lpstr>AttributeCosts</vt:lpstr>
      <vt:lpstr>PointHistory</vt:lpstr>
      <vt:lpstr>RangeTables</vt:lpstr>
      <vt:lpstr>Acc_Bonus1</vt:lpstr>
      <vt:lpstr>Acc_Bonus2</vt:lpstr>
      <vt:lpstr>BASIC_LIFT</vt:lpstr>
      <vt:lpstr>BasicMoveActual</vt:lpstr>
      <vt:lpstr>BasicMoveBase</vt:lpstr>
      <vt:lpstr>BasicSpeedActual</vt:lpstr>
      <vt:lpstr>BasicSpeedBase</vt:lpstr>
      <vt:lpstr>DX</vt:lpstr>
      <vt:lpstr>Encumberance_Level</vt:lpstr>
      <vt:lpstr>FP</vt:lpstr>
      <vt:lpstr>HP</vt:lpstr>
      <vt:lpstr>HT</vt:lpstr>
      <vt:lpstr>HVY_LIFT</vt:lpstr>
      <vt:lpstr>IQ</vt:lpstr>
      <vt:lpstr>LIGHT_LIFT</vt:lpstr>
      <vt:lpstr>MED_LIFT</vt:lpstr>
      <vt:lpstr>Per</vt:lpstr>
      <vt:lpstr>Range_Factor1</vt:lpstr>
      <vt:lpstr>Range_Factor2</vt:lpstr>
      <vt:lpstr>ST</vt:lpstr>
      <vt:lpstr>Will</vt:lpstr>
      <vt:lpstr>XHVY_LIFT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Daniel</dc:creator>
  <cp:keywords>No Restrictions</cp:keywords>
  <cp:lastModifiedBy>Josh</cp:lastModifiedBy>
  <cp:lastPrinted>2019-03-31T15:31:29Z</cp:lastPrinted>
  <dcterms:created xsi:type="dcterms:W3CDTF">2017-09-05T17:43:00Z</dcterms:created>
  <dcterms:modified xsi:type="dcterms:W3CDTF">2021-10-18T16:24:07Z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a2b92582-f77c-44b5-817c-b8e99cd7a19a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