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A74F5758-FA9E-4BA5-B063-FF3C3C18CF5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dentifikacija" sheetId="9" r:id="rId1"/>
    <sheet name="Podaci" sheetId="11" r:id="rId2"/>
    <sheet name="Kvalifikacije" sheetId="15" r:id="rId3"/>
    <sheet name="Zad1" sheetId="1" r:id="rId4"/>
    <sheet name="Zad2" sheetId="12" r:id="rId5"/>
    <sheet name="Zad3" sheetId="13" r:id="rId6"/>
    <sheet name="Zad4" sheetId="14" r:id="rId7"/>
  </sheets>
  <calcPr calcId="191028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2" l="1"/>
  <c r="G25" i="12"/>
  <c r="F25" i="12"/>
  <c r="E25" i="12"/>
  <c r="D25" i="12"/>
  <c r="C25" i="12"/>
  <c r="H19" i="12"/>
  <c r="G19" i="12"/>
  <c r="D19" i="12"/>
  <c r="C19" i="12" s="1"/>
  <c r="E19" i="12"/>
  <c r="E10" i="15"/>
  <c r="C10" i="15"/>
  <c r="E25" i="15"/>
  <c r="E24" i="15"/>
  <c r="C24" i="15"/>
  <c r="C25" i="15"/>
  <c r="B27" i="14"/>
  <c r="B26" i="14"/>
  <c r="B25" i="14"/>
  <c r="B24" i="14"/>
  <c r="B23" i="14"/>
  <c r="B22" i="14"/>
  <c r="B21" i="14"/>
  <c r="B20" i="14"/>
  <c r="I16" i="14"/>
  <c r="J16" i="14"/>
  <c r="J11" i="14"/>
  <c r="J12" i="14"/>
  <c r="J13" i="14"/>
  <c r="J14" i="14"/>
  <c r="J10" i="14"/>
  <c r="I11" i="14"/>
  <c r="I12" i="14"/>
  <c r="I13" i="14"/>
  <c r="I14" i="14"/>
  <c r="I10" i="14"/>
  <c r="H10" i="14"/>
  <c r="H14" i="14"/>
  <c r="H11" i="14"/>
  <c r="H12" i="14"/>
  <c r="H13" i="14"/>
  <c r="B19" i="14"/>
  <c r="G16" i="14"/>
  <c r="G11" i="14"/>
  <c r="G12" i="14"/>
  <c r="G13" i="14"/>
  <c r="G14" i="14"/>
  <c r="G10" i="14"/>
  <c r="F10" i="14" a="1"/>
  <c r="F10" i="14" s="1"/>
  <c r="F16" i="14" s="1"/>
  <c r="E11" i="14"/>
  <c r="E12" i="14"/>
  <c r="E13" i="14"/>
  <c r="E14" i="14"/>
  <c r="E10" i="14"/>
  <c r="C12" i="14"/>
  <c r="C13" i="14"/>
  <c r="C14" i="14"/>
  <c r="C11" i="14"/>
  <c r="B8" i="14"/>
  <c r="B7" i="14"/>
  <c r="C36" i="13"/>
  <c r="D30" i="13"/>
  <c r="B30" i="13"/>
  <c r="B24" i="13"/>
  <c r="E14" i="13"/>
  <c r="E13" i="13"/>
  <c r="C14" i="13"/>
  <c r="C13" i="13"/>
  <c r="B12" i="13"/>
  <c r="H16" i="14" l="1"/>
  <c r="L34" i="12" l="1" a="1"/>
  <c r="L34" i="12" s="1"/>
  <c r="L41" i="12" s="1"/>
  <c r="E16" i="12" l="1"/>
  <c r="F16" i="12"/>
  <c r="G16" i="12"/>
  <c r="H16" i="12"/>
  <c r="D16" i="12"/>
  <c r="E12" i="12"/>
  <c r="F12" i="12"/>
  <c r="G12" i="12"/>
  <c r="H12" i="12"/>
  <c r="D12" i="12"/>
  <c r="I139" i="11"/>
  <c r="F139" i="11"/>
  <c r="I138" i="11"/>
  <c r="F138" i="11"/>
  <c r="I137" i="11"/>
  <c r="F137" i="11"/>
  <c r="I136" i="11"/>
  <c r="F136" i="11"/>
  <c r="I135" i="11"/>
  <c r="F135" i="11"/>
  <c r="I134" i="11"/>
  <c r="F134" i="11"/>
  <c r="I133" i="11"/>
  <c r="F133" i="11"/>
  <c r="I132" i="11"/>
  <c r="F132" i="11"/>
  <c r="I131" i="11"/>
  <c r="F131" i="11"/>
  <c r="I130" i="11"/>
  <c r="F130" i="11"/>
  <c r="I129" i="11"/>
  <c r="F129" i="11"/>
  <c r="I128" i="11"/>
  <c r="F128" i="11"/>
  <c r="I127" i="11"/>
  <c r="F127" i="11"/>
  <c r="I126" i="11"/>
  <c r="F126" i="11"/>
  <c r="I125" i="11"/>
  <c r="F125" i="11"/>
  <c r="I124" i="11"/>
  <c r="F124" i="11"/>
  <c r="I123" i="11"/>
  <c r="F123" i="11"/>
  <c r="I122" i="11"/>
  <c r="F122" i="11"/>
  <c r="I121" i="11"/>
  <c r="F121" i="11"/>
  <c r="I120" i="11"/>
  <c r="F120" i="11"/>
  <c r="I119" i="11"/>
  <c r="F119" i="11"/>
  <c r="I118" i="11"/>
  <c r="F118" i="11"/>
  <c r="I117" i="11"/>
  <c r="F117" i="11"/>
  <c r="I116" i="11"/>
  <c r="F116" i="11"/>
  <c r="I115" i="11"/>
  <c r="F115" i="11"/>
  <c r="I114" i="11"/>
  <c r="F114" i="11"/>
  <c r="I113" i="11"/>
  <c r="F113" i="11"/>
  <c r="I112" i="11"/>
  <c r="F112" i="11"/>
  <c r="I111" i="11"/>
  <c r="F111" i="11"/>
  <c r="I110" i="11"/>
  <c r="F110" i="11"/>
  <c r="I109" i="11"/>
  <c r="F109" i="11"/>
  <c r="I108" i="11"/>
  <c r="F108" i="11"/>
  <c r="I107" i="11"/>
  <c r="F107" i="11"/>
  <c r="I106" i="11"/>
  <c r="F106" i="11"/>
  <c r="I105" i="11"/>
  <c r="F105" i="11"/>
  <c r="I104" i="11"/>
  <c r="F104" i="11"/>
  <c r="I103" i="11"/>
  <c r="F103" i="11"/>
  <c r="I102" i="11"/>
  <c r="F102" i="11"/>
  <c r="I101" i="11"/>
  <c r="F101" i="11"/>
  <c r="I100" i="11"/>
  <c r="F100" i="11"/>
  <c r="I99" i="11"/>
  <c r="F99" i="11"/>
  <c r="I98" i="11"/>
  <c r="F98" i="11"/>
  <c r="I97" i="11"/>
  <c r="F97" i="11"/>
  <c r="I96" i="11"/>
  <c r="F96" i="11"/>
  <c r="I95" i="11"/>
  <c r="F95" i="11"/>
  <c r="I94" i="11"/>
  <c r="F94" i="11"/>
  <c r="I93" i="11"/>
  <c r="F93" i="11"/>
  <c r="I92" i="11"/>
  <c r="F92" i="11"/>
  <c r="I91" i="11"/>
  <c r="F91" i="11"/>
  <c r="I90" i="11"/>
  <c r="F90" i="11"/>
  <c r="I89" i="11"/>
  <c r="F89" i="11"/>
  <c r="I88" i="11"/>
  <c r="F88" i="11"/>
  <c r="I87" i="11"/>
  <c r="F87" i="11"/>
  <c r="I86" i="11"/>
  <c r="F86" i="11"/>
  <c r="I85" i="11"/>
  <c r="F85" i="11"/>
  <c r="I84" i="11"/>
  <c r="F84" i="11"/>
  <c r="I83" i="11"/>
  <c r="F83" i="11"/>
  <c r="I82" i="11"/>
  <c r="F82" i="11"/>
  <c r="I81" i="11"/>
  <c r="F81" i="11"/>
  <c r="I80" i="11"/>
  <c r="F80" i="11"/>
  <c r="I79" i="11"/>
  <c r="F79" i="11"/>
  <c r="I78" i="11"/>
  <c r="F78" i="11"/>
  <c r="I77" i="11"/>
  <c r="F77" i="11"/>
  <c r="I76" i="11"/>
  <c r="F76" i="11"/>
  <c r="I75" i="11"/>
  <c r="F75" i="11"/>
  <c r="I74" i="11"/>
  <c r="F74" i="11"/>
  <c r="I73" i="11"/>
  <c r="F73" i="11"/>
  <c r="I72" i="11"/>
  <c r="F72" i="11"/>
  <c r="I71" i="11"/>
  <c r="F71" i="11"/>
  <c r="I70" i="11"/>
  <c r="F70" i="11"/>
  <c r="I69" i="11"/>
  <c r="F69" i="11"/>
  <c r="I68" i="11"/>
  <c r="F68" i="11"/>
  <c r="I67" i="11"/>
  <c r="F67" i="11"/>
  <c r="I66" i="11"/>
  <c r="F66" i="11"/>
  <c r="I65" i="11"/>
  <c r="F65" i="11"/>
  <c r="I64" i="11"/>
  <c r="F64" i="11"/>
  <c r="I63" i="11"/>
  <c r="F63" i="11"/>
  <c r="I62" i="11"/>
  <c r="F62" i="11"/>
  <c r="I61" i="11"/>
  <c r="F61" i="11"/>
  <c r="I60" i="11"/>
  <c r="F60" i="11"/>
  <c r="I59" i="11"/>
  <c r="F59" i="11"/>
  <c r="I58" i="11"/>
  <c r="F58" i="11"/>
  <c r="I57" i="11"/>
  <c r="F57" i="11"/>
  <c r="I56" i="11"/>
  <c r="F56" i="11"/>
  <c r="I55" i="11"/>
  <c r="F55" i="11"/>
  <c r="I54" i="11"/>
  <c r="F54" i="11"/>
  <c r="I53" i="11"/>
  <c r="F53" i="11"/>
  <c r="I52" i="11"/>
  <c r="F52" i="11"/>
  <c r="I51" i="11"/>
  <c r="F51" i="11"/>
  <c r="I50" i="11"/>
  <c r="F50" i="11"/>
  <c r="I49" i="11"/>
  <c r="F49" i="11"/>
  <c r="I48" i="11"/>
  <c r="F48" i="11"/>
  <c r="I47" i="11"/>
  <c r="F47" i="11"/>
  <c r="I46" i="11"/>
  <c r="F46" i="11"/>
  <c r="I45" i="11"/>
  <c r="F45" i="11"/>
  <c r="I44" i="11"/>
  <c r="F44" i="11"/>
  <c r="I43" i="11"/>
  <c r="F43" i="11"/>
  <c r="I42" i="11"/>
  <c r="F42" i="11"/>
  <c r="I41" i="11"/>
  <c r="F41" i="11"/>
  <c r="I40" i="11"/>
  <c r="F40" i="11"/>
  <c r="I39" i="11"/>
  <c r="F39" i="11"/>
  <c r="I38" i="11"/>
  <c r="F38" i="11"/>
  <c r="I37" i="11"/>
  <c r="F37" i="11"/>
  <c r="I36" i="11"/>
  <c r="F36" i="11"/>
  <c r="I35" i="11"/>
  <c r="F35" i="11"/>
  <c r="I34" i="11"/>
  <c r="F34" i="11"/>
  <c r="I33" i="11"/>
  <c r="F33" i="11"/>
  <c r="I32" i="11"/>
  <c r="F32" i="11"/>
  <c r="I31" i="11"/>
  <c r="F31" i="11"/>
  <c r="I30" i="11"/>
  <c r="F30" i="11"/>
  <c r="I29" i="11"/>
  <c r="F29" i="11"/>
  <c r="I28" i="11"/>
  <c r="F28" i="11"/>
  <c r="I27" i="11"/>
  <c r="F27" i="11"/>
  <c r="I26" i="11"/>
  <c r="F26" i="11"/>
  <c r="I25" i="11"/>
  <c r="F25" i="11"/>
  <c r="I24" i="11"/>
  <c r="F24" i="11"/>
  <c r="I23" i="11"/>
  <c r="F23" i="11"/>
  <c r="I22" i="11"/>
  <c r="F22" i="11"/>
  <c r="I21" i="11"/>
  <c r="F21" i="11"/>
  <c r="I20" i="11"/>
  <c r="F20" i="11"/>
  <c r="I19" i="11"/>
  <c r="F19" i="11"/>
  <c r="I18" i="11"/>
  <c r="F18" i="11"/>
  <c r="I17" i="11"/>
  <c r="F17" i="11"/>
  <c r="I16" i="11"/>
  <c r="F16" i="11"/>
  <c r="I15" i="11"/>
  <c r="F15" i="11"/>
  <c r="I14" i="11"/>
  <c r="F14" i="11"/>
  <c r="I13" i="11"/>
  <c r="F13" i="11"/>
  <c r="I12" i="11"/>
  <c r="F12" i="11"/>
  <c r="I11" i="11"/>
  <c r="F11" i="11"/>
  <c r="I10" i="11"/>
  <c r="F10" i="11"/>
  <c r="I9" i="11"/>
  <c r="F9" i="11"/>
  <c r="I8" i="11"/>
  <c r="F8" i="11"/>
  <c r="I7" i="11"/>
  <c r="F7" i="11"/>
  <c r="I6" i="11"/>
  <c r="F6" i="11"/>
  <c r="I5" i="11"/>
  <c r="F5" i="11"/>
  <c r="I4" i="11"/>
  <c r="F4" i="11"/>
  <c r="I3" i="11"/>
  <c r="F3" i="11"/>
  <c r="I2" i="11"/>
  <c r="F2" i="11"/>
  <c r="F17" i="9" l="1"/>
  <c r="G17" i="9" s="1"/>
  <c r="F18" i="9" l="1"/>
  <c r="G1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<sst xmlns="http://schemas.openxmlformats.org/spreadsheetml/2006/main" count="363" uniqueCount="164">
  <si>
    <t>Fakultet informacijskih tehnologija</t>
  </si>
  <si>
    <t>Univerzitet "Džemal Bijedić" u Mostaru</t>
  </si>
  <si>
    <t>Primjenjena statistika</t>
  </si>
  <si>
    <t>Prvi parcijalni ispit</t>
  </si>
  <si>
    <t>Datum ispita:</t>
  </si>
  <si>
    <t>Podaci o studentu:</t>
  </si>
  <si>
    <t>Index</t>
  </si>
  <si>
    <t>Prezime</t>
  </si>
  <si>
    <t>Ime</t>
  </si>
  <si>
    <t>Podaci o ispitu</t>
  </si>
  <si>
    <t xml:space="preserve">Zadatak 1 </t>
  </si>
  <si>
    <t>Zadatak 2</t>
  </si>
  <si>
    <t>Zadatak 3</t>
  </si>
  <si>
    <t>Zadatak 4</t>
  </si>
  <si>
    <t>Ukupno</t>
  </si>
  <si>
    <t>Ocjena</t>
  </si>
  <si>
    <t>Max</t>
  </si>
  <si>
    <t>Bodova</t>
  </si>
  <si>
    <t>piD</t>
  </si>
  <si>
    <t>PrekLN</t>
  </si>
  <si>
    <t>God</t>
  </si>
  <si>
    <t>Pol</t>
  </si>
  <si>
    <t>GodR</t>
  </si>
  <si>
    <t>Starost</t>
  </si>
  <si>
    <t>Visina</t>
  </si>
  <si>
    <t>Težina</t>
  </si>
  <si>
    <t>BMI</t>
  </si>
  <si>
    <t>HCVRNA0</t>
  </si>
  <si>
    <t>FibrSt</t>
  </si>
  <si>
    <t>Steat</t>
  </si>
  <si>
    <t>ž</t>
  </si>
  <si>
    <t>m</t>
  </si>
  <si>
    <t>Ovaj radni list je eliminatoran za sve koji se nisu prethodno kvalificirali za ispit</t>
  </si>
  <si>
    <t>Zadatak 1</t>
  </si>
  <si>
    <t>Na radnom listu Podaci su dati provizorni podaci o pacijentima.</t>
  </si>
  <si>
    <t>Za svako pitanje kreirati samo JEDNU pivot tabelu!</t>
  </si>
  <si>
    <t>Primjenom naredbe FREQUENCY odrediti broj pacijenata primljenih u bolnicu po godinama (God).</t>
  </si>
  <si>
    <t>Izračunati lančane indekse broja oboljelih po godinama.</t>
  </si>
  <si>
    <t>Pretvoriti lančane indekse u bazne sa bazom u 2008. godini.</t>
  </si>
  <si>
    <t>Kontrolisati rezultat i obrazložiti postupak.</t>
  </si>
  <si>
    <t>Primjenom funkcije PERCENTILE izračunati traženo (NE kopirajući podatke na ovaj radni list) i odgovoriti na sljedeća pitanja:</t>
  </si>
  <si>
    <t>Ako se pretpostavi da se pod normalnim BMI smatraju srednjih 60% vrijednosti, koje su granice normalnog BMI iz dobijenih podataka?</t>
  </si>
  <si>
    <t>Do koje godine je primljeno 32% pacijenata?</t>
  </si>
  <si>
    <t>Koja je granica koja označava 6% pacijenata sa najvišim HCVRNA0?</t>
  </si>
  <si>
    <t>Koja je granica koja označava 7% pacijenata sa najmanjom HCVRNA0?</t>
  </si>
  <si>
    <t>Obrazložiti odgovore!</t>
  </si>
  <si>
    <t>Sa radnog lista podaci napraviti raspodjelu frekvencija pacijenata po razredima starosti (ne kopirajući podatke na ovaj radni list) pa izračunati:</t>
  </si>
  <si>
    <t>Razrednu sredinu, varijansu, standardnu devijaciju, koeficijent varijacije.</t>
  </si>
  <si>
    <t>Na osnovu prethodno izračunatog, izračunati koeficijente asimetrije i spljoštenosti i 95% interval povjerenja u sredinu.</t>
  </si>
  <si>
    <t>Ilustrovati raspodjelu frekvencija.</t>
  </si>
  <si>
    <t>Obrazložiti dobijene rezultate.</t>
  </si>
  <si>
    <t>Row Labels</t>
  </si>
  <si>
    <t>Grand Total</t>
  </si>
  <si>
    <t>Column Labels</t>
  </si>
  <si>
    <t>(blank)</t>
  </si>
  <si>
    <t>Average of Starost</t>
  </si>
  <si>
    <t>Count of piD</t>
  </si>
  <si>
    <t>Broj oboljelih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</si>
  <si>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</si>
  <si>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</si>
  <si>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Godine</t>
  </si>
  <si>
    <t>Lancani indeks</t>
  </si>
  <si>
    <t>2006/2005</t>
  </si>
  <si>
    <t>2007/2006</t>
  </si>
  <si>
    <t>2008/2007</t>
  </si>
  <si>
    <t>2009/2008</t>
  </si>
  <si>
    <t>2010/2009</t>
  </si>
  <si>
    <t>Godine:</t>
  </si>
  <si>
    <t>Bazni indeks</t>
  </si>
  <si>
    <t>IB123456</t>
  </si>
  <si>
    <t>Semin</t>
  </si>
  <si>
    <t>11.04.2022.</t>
  </si>
  <si>
    <t>Objasniti dinamiku i grafički je ilustrovati.</t>
  </si>
  <si>
    <t>Sa grafa ispod mozemo vidjeti da je najveci broj oboljelih bio u godinama 2008/2007 te da je indeks imao dvije tacke stabilizacije u godinama 2007/2006 I 2009/2008 dok je onda opet imao nagli porast u 2010 godini sto znaci da je I broj oboljelih nastavio rasti.</t>
  </si>
  <si>
    <t>Suma:</t>
  </si>
  <si>
    <r>
      <t xml:space="preserve">Koliko je muškaraca, a koliko žena </t>
    </r>
    <r>
      <rPr>
        <b/>
        <sz val="11"/>
        <color theme="1"/>
        <rFont val="Calibri"/>
        <family val="2"/>
        <charset val="238"/>
        <scheme val="minor"/>
      </rPr>
      <t>imalo</t>
    </r>
    <r>
      <rPr>
        <sz val="11"/>
        <color theme="1"/>
        <rFont val="Calibri"/>
        <family val="2"/>
        <scheme val="minor"/>
      </rPr>
      <t xml:space="preserve"> steatozu i koliko ih</t>
    </r>
    <r>
      <rPr>
        <b/>
        <sz val="11"/>
        <color theme="1"/>
        <rFont val="Calibri"/>
        <family val="2"/>
        <charset val="238"/>
        <scheme val="minor"/>
      </rPr>
      <t xml:space="preserve"> nije imalo</t>
    </r>
    <r>
      <rPr>
        <sz val="11"/>
        <color theme="1"/>
        <rFont val="Calibri"/>
        <family val="2"/>
        <scheme val="minor"/>
      </rPr>
      <t xml:space="preserve"> steatozu (Steat)?</t>
    </r>
  </si>
  <si>
    <r>
      <t xml:space="preserve">Kolika je </t>
    </r>
    <r>
      <rPr>
        <b/>
        <sz val="11"/>
        <color theme="1"/>
        <rFont val="Calibri"/>
        <family val="2"/>
        <charset val="238"/>
        <scheme val="minor"/>
      </rPr>
      <t>prosječna starost</t>
    </r>
    <r>
      <rPr>
        <sz val="11"/>
        <color theme="1"/>
        <rFont val="Calibri"/>
        <family val="2"/>
        <scheme val="minor"/>
      </rPr>
      <t xml:space="preserve"> pacijenata (Starost) u zavisnosti od toga jesu li su odustali od liječenja (</t>
    </r>
    <r>
      <rPr>
        <b/>
        <sz val="11"/>
        <color theme="1"/>
        <rFont val="Calibri"/>
        <family val="2"/>
        <charset val="238"/>
        <scheme val="minor"/>
      </rPr>
      <t>PrekLN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charset val="238"/>
        <scheme val="minor"/>
      </rPr>
      <t>po polu</t>
    </r>
    <r>
      <rPr>
        <sz val="11"/>
        <color theme="1"/>
        <rFont val="Calibri"/>
        <family val="2"/>
        <scheme val="minor"/>
      </rPr>
      <t xml:space="preserve"> (Pol)?</t>
    </r>
  </si>
  <si>
    <r>
      <t xml:space="preserve">Kakva je raspodjela </t>
    </r>
    <r>
      <rPr>
        <b/>
        <sz val="11"/>
        <color theme="1"/>
        <rFont val="Calibri"/>
        <family val="2"/>
        <charset val="238"/>
        <scheme val="minor"/>
      </rPr>
      <t>učestalosti</t>
    </r>
    <r>
      <rPr>
        <sz val="11"/>
        <color theme="1"/>
        <rFont val="Calibri"/>
        <family val="2"/>
        <scheme val="minor"/>
      </rPr>
      <t xml:space="preserve"> stadija fibroze (</t>
    </r>
    <r>
      <rPr>
        <b/>
        <sz val="11"/>
        <color theme="1"/>
        <rFont val="Calibri"/>
        <family val="2"/>
        <charset val="238"/>
        <scheme val="minor"/>
      </rPr>
      <t>FibrSt</t>
    </r>
    <r>
      <rPr>
        <sz val="11"/>
        <color theme="1"/>
        <rFont val="Calibri"/>
        <family val="2"/>
        <scheme val="minor"/>
      </rPr>
      <t>) po godinama prijema u bolnicu (</t>
    </r>
    <r>
      <rPr>
        <b/>
        <sz val="11"/>
        <color theme="1"/>
        <rFont val="Calibri"/>
        <family val="2"/>
        <charset val="238"/>
        <scheme val="minor"/>
      </rPr>
      <t>God</t>
    </r>
    <r>
      <rPr>
        <sz val="11"/>
        <color theme="1"/>
        <rFont val="Calibri"/>
        <family val="2"/>
        <scheme val="minor"/>
      </rPr>
      <t>)?</t>
    </r>
  </si>
  <si>
    <r>
      <t xml:space="preserve">Kakva je </t>
    </r>
    <r>
      <rPr>
        <b/>
        <sz val="11"/>
        <color theme="1"/>
        <rFont val="Calibri"/>
        <family val="2"/>
        <charset val="238"/>
        <scheme val="minor"/>
      </rPr>
      <t>struktura</t>
    </r>
    <r>
      <rPr>
        <sz val="11"/>
        <color theme="1"/>
        <rFont val="Calibri"/>
        <family val="2"/>
        <scheme val="minor"/>
      </rPr>
      <t xml:space="preserve"> stadija fibroze (</t>
    </r>
    <r>
      <rPr>
        <b/>
        <sz val="11"/>
        <color theme="1"/>
        <rFont val="Calibri"/>
        <family val="2"/>
        <charset val="238"/>
        <scheme val="minor"/>
      </rPr>
      <t>FibrSt</t>
    </r>
    <r>
      <rPr>
        <sz val="11"/>
        <color theme="1"/>
        <rFont val="Calibri"/>
        <family val="2"/>
        <scheme val="minor"/>
      </rPr>
      <t>) po godinama prijema u bolnicu (</t>
    </r>
    <r>
      <rPr>
        <b/>
        <sz val="11"/>
        <color theme="1"/>
        <rFont val="Calibri"/>
        <family val="2"/>
        <charset val="238"/>
        <scheme val="minor"/>
      </rPr>
      <t>God</t>
    </r>
    <r>
      <rPr>
        <sz val="11"/>
        <color theme="1"/>
        <rFont val="Calibri"/>
        <family val="2"/>
        <scheme val="minor"/>
      </rPr>
      <t xml:space="preserve">) u odnosu na </t>
    </r>
    <r>
      <rPr>
        <b/>
        <sz val="11"/>
        <color theme="1"/>
        <rFont val="Calibri"/>
        <family val="2"/>
        <charset val="238"/>
        <scheme val="minor"/>
      </rPr>
      <t>ukupan broj pacijenata</t>
    </r>
    <r>
      <rPr>
        <sz val="11"/>
        <color theme="1"/>
        <rFont val="Calibri"/>
        <family val="2"/>
        <scheme val="minor"/>
      </rPr>
      <t>?</t>
    </r>
  </si>
  <si>
    <t>Kaze nam da koristimo % jer se struktura izrazava u njima</t>
  </si>
  <si>
    <t>% of Grand Total</t>
  </si>
  <si>
    <t>Uraditi deskriptivnu statistiku (koristiti ugrađenu opciju Data Analysis) za promjenjive Starost i FibrStat, detaljno obrazložiti dobijene vrijednosti za svaku promjenjivu ponaosob i uporediti ih.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</si>
  <si>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</si>
  <si>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</si>
  <si>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</si>
  <si>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</si>
  <si>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</si>
  <si>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</si>
  <si>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</si>
  <si>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</si>
  <si>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</si>
  <si>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</si>
  <si>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</si>
  <si>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</si>
  <si>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</si>
  <si>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Largest(5)</t>
  </si>
  <si>
    <t>Smallest(5)</t>
  </si>
  <si>
    <t>FibrStat</t>
  </si>
  <si>
    <t>100-60=</t>
  </si>
  <si>
    <t>Donja granica:</t>
  </si>
  <si>
    <t>Gornja granica:</t>
  </si>
  <si>
    <t>40/2 jer dvije granice imamo</t>
  </si>
  <si>
    <t>100- donja granica</t>
  </si>
  <si>
    <t>Percentil:</t>
  </si>
  <si>
    <t>Godina:</t>
  </si>
  <si>
    <t>100-6=</t>
  </si>
  <si>
    <t>Ako je receno 'najmanjom' onda samo taj dati percentil iskoristimo tipa 7/100</t>
  </si>
  <si>
    <t>Ako je receno 'najvisim' onda percentil racunamo kao 100- u ovom slucaju 6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</si>
  <si>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 xml:space="preserve"> * 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</si>
  <si>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)^2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</si>
  <si>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)^3</t>
    </r>
    <r>
      <rPr>
        <sz val="11"/>
        <color theme="1"/>
        <rFont val="Calibri"/>
        <family val="2"/>
        <charset val="238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</si>
  <si>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)^4</t>
    </r>
    <r>
      <rPr>
        <sz val="11"/>
        <color theme="1"/>
        <rFont val="Calibri"/>
        <family val="2"/>
        <charset val="238"/>
        <scheme val="minor"/>
      </rPr>
      <t/>
    </r>
  </si>
  <si>
    <t>Razredna sredina:</t>
  </si>
  <si>
    <t>Varijansa:</t>
  </si>
  <si>
    <t>Standardna devijacija:</t>
  </si>
  <si>
    <t>Koeficijent varijacije:</t>
  </si>
  <si>
    <t>Koeficijent asimetrije:</t>
  </si>
  <si>
    <t>Koeficijent spljostenosti:</t>
  </si>
  <si>
    <t>Min starost:</t>
  </si>
  <si>
    <t>Max starost:</t>
  </si>
  <si>
    <t>Gornja g</t>
  </si>
  <si>
    <t>Raspon</t>
  </si>
  <si>
    <t>Od 21 do 25</t>
  </si>
  <si>
    <t>Od 26 do 35</t>
  </si>
  <si>
    <t>Od 36 do 45</t>
  </si>
  <si>
    <t>Od 46 do 55</t>
  </si>
  <si>
    <t>Od 56 do 65</t>
  </si>
  <si>
    <t>Fiksiramo vrijednost a ne kolonu!</t>
  </si>
  <si>
    <t>Racuna se kao : suma kubne varijanse/velicina uzorka/standardna devijacija^3</t>
  </si>
  <si>
    <t>Funkcija SKEW</t>
  </si>
  <si>
    <t>Racuna se kao : suma kvartalne varijanse/velicina uzorka/standardna devijacija^4</t>
  </si>
  <si>
    <t>Funkcija KURT</t>
  </si>
  <si>
    <t>onda je referentna vrijednost 0</t>
  </si>
  <si>
    <t>vise negativnih znaci vise vrijednosti manjih od sredine</t>
  </si>
  <si>
    <t>vise pozitivnih znaci vise vrijednosti vecih od sredine</t>
  </si>
  <si>
    <t>Racuna se kao: alpha; standardna devijacija; velicina uzorka;</t>
  </si>
  <si>
    <t>Interval povjerenja u sredini (95%)</t>
  </si>
  <si>
    <t>Racuna se kao: razredna sredina plus (+) interval povjerenja</t>
  </si>
  <si>
    <t>Racuna se kao: razredna sredina minus (-) interval povjerenja</t>
  </si>
  <si>
    <t>Graf je relativno simetrican sto znaci da su razredi dobro rasporedjeni</t>
  </si>
  <si>
    <t>Nema smisla da poredimo</t>
  </si>
  <si>
    <t>Zbir svih vrijednosti uzorka</t>
  </si>
  <si>
    <t>Broj elemenata uzorka</t>
  </si>
  <si>
    <t>Predstavlja 95 percentil (100-5)=95</t>
  </si>
  <si>
    <t>5% najmladjih pacijenata ima starost 24 godine I 5% najmladjih ima 0 stadij fibroze</t>
  </si>
  <si>
    <t>95% pacijenata ima starost 60 godina I 95% pacijenata ima 5 stadij fibroze</t>
  </si>
  <si>
    <t>Donja granica CL:</t>
  </si>
  <si>
    <t xml:space="preserve">Gornja granica CL: </t>
  </si>
  <si>
    <t>Nivo povjerenja/Confidence level</t>
  </si>
  <si>
    <t>Koeficijent varijacije</t>
  </si>
  <si>
    <t>Vrijednosti stadija fibroze vise variraju nego vrijednosti starosti</t>
  </si>
  <si>
    <t>Mladji ljudi su bolesni</t>
  </si>
  <si>
    <t>Zakrivljenost sa lijeve strane kod starosti (negativno) dok sa desne strane kod fibroze (pozitivno)</t>
  </si>
  <si>
    <t>Najcesce godiste 39 a stadij fibroze drugi (2)</t>
  </si>
  <si>
    <t>Standardno linearno odstupanje uzorka je manje kod fibroze u odnosu na starost</t>
  </si>
  <si>
    <t>Sredina treba da bude izmedju ove dvije granice</t>
  </si>
  <si>
    <t>Uzorak je spljosten negativno kod starosti a pozitivno kod fibroze, odnosnu udubljen I ispupcen</t>
  </si>
  <si>
    <t>Uzorak fibroze ima vecu zakrivljenost (simetricniji  je) od uzorka starosti</t>
  </si>
  <si>
    <t>Poredjenje ova dva uzorka je moguce samo po koeficijentu varijacije, asimetricnosti I zakrivljenosti, ostalo se moze samo opisati ne, I porediti.</t>
  </si>
  <si>
    <r>
      <t xml:space="preserve">Provjera tako sto iz frekvencije svaki broj za svaku godinu podijelimo sa brojem iz </t>
    </r>
    <r>
      <rPr>
        <b/>
        <sz val="11"/>
        <color rgb="FFFF0000"/>
        <rFont val="Calibri"/>
        <family val="2"/>
        <charset val="238"/>
        <scheme val="minor"/>
      </rPr>
      <t>bazne godine (2008)</t>
    </r>
  </si>
  <si>
    <t>Dobijeni indeks:</t>
  </si>
  <si>
    <t>Provjereni indeks:</t>
  </si>
  <si>
    <t>Pretvaranje indeksa nam je tacno</t>
  </si>
  <si>
    <t>Prema lijevo dijelimo sa  kolonom 2008. godine dok prema desno mnozimo sa tom istom NEMA FIKSIRANJA vrijednosti.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</si>
</sst>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/>
    <xf numFmtId="0" fontId="8" fillId="3" borderId="0" xfId="0" applyFont="1" applyFill="1"/>
    <xf numFmtId="0" fontId="8" fillId="3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2" xfId="0" applyBorder="1"/>
    <xf numFmtId="2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/>
    <xf numFmtId="0" fontId="8" fillId="3" borderId="3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10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4" xfId="0" applyNumberFormat="1" applyFill="1" applyBorder="1" applyAlignment="1"/>
    <xf numFmtId="1" fontId="8" fillId="3" borderId="1" xfId="0" applyNumberFormat="1" applyFont="1" applyFill="1" applyBorder="1"/>
    <xf numFmtId="2" fontId="8" fillId="0" borderId="0" xfId="0" applyNumberFormat="1" applyFont="1"/>
    <xf numFmtId="165" fontId="8" fillId="0" borderId="0" xfId="0" applyNumberFormat="1" applyFont="1"/>
    <xf numFmtId="0" fontId="0" fillId="0" borderId="1" xfId="0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right"/>
    </xf>
    <xf numFmtId="9" fontId="8" fillId="0" borderId="0" xfId="1" applyFont="1"/>
    <xf numFmtId="0" fontId="0" fillId="0" borderId="1" xfId="0" applyFill="1" applyBorder="1"/>
    <xf numFmtId="0" fontId="12" fillId="0" borderId="0" xfId="0" applyFont="1"/>
    <xf numFmtId="0" fontId="8" fillId="0" borderId="0" xfId="0" applyFont="1" applyFill="1" applyBorder="1"/>
  </cellXfs>
  <cellStyles count="2">
    <cellStyle name="Normal" xfId="0" builtinId="0"/>
    <cellStyle name="Percent" xfId="1" builtinId="5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colors>
    <mruColors>
      <color rgb="FF1F8D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Zad2!$C$12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Zad2!$D$11:$H$11</c:f>
              <c:strCache>
                <c:ptCount val="5"/>
                <c:pt idx="0">
                  <c:v>2006/2005</c:v>
                </c:pt>
                <c:pt idx="1">
                  <c:v>2007/2006</c:v>
                </c:pt>
                <c:pt idx="2">
                  <c:v>2008/2007</c:v>
                </c:pt>
                <c:pt idx="3">
                  <c:v>2009/2008</c:v>
                </c:pt>
                <c:pt idx="4">
                  <c:v>2010/2009</c:v>
                </c:pt>
              </c:strCache>
            </c:strRef>
          </c:cat>
          <c:val>
            <c:numRef>
              <c:f>Zad2!$D$12:$H$12</c:f>
              <c:numCache>
                <c:formatCode>0.00</c:formatCode>
                <c:ptCount val="5"/>
                <c:pt idx="0">
                  <c:v>0.81818181818181823</c:v>
                </c:pt>
                <c:pt idx="1">
                  <c:v>0.62962962962962965</c:v>
                </c:pt>
                <c:pt idx="2">
                  <c:v>1.6470588235294117</c:v>
                </c:pt>
                <c:pt idx="3">
                  <c:v>0.4642857142857143</c:v>
                </c:pt>
                <c:pt idx="4">
                  <c:v>1.5384615384615385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3-4AEB-9362-2B9039EE0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531200"/>
        <c:axId val="1951530368"/>
      </c:lineChart>
      <c:catAx>
        <c:axId val="19515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51530368"/>
        <c:crosses val="autoZero"/>
        <c:auto val="1"/>
        <c:lblAlgn val="ctr"/>
        <c:lblOffset val="100"/>
        <c:noMultiLvlLbl val="0"/>
      </c:catAx>
      <c:valAx>
        <c:axId val="19515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5153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Zad4!$B$10:$B$14</c:f>
              <c:strCache>
                <c:ptCount val="5"/>
                <c:pt idx="0">
                  <c:v>Od 21 do 25</c:v>
                </c:pt>
                <c:pt idx="1">
                  <c:v>Od 26 do 35</c:v>
                </c:pt>
                <c:pt idx="2">
                  <c:v>Od 36 do 45</c:v>
                </c:pt>
                <c:pt idx="3">
                  <c:v>Od 46 do 55</c:v>
                </c:pt>
                <c:pt idx="4">
                  <c:v>Od 56 do 65</c:v>
                </c:pt>
              </c:strCache>
            </c:strRef>
          </c:cat>
          <c:val>
            <c:numRef>
              <c:f>Zad4!$F$10:$F$14</c:f>
              <c:numCache>
                <c:formatCode>General</c:formatCode>
                <c:ptCount val="5"/>
                <c:pt idx="0">
                  <c:v>6</c:v>
                </c:pt>
                <c:pt idx="1">
                  <c:v>39</c:v>
                </c:pt>
                <c:pt idx="2">
                  <c:v>49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D-451D-85DD-96D359BA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701600"/>
        <c:axId val="1792119344"/>
      </c:barChart>
      <c:catAx>
        <c:axId val="20237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92119344"/>
        <c:crosses val="autoZero"/>
        <c:auto val="1"/>
        <c:lblAlgn val="ctr"/>
        <c:lblOffset val="100"/>
        <c:noMultiLvlLbl val="0"/>
      </c:catAx>
      <c:valAx>
        <c:axId val="17921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02370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1103586</xdr:colOff>
      <xdr:row>24</xdr:row>
      <xdr:rowOff>32845</xdr:rowOff>
    </xdr:from>
    <xdr:to>
      <xdr:col>3</xdr:col>
      <xdr:colOff>492673</xdr:colOff>
      <xdr:row>28</xdr:row>
      <xdr:rowOff>65690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CB4D13-4792-451C-81E7-0AE804E1ED02}"/>
            </a:ext>
          </a:extLst>
        </xdr:cNvPr>
        <xdr:cNvCxnSpPr/>
      </xdr:nvCxnSpPr>
      <xdr:spPr>
        <a:xfrm>
          <a:off x="1714500" y="4617983"/>
          <a:ext cx="1550276" cy="794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659422</xdr:colOff>
      <xdr:row>36</xdr:row>
      <xdr:rowOff>73268</xdr:rowOff>
    </xdr:from>
    <xdr:to>
      <xdr:col>11</xdr:col>
      <xdr:colOff>29307</xdr:colOff>
      <xdr:row>40</xdr:row>
      <xdr:rowOff>183172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4591E0-4C7E-41AF-AA59-B03B65C0199D}"/>
            </a:ext>
          </a:extLst>
        </xdr:cNvPr>
        <xdr:cNvCxnSpPr/>
      </xdr:nvCxnSpPr>
      <xdr:spPr>
        <a:xfrm>
          <a:off x="7825153" y="6931268"/>
          <a:ext cx="835269" cy="871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205154</xdr:colOff>
      <xdr:row>36</xdr:row>
      <xdr:rowOff>183173</xdr:rowOff>
    </xdr:from>
    <xdr:to>
      <xdr:col>16</xdr:col>
      <xdr:colOff>937847</xdr:colOff>
      <xdr:row>45</xdr:row>
      <xdr:rowOff>131885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43F787E-BFC7-4F77-B3B0-BC9C89CB913F}"/>
            </a:ext>
          </a:extLst>
        </xdr:cNvPr>
        <xdr:cNvCxnSpPr/>
      </xdr:nvCxnSpPr>
      <xdr:spPr>
        <a:xfrm flipH="1">
          <a:off x="10865827" y="7041173"/>
          <a:ext cx="2322635" cy="1663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19707</xdr:colOff>
      <xdr:row>31</xdr:row>
      <xdr:rowOff>52552</xdr:rowOff>
    </xdr:from>
    <xdr:to>
      <xdr:col>6</xdr:col>
      <xdr:colOff>328448</xdr:colOff>
      <xdr:row>42</xdr:row>
      <xdr:rowOff>93936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24175-1F11-47BD-8241-731EBC076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353786</xdr:colOff>
      <xdr:row>13</xdr:row>
      <xdr:rowOff>114300</xdr:rowOff>
    </xdr:from>
    <xdr:to>
      <xdr:col>3</xdr:col>
      <xdr:colOff>136072</xdr:colOff>
      <xdr:row>17</xdr:row>
      <xdr:rowOff>21771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EC8D0C-773B-4615-B66D-BE87EE1C1B79}"/>
            </a:ext>
          </a:extLst>
        </xdr:cNvPr>
        <xdr:cNvCxnSpPr/>
      </xdr:nvCxnSpPr>
      <xdr:spPr>
        <a:xfrm>
          <a:off x="1556657" y="2590800"/>
          <a:ext cx="391886" cy="669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33</xdr:row>
      <xdr:rowOff>119743</xdr:rowOff>
    </xdr:from>
    <xdr:to>
      <xdr:col>5</xdr:col>
      <xdr:colOff>16328</xdr:colOff>
      <xdr:row>37</xdr:row>
      <xdr:rowOff>70757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1CEE905-98E1-4D15-B8B3-5F6A0C2599D4}"/>
            </a:ext>
          </a:extLst>
        </xdr:cNvPr>
        <xdr:cNvCxnSpPr/>
      </xdr:nvCxnSpPr>
      <xdr:spPr>
        <a:xfrm>
          <a:off x="2966357" y="6406243"/>
          <a:ext cx="604157" cy="713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70756</xdr:colOff>
      <xdr:row>27</xdr:row>
      <xdr:rowOff>168729</xdr:rowOff>
    </xdr:from>
    <xdr:to>
      <xdr:col>5</xdr:col>
      <xdr:colOff>43543</xdr:colOff>
      <xdr:row>30</xdr:row>
      <xdr:rowOff>141514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08D350-78B9-46C5-AFE7-F83059959AEC}"/>
            </a:ext>
          </a:extLst>
        </xdr:cNvPr>
        <xdr:cNvCxnSpPr/>
      </xdr:nvCxnSpPr>
      <xdr:spPr>
        <a:xfrm>
          <a:off x="3015342" y="5312229"/>
          <a:ext cx="582387" cy="544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348155</xdr:colOff>
      <xdr:row>5</xdr:row>
      <xdr:rowOff>151086</xdr:rowOff>
    </xdr:from>
    <xdr:to>
      <xdr:col>8</xdr:col>
      <xdr:colOff>32845</xdr:colOff>
      <xdr:row>9</xdr:row>
      <xdr:rowOff>91965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8AE8BA7-704E-4861-A4C7-88733A116298}"/>
            </a:ext>
          </a:extLst>
        </xdr:cNvPr>
        <xdr:cNvCxnSpPr/>
      </xdr:nvCxnSpPr>
      <xdr:spPr>
        <a:xfrm flipV="1">
          <a:off x="6516414" y="1103586"/>
          <a:ext cx="381000" cy="74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539969</xdr:colOff>
      <xdr:row>10</xdr:row>
      <xdr:rowOff>145832</xdr:rowOff>
    </xdr:from>
    <xdr:to>
      <xdr:col>10</xdr:col>
      <xdr:colOff>19707</xdr:colOff>
      <xdr:row>18</xdr:row>
      <xdr:rowOff>26276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CA2865-908A-4E6A-ACF7-59EB4BB2D1F8}"/>
            </a:ext>
          </a:extLst>
        </xdr:cNvPr>
        <xdr:cNvCxnSpPr/>
      </xdr:nvCxnSpPr>
      <xdr:spPr>
        <a:xfrm>
          <a:off x="7404538" y="2090246"/>
          <a:ext cx="1036583" cy="1404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413844</xdr:colOff>
      <xdr:row>6</xdr:row>
      <xdr:rowOff>124811</xdr:rowOff>
    </xdr:from>
    <xdr:to>
      <xdr:col>15</xdr:col>
      <xdr:colOff>203637</xdr:colOff>
      <xdr:row>16</xdr:row>
      <xdr:rowOff>139919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4F841D-3B90-496F-84D4-27C52D0F9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62.374214351854" createdVersion="7" refreshedVersion="7" minRefreshableVersion="3" recordCount="138" xr:uid="{C6EFF859-5153-418F-B05C-F2D4CA36DE39}">
  <cacheSource type="worksheet">
    <worksheetSource ref="A1:L139" sheet="Podaci"/>
  </cacheSource>
  <cacheFields count="12">
    <cacheField name="piD" numFmtId="0">
      <sharedItems containsSemiMixedTypes="0" containsString="0" containsNumber="1" containsInteger="1" minValue="1" maxValue="138" count="13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</sharedItems>
    </cacheField>
    <cacheField name="PrekLN" numFmtId="0">
      <sharedItems containsString="0" containsBlank="1" containsNumber="1" containsInteger="1" minValue="0" maxValue="1" count="3">
        <n v="1"/>
        <n v="0"/>
        <m/>
      </sharedItems>
    </cacheField>
    <cacheField name="God" numFmtId="0">
      <sharedItems containsSemiMixedTypes="0" containsString="0" containsNumber="1" containsInteger="1" minValue="2005" maxValue="2010" count="6">
        <n v="2009"/>
        <n v="2010"/>
        <n v="2008"/>
        <n v="2005"/>
        <n v="2007"/>
        <n v="2006"/>
      </sharedItems>
    </cacheField>
    <cacheField name="Pol" numFmtId="0">
      <sharedItems count="2">
        <s v="ž"/>
        <s v="m"/>
      </sharedItems>
    </cacheField>
    <cacheField name="GodR" numFmtId="0">
      <sharedItems containsSemiMixedTypes="0" containsString="0" containsNumber="1" containsInteger="1" minValue="1940" maxValue="1989"/>
    </cacheField>
    <cacheField name="Starost" numFmtId="0">
      <sharedItems containsSemiMixedTypes="0" containsString="0" containsNumber="1" containsInteger="1" minValue="21" maxValue="65"/>
    </cacheField>
    <cacheField name="Visina" numFmtId="0">
      <sharedItems containsSemiMixedTypes="0" containsString="0" containsNumber="1" containsInteger="1" minValue="151" maxValue="190"/>
    </cacheField>
    <cacheField name="Težina" numFmtId="0">
      <sharedItems containsSemiMixedTypes="0" containsString="0" containsNumber="1" containsInteger="1" minValue="55" maxValue="105"/>
    </cacheField>
    <cacheField name="BMI" numFmtId="164">
      <sharedItems containsSemiMixedTypes="0" containsString="0" containsNumber="1" minValue="18.017485822306238" maxValue="33.177732340573279"/>
    </cacheField>
    <cacheField name="HCVRNA0" numFmtId="165">
      <sharedItems containsSemiMixedTypes="0" containsString="0" containsNumber="1" minValue="1160" maxValue="1010000000"/>
    </cacheField>
    <cacheField name="FibrSt" numFmtId="0">
      <sharedItems containsSemiMixedTypes="0" containsString="0" containsNumber="1" containsInteger="1" minValue="0" maxValue="6" count="7">
        <n v="3"/>
        <n v="0"/>
        <n v="1"/>
        <n v="2"/>
        <n v="4"/>
        <n v="5"/>
        <n v="6"/>
      </sharedItems>
    </cacheField>
    <cacheField name="Stea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x v="0"/>
    <x v="0"/>
    <x v="0"/>
    <n v="1950"/>
    <n v="59"/>
    <n v="171"/>
    <n v="86"/>
    <n v="29.410758865975858"/>
    <n v="204577"/>
    <x v="0"/>
    <x v="0"/>
  </r>
  <r>
    <x v="1"/>
    <x v="0"/>
    <x v="1"/>
    <x v="0"/>
    <n v="1950"/>
    <n v="60"/>
    <n v="156"/>
    <n v="79"/>
    <n v="32.462195923734384"/>
    <n v="1537123"/>
    <x v="1"/>
    <x v="1"/>
  </r>
  <r>
    <x v="2"/>
    <x v="0"/>
    <x v="2"/>
    <x v="1"/>
    <n v="1950"/>
    <n v="58"/>
    <n v="180"/>
    <n v="93"/>
    <n v="28.703703703703702"/>
    <n v="84700000"/>
    <x v="2"/>
    <x v="1"/>
  </r>
  <r>
    <x v="3"/>
    <x v="1"/>
    <x v="0"/>
    <x v="1"/>
    <n v="1951"/>
    <n v="58"/>
    <n v="176"/>
    <n v="74"/>
    <n v="23.889462809917354"/>
    <n v="977237.22095581202"/>
    <x v="3"/>
    <x v="0"/>
  </r>
  <r>
    <x v="4"/>
    <x v="1"/>
    <x v="3"/>
    <x v="0"/>
    <n v="1951"/>
    <n v="54"/>
    <n v="165"/>
    <n v="77"/>
    <n v="28.282828282828287"/>
    <n v="1580000"/>
    <x v="3"/>
    <x v="1"/>
  </r>
  <r>
    <x v="5"/>
    <x v="0"/>
    <x v="2"/>
    <x v="0"/>
    <n v="1951"/>
    <n v="57"/>
    <n v="162"/>
    <n v="71"/>
    <n v="27.053802773967377"/>
    <n v="517000"/>
    <x v="3"/>
    <x v="1"/>
  </r>
  <r>
    <x v="6"/>
    <x v="0"/>
    <x v="2"/>
    <x v="1"/>
    <n v="1951"/>
    <n v="57"/>
    <n v="183"/>
    <n v="81"/>
    <n v="24.187046492878256"/>
    <n v="231000000"/>
    <x v="2"/>
    <x v="1"/>
  </r>
  <r>
    <x v="7"/>
    <x v="0"/>
    <x v="1"/>
    <x v="1"/>
    <n v="1952"/>
    <n v="58"/>
    <n v="171"/>
    <n v="92"/>
    <n v="31.462672275229988"/>
    <n v="7079457.8438413814"/>
    <x v="0"/>
    <x v="1"/>
  </r>
  <r>
    <x v="8"/>
    <x v="1"/>
    <x v="1"/>
    <x v="0"/>
    <n v="1952"/>
    <n v="58"/>
    <n v="161"/>
    <n v="84"/>
    <n v="32.406157169862269"/>
    <n v="2893117"/>
    <x v="4"/>
    <x v="0"/>
  </r>
  <r>
    <x v="9"/>
    <x v="0"/>
    <x v="0"/>
    <x v="1"/>
    <n v="1952"/>
    <n v="57"/>
    <n v="181"/>
    <n v="70"/>
    <n v="21.366869143188548"/>
    <n v="7079457.8438413814"/>
    <x v="4"/>
    <x v="1"/>
  </r>
  <r>
    <x v="10"/>
    <x v="1"/>
    <x v="2"/>
    <x v="0"/>
    <n v="1952"/>
    <n v="56"/>
    <n v="176"/>
    <n v="62"/>
    <n v="20.015495867768596"/>
    <n v="20000000"/>
    <x v="3"/>
    <x v="1"/>
  </r>
  <r>
    <x v="11"/>
    <x v="0"/>
    <x v="3"/>
    <x v="1"/>
    <n v="1953"/>
    <n v="52"/>
    <n v="180"/>
    <n v="75"/>
    <n v="23.148148148148145"/>
    <n v="13200000"/>
    <x v="5"/>
    <x v="1"/>
  </r>
  <r>
    <x v="12"/>
    <x v="0"/>
    <x v="3"/>
    <x v="1"/>
    <n v="1954"/>
    <n v="51"/>
    <n v="182"/>
    <n v="70"/>
    <n v="21.132713440405748"/>
    <n v="3800000"/>
    <x v="3"/>
    <x v="1"/>
  </r>
  <r>
    <x v="13"/>
    <x v="1"/>
    <x v="1"/>
    <x v="1"/>
    <n v="1954"/>
    <n v="56"/>
    <n v="176"/>
    <n v="83"/>
    <n v="26.794938016528928"/>
    <n v="1122018.4543019643"/>
    <x v="2"/>
    <x v="1"/>
  </r>
  <r>
    <x v="14"/>
    <x v="1"/>
    <x v="4"/>
    <x v="0"/>
    <n v="1954"/>
    <n v="53"/>
    <n v="169"/>
    <n v="88"/>
    <n v="30.811246104828268"/>
    <n v="4170000"/>
    <x v="3"/>
    <x v="1"/>
  </r>
  <r>
    <x v="15"/>
    <x v="1"/>
    <x v="1"/>
    <x v="1"/>
    <n v="1954"/>
    <n v="56"/>
    <n v="181"/>
    <n v="78"/>
    <n v="23.808797045267237"/>
    <n v="670702"/>
    <x v="3"/>
    <x v="1"/>
  </r>
  <r>
    <x v="16"/>
    <x v="0"/>
    <x v="4"/>
    <x v="1"/>
    <n v="1954"/>
    <n v="53"/>
    <n v="174"/>
    <n v="76"/>
    <n v="25.102391333069097"/>
    <n v="916000"/>
    <x v="5"/>
    <x v="1"/>
  </r>
  <r>
    <x v="17"/>
    <x v="0"/>
    <x v="2"/>
    <x v="1"/>
    <n v="1955"/>
    <n v="53"/>
    <n v="171"/>
    <n v="67"/>
    <n v="22.913033070004449"/>
    <n v="67900000"/>
    <x v="0"/>
    <x v="1"/>
  </r>
  <r>
    <x v="18"/>
    <x v="0"/>
    <x v="2"/>
    <x v="1"/>
    <n v="1956"/>
    <n v="52"/>
    <n v="189"/>
    <n v="91"/>
    <n v="25.475210660395845"/>
    <n v="7340000"/>
    <x v="2"/>
    <x v="0"/>
  </r>
  <r>
    <x v="19"/>
    <x v="0"/>
    <x v="5"/>
    <x v="1"/>
    <n v="1956"/>
    <n v="50"/>
    <n v="172"/>
    <n v="75"/>
    <n v="25.351541373715524"/>
    <n v="835000"/>
    <x v="3"/>
    <x v="1"/>
  </r>
  <r>
    <x v="20"/>
    <x v="0"/>
    <x v="0"/>
    <x v="0"/>
    <n v="1956"/>
    <n v="53"/>
    <n v="172"/>
    <n v="71"/>
    <n v="23.999459167117362"/>
    <n v="254367"/>
    <x v="2"/>
    <x v="1"/>
  </r>
  <r>
    <x v="21"/>
    <x v="0"/>
    <x v="0"/>
    <x v="1"/>
    <n v="1956"/>
    <n v="53"/>
    <n v="183"/>
    <n v="89"/>
    <n v="26.575890590940304"/>
    <n v="1030000"/>
    <x v="3"/>
    <x v="0"/>
  </r>
  <r>
    <x v="22"/>
    <x v="0"/>
    <x v="5"/>
    <x v="1"/>
    <n v="1957"/>
    <n v="49"/>
    <n v="177"/>
    <n v="94"/>
    <n v="30.004149510038619"/>
    <n v="434000"/>
    <x v="3"/>
    <x v="1"/>
  </r>
  <r>
    <x v="23"/>
    <x v="0"/>
    <x v="2"/>
    <x v="1"/>
    <n v="1957"/>
    <n v="51"/>
    <n v="176"/>
    <n v="78"/>
    <n v="25.180785123966942"/>
    <n v="2260000"/>
    <x v="0"/>
    <x v="1"/>
  </r>
  <r>
    <x v="24"/>
    <x v="0"/>
    <x v="0"/>
    <x v="0"/>
    <n v="1958"/>
    <n v="51"/>
    <n v="161"/>
    <n v="63"/>
    <n v="24.304617877396701"/>
    <n v="4600252"/>
    <x v="1"/>
    <x v="0"/>
  </r>
  <r>
    <x v="25"/>
    <x v="1"/>
    <x v="0"/>
    <x v="1"/>
    <n v="1959"/>
    <n v="50"/>
    <n v="179"/>
    <n v="82"/>
    <n v="25.592209980961893"/>
    <n v="2884031.5031266073"/>
    <x v="6"/>
    <x v="1"/>
  </r>
  <r>
    <x v="26"/>
    <x v="0"/>
    <x v="1"/>
    <x v="0"/>
    <n v="1959"/>
    <n v="51"/>
    <n v="153"/>
    <n v="67"/>
    <n v="28.621470374642232"/>
    <n v="63446"/>
    <x v="0"/>
    <x v="1"/>
  </r>
  <r>
    <x v="27"/>
    <x v="0"/>
    <x v="0"/>
    <x v="1"/>
    <n v="1960"/>
    <n v="49"/>
    <n v="184"/>
    <n v="85"/>
    <n v="25.10633270321361"/>
    <n v="371535.2290971732"/>
    <x v="3"/>
    <x v="1"/>
  </r>
  <r>
    <x v="28"/>
    <x v="0"/>
    <x v="3"/>
    <x v="1"/>
    <n v="1960"/>
    <n v="45"/>
    <n v="170"/>
    <n v="75"/>
    <n v="25.95155709342561"/>
    <n v="272000"/>
    <x v="6"/>
    <x v="1"/>
  </r>
  <r>
    <x v="29"/>
    <x v="0"/>
    <x v="5"/>
    <x v="1"/>
    <n v="1960"/>
    <n v="46"/>
    <n v="189"/>
    <n v="105"/>
    <n v="29.394473838918284"/>
    <n v="30600000"/>
    <x v="4"/>
    <x v="1"/>
  </r>
  <r>
    <x v="30"/>
    <x v="0"/>
    <x v="1"/>
    <x v="1"/>
    <n v="1960"/>
    <n v="50"/>
    <n v="177"/>
    <n v="82"/>
    <n v="26.173832551310287"/>
    <n v="91900"/>
    <x v="4"/>
    <x v="1"/>
  </r>
  <r>
    <x v="31"/>
    <x v="0"/>
    <x v="2"/>
    <x v="1"/>
    <n v="1960"/>
    <n v="48"/>
    <n v="189"/>
    <n v="93"/>
    <n v="26.035105400184765"/>
    <n v="41300000"/>
    <x v="0"/>
    <x v="1"/>
  </r>
  <r>
    <x v="32"/>
    <x v="0"/>
    <x v="2"/>
    <x v="1"/>
    <n v="1964"/>
    <n v="44"/>
    <n v="169"/>
    <n v="64"/>
    <n v="22.408178985329648"/>
    <n v="710000"/>
    <x v="3"/>
    <x v="0"/>
  </r>
  <r>
    <x v="33"/>
    <x v="0"/>
    <x v="2"/>
    <x v="1"/>
    <n v="1964"/>
    <n v="44"/>
    <n v="172"/>
    <n v="78"/>
    <n v="26.365603028664147"/>
    <n v="10471285.480509"/>
    <x v="3"/>
    <x v="1"/>
  </r>
  <r>
    <x v="34"/>
    <x v="0"/>
    <x v="5"/>
    <x v="1"/>
    <n v="1964"/>
    <n v="42"/>
    <n v="188"/>
    <n v="87"/>
    <n v="24.615210502489816"/>
    <n v="8710000"/>
    <x v="2"/>
    <x v="1"/>
  </r>
  <r>
    <x v="35"/>
    <x v="0"/>
    <x v="5"/>
    <x v="1"/>
    <n v="1964"/>
    <n v="42"/>
    <n v="187"/>
    <n v="83"/>
    <n v="23.735308416025617"/>
    <n v="1310000"/>
    <x v="2"/>
    <x v="1"/>
  </r>
  <r>
    <x v="36"/>
    <x v="0"/>
    <x v="2"/>
    <x v="1"/>
    <n v="1964"/>
    <n v="44"/>
    <n v="190"/>
    <n v="88"/>
    <n v="24.37673130193906"/>
    <n v="3310000"/>
    <x v="3"/>
    <x v="1"/>
  </r>
  <r>
    <x v="37"/>
    <x v="0"/>
    <x v="2"/>
    <x v="1"/>
    <n v="1965"/>
    <n v="43"/>
    <n v="177"/>
    <n v="90"/>
    <n v="28.727377190462509"/>
    <n v="6100000"/>
    <x v="3"/>
    <x v="1"/>
  </r>
  <r>
    <x v="38"/>
    <x v="0"/>
    <x v="2"/>
    <x v="1"/>
    <n v="1965"/>
    <n v="43"/>
    <n v="168"/>
    <n v="75"/>
    <n v="26.573129251700685"/>
    <n v="266000"/>
    <x v="2"/>
    <x v="1"/>
  </r>
  <r>
    <x v="39"/>
    <x v="0"/>
    <x v="1"/>
    <x v="0"/>
    <n v="1965"/>
    <n v="45"/>
    <n v="158"/>
    <n v="65"/>
    <n v="26.037493991347535"/>
    <n v="187000"/>
    <x v="0"/>
    <x v="1"/>
  </r>
  <r>
    <x v="40"/>
    <x v="0"/>
    <x v="2"/>
    <x v="1"/>
    <n v="1966"/>
    <n v="42"/>
    <n v="171"/>
    <n v="96"/>
    <n v="32.830614548066073"/>
    <n v="152000000"/>
    <x v="3"/>
    <x v="0"/>
  </r>
  <r>
    <x v="41"/>
    <x v="0"/>
    <x v="2"/>
    <x v="1"/>
    <n v="1966"/>
    <n v="42"/>
    <n v="173"/>
    <n v="85"/>
    <n v="28.400547963513649"/>
    <n v="143000000"/>
    <x v="3"/>
    <x v="1"/>
  </r>
  <r>
    <x v="42"/>
    <x v="0"/>
    <x v="2"/>
    <x v="1"/>
    <n v="1966"/>
    <n v="42"/>
    <n v="190"/>
    <n v="87"/>
    <n v="24.099722991689752"/>
    <n v="383000"/>
    <x v="2"/>
    <x v="1"/>
  </r>
  <r>
    <x v="43"/>
    <x v="0"/>
    <x v="2"/>
    <x v="1"/>
    <n v="1966"/>
    <n v="42"/>
    <n v="180"/>
    <n v="80"/>
    <n v="24.691358024691358"/>
    <n v="1660000"/>
    <x v="2"/>
    <x v="1"/>
  </r>
  <r>
    <x v="44"/>
    <x v="1"/>
    <x v="1"/>
    <x v="1"/>
    <n v="1967"/>
    <n v="43"/>
    <n v="170"/>
    <n v="79"/>
    <n v="27.335640138408309"/>
    <n v="480000"/>
    <x v="2"/>
    <x v="1"/>
  </r>
  <r>
    <x v="45"/>
    <x v="0"/>
    <x v="5"/>
    <x v="1"/>
    <n v="1967"/>
    <n v="39"/>
    <n v="181"/>
    <n v="87"/>
    <n v="26.555965935105768"/>
    <n v="55600"/>
    <x v="2"/>
    <x v="1"/>
  </r>
  <r>
    <x v="46"/>
    <x v="1"/>
    <x v="4"/>
    <x v="1"/>
    <n v="1967"/>
    <n v="40"/>
    <n v="189"/>
    <n v="87"/>
    <n v="24.355421180818006"/>
    <n v="221000"/>
    <x v="3"/>
    <x v="1"/>
  </r>
  <r>
    <x v="47"/>
    <x v="0"/>
    <x v="3"/>
    <x v="1"/>
    <n v="1967"/>
    <n v="38"/>
    <n v="177"/>
    <n v="76"/>
    <n v="24.258674071946118"/>
    <n v="16000"/>
    <x v="5"/>
    <x v="1"/>
  </r>
  <r>
    <x v="48"/>
    <x v="0"/>
    <x v="2"/>
    <x v="1"/>
    <n v="1968"/>
    <n v="40"/>
    <n v="190"/>
    <n v="99"/>
    <n v="27.423822714681442"/>
    <n v="135000"/>
    <x v="3"/>
    <x v="1"/>
  </r>
  <r>
    <x v="49"/>
    <x v="0"/>
    <x v="4"/>
    <x v="0"/>
    <n v="1968"/>
    <n v="39"/>
    <n v="171"/>
    <n v="72"/>
    <n v="24.622960911049557"/>
    <n v="2600000"/>
    <x v="0"/>
    <x v="1"/>
  </r>
  <r>
    <x v="50"/>
    <x v="0"/>
    <x v="5"/>
    <x v="1"/>
    <n v="1968"/>
    <n v="38"/>
    <n v="169"/>
    <n v="71"/>
    <n v="24.859073561850078"/>
    <n v="5200000"/>
    <x v="0"/>
    <x v="1"/>
  </r>
  <r>
    <x v="51"/>
    <x v="0"/>
    <x v="1"/>
    <x v="1"/>
    <n v="1968"/>
    <n v="42"/>
    <n v="186"/>
    <n v="81"/>
    <n v="23.413111342351716"/>
    <n v="426579.51880159322"/>
    <x v="2"/>
    <x v="1"/>
  </r>
  <r>
    <x v="52"/>
    <x v="0"/>
    <x v="5"/>
    <x v="1"/>
    <n v="1968"/>
    <n v="38"/>
    <n v="180"/>
    <n v="91"/>
    <n v="28.086419753086417"/>
    <n v="3170000"/>
    <x v="3"/>
    <x v="1"/>
  </r>
  <r>
    <x v="53"/>
    <x v="0"/>
    <x v="4"/>
    <x v="0"/>
    <n v="1969"/>
    <n v="38"/>
    <n v="151"/>
    <n v="59"/>
    <n v="25.876058067628612"/>
    <n v="2600000"/>
    <x v="0"/>
    <x v="1"/>
  </r>
  <r>
    <x v="54"/>
    <x v="1"/>
    <x v="2"/>
    <x v="0"/>
    <n v="1969"/>
    <n v="39"/>
    <n v="175"/>
    <n v="83"/>
    <n v="27.102040816326532"/>
    <n v="836000"/>
    <x v="2"/>
    <x v="1"/>
  </r>
  <r>
    <x v="55"/>
    <x v="0"/>
    <x v="4"/>
    <x v="1"/>
    <n v="1969"/>
    <n v="38"/>
    <n v="189"/>
    <n v="82"/>
    <n v="22.955684331345708"/>
    <n v="2300"/>
    <x v="2"/>
    <x v="1"/>
  </r>
  <r>
    <x v="56"/>
    <x v="0"/>
    <x v="2"/>
    <x v="1"/>
    <n v="1969"/>
    <n v="39"/>
    <n v="171"/>
    <n v="72"/>
    <n v="24.622960911049557"/>
    <n v="6910000"/>
    <x v="2"/>
    <x v="1"/>
  </r>
  <r>
    <x v="57"/>
    <x v="1"/>
    <x v="1"/>
    <x v="0"/>
    <n v="1969"/>
    <n v="41"/>
    <n v="165"/>
    <n v="58"/>
    <n v="21.30394857667585"/>
    <n v="3235936.5692962883"/>
    <x v="2"/>
    <x v="1"/>
  </r>
  <r>
    <x v="58"/>
    <x v="0"/>
    <x v="4"/>
    <x v="0"/>
    <n v="1970"/>
    <n v="37"/>
    <n v="165"/>
    <n v="68"/>
    <n v="24.977043158861342"/>
    <n v="325000"/>
    <x v="3"/>
    <x v="1"/>
  </r>
  <r>
    <x v="59"/>
    <x v="0"/>
    <x v="1"/>
    <x v="0"/>
    <n v="1970"/>
    <n v="40"/>
    <n v="172"/>
    <n v="58"/>
    <n v="19.605191995673341"/>
    <n v="571408"/>
    <x v="3"/>
    <x v="1"/>
  </r>
  <r>
    <x v="60"/>
    <x v="0"/>
    <x v="0"/>
    <x v="1"/>
    <n v="1971"/>
    <n v="38"/>
    <n v="186"/>
    <n v="63"/>
    <n v="18.210197710717999"/>
    <n v="879000"/>
    <x v="2"/>
    <x v="1"/>
  </r>
  <r>
    <x v="61"/>
    <x v="0"/>
    <x v="1"/>
    <x v="1"/>
    <n v="1971"/>
    <n v="39"/>
    <n v="182"/>
    <n v="76"/>
    <n v="22.944088878154812"/>
    <n v="2128570"/>
    <x v="3"/>
    <x v="1"/>
  </r>
  <r>
    <x v="62"/>
    <x v="0"/>
    <x v="2"/>
    <x v="1"/>
    <n v="1971"/>
    <n v="37"/>
    <n v="185"/>
    <n v="65"/>
    <n v="18.991964937910883"/>
    <n v="2380000"/>
    <x v="3"/>
    <x v="0"/>
  </r>
  <r>
    <x v="63"/>
    <x v="0"/>
    <x v="2"/>
    <x v="1"/>
    <n v="1971"/>
    <n v="37"/>
    <n v="187"/>
    <n v="97"/>
    <n v="27.738854413909458"/>
    <n v="1240000"/>
    <x v="2"/>
    <x v="1"/>
  </r>
  <r>
    <x v="64"/>
    <x v="0"/>
    <x v="2"/>
    <x v="1"/>
    <n v="1971"/>
    <n v="37"/>
    <n v="186"/>
    <n v="78"/>
    <n v="22.54595907041276"/>
    <n v="1370000"/>
    <x v="3"/>
    <x v="1"/>
  </r>
  <r>
    <x v="65"/>
    <x v="1"/>
    <x v="4"/>
    <x v="1"/>
    <n v="1972"/>
    <n v="35"/>
    <n v="171"/>
    <n v="89"/>
    <n v="30.436715570602924"/>
    <n v="5080000"/>
    <x v="5"/>
    <x v="1"/>
  </r>
  <r>
    <x v="66"/>
    <x v="1"/>
    <x v="4"/>
    <x v="1"/>
    <n v="1972"/>
    <n v="35"/>
    <n v="181"/>
    <n v="80"/>
    <n v="24.419279020786909"/>
    <n v="568000"/>
    <x v="2"/>
    <x v="1"/>
  </r>
  <r>
    <x v="67"/>
    <x v="0"/>
    <x v="3"/>
    <x v="1"/>
    <n v="1973"/>
    <n v="32"/>
    <n v="179"/>
    <n v="82"/>
    <n v="25.592209980961893"/>
    <n v="2390000"/>
    <x v="3"/>
    <x v="1"/>
  </r>
  <r>
    <x v="68"/>
    <x v="0"/>
    <x v="3"/>
    <x v="1"/>
    <n v="1973"/>
    <n v="32"/>
    <n v="173"/>
    <n v="64"/>
    <n v="21.383941996057334"/>
    <n v="110000000"/>
    <x v="3"/>
    <x v="1"/>
  </r>
  <r>
    <x v="69"/>
    <x v="0"/>
    <x v="2"/>
    <x v="1"/>
    <n v="1973"/>
    <n v="35"/>
    <n v="176"/>
    <n v="89"/>
    <n v="28.731921487603305"/>
    <n v="1696028"/>
    <x v="3"/>
    <x v="1"/>
  </r>
  <r>
    <x v="70"/>
    <x v="0"/>
    <x v="5"/>
    <x v="1"/>
    <n v="1974"/>
    <n v="32"/>
    <n v="188"/>
    <n v="87"/>
    <n v="24.615210502489816"/>
    <n v="3450000"/>
    <x v="2"/>
    <x v="1"/>
  </r>
  <r>
    <x v="71"/>
    <x v="1"/>
    <x v="1"/>
    <x v="0"/>
    <n v="1974"/>
    <n v="36"/>
    <n v="163"/>
    <n v="64"/>
    <n v="24.088223117166624"/>
    <n v="144543977.07459331"/>
    <x v="2"/>
    <x v="0"/>
  </r>
  <r>
    <x v="72"/>
    <x v="0"/>
    <x v="4"/>
    <x v="1"/>
    <n v="1974"/>
    <n v="33"/>
    <n v="175"/>
    <n v="71"/>
    <n v="23.183673469387756"/>
    <n v="10400000"/>
    <x v="0"/>
    <x v="1"/>
  </r>
  <r>
    <x v="73"/>
    <x v="0"/>
    <x v="5"/>
    <x v="1"/>
    <n v="1974"/>
    <n v="32"/>
    <n v="186"/>
    <n v="81"/>
    <n v="23.413111342351716"/>
    <n v="1150000"/>
    <x v="2"/>
    <x v="1"/>
  </r>
  <r>
    <x v="74"/>
    <x v="0"/>
    <x v="0"/>
    <x v="0"/>
    <n v="1974"/>
    <n v="35"/>
    <n v="163"/>
    <n v="57"/>
    <n v="21.453573713726524"/>
    <n v="351432"/>
    <x v="2"/>
    <x v="0"/>
  </r>
  <r>
    <x v="75"/>
    <x v="0"/>
    <x v="5"/>
    <x v="1"/>
    <n v="1974"/>
    <n v="32"/>
    <n v="176"/>
    <n v="69"/>
    <n v="22.275309917355372"/>
    <n v="710000"/>
    <x v="3"/>
    <x v="1"/>
  </r>
  <r>
    <x v="76"/>
    <x v="1"/>
    <x v="5"/>
    <x v="1"/>
    <n v="1975"/>
    <n v="31"/>
    <n v="171"/>
    <n v="78"/>
    <n v="26.674874320303687"/>
    <n v="3660000"/>
    <x v="2"/>
    <x v="1"/>
  </r>
  <r>
    <x v="77"/>
    <x v="0"/>
    <x v="1"/>
    <x v="1"/>
    <n v="1975"/>
    <n v="35"/>
    <n v="174"/>
    <n v="68"/>
    <n v="22.460034350640772"/>
    <n v="136923"/>
    <x v="2"/>
    <x v="1"/>
  </r>
  <r>
    <x v="78"/>
    <x v="0"/>
    <x v="5"/>
    <x v="1"/>
    <n v="1975"/>
    <n v="31"/>
    <n v="177"/>
    <n v="67"/>
    <n v="21.385936352899868"/>
    <n v="2790000"/>
    <x v="3"/>
    <x v="1"/>
  </r>
  <r>
    <x v="79"/>
    <x v="0"/>
    <x v="5"/>
    <x v="1"/>
    <n v="1975"/>
    <n v="31"/>
    <n v="177"/>
    <n v="68"/>
    <n v="21.705129432793896"/>
    <n v="442000"/>
    <x v="3"/>
    <x v="1"/>
  </r>
  <r>
    <x v="80"/>
    <x v="0"/>
    <x v="5"/>
    <x v="1"/>
    <n v="1975"/>
    <n v="31"/>
    <n v="173"/>
    <n v="86"/>
    <n v="28.734672057202044"/>
    <n v="19000000"/>
    <x v="2"/>
    <x v="1"/>
  </r>
  <r>
    <x v="81"/>
    <x v="2"/>
    <x v="2"/>
    <x v="1"/>
    <n v="1975"/>
    <n v="33"/>
    <n v="181"/>
    <n v="75"/>
    <n v="22.893074081987731"/>
    <n v="4290000"/>
    <x v="3"/>
    <x v="0"/>
  </r>
  <r>
    <x v="82"/>
    <x v="0"/>
    <x v="5"/>
    <x v="1"/>
    <n v="1975"/>
    <n v="31"/>
    <n v="174"/>
    <n v="83"/>
    <n v="27.414453692693883"/>
    <n v="1310000"/>
    <x v="2"/>
    <x v="1"/>
  </r>
  <r>
    <x v="83"/>
    <x v="0"/>
    <x v="2"/>
    <x v="1"/>
    <n v="1976"/>
    <n v="32"/>
    <n v="190"/>
    <n v="95"/>
    <n v="26.315789473684212"/>
    <n v="1920000"/>
    <x v="2"/>
    <x v="1"/>
  </r>
  <r>
    <x v="84"/>
    <x v="0"/>
    <x v="5"/>
    <x v="1"/>
    <n v="1976"/>
    <n v="30"/>
    <n v="189"/>
    <n v="82"/>
    <n v="22.955684331345708"/>
    <n v="208000"/>
    <x v="3"/>
    <x v="1"/>
  </r>
  <r>
    <x v="85"/>
    <x v="0"/>
    <x v="5"/>
    <x v="0"/>
    <n v="1976"/>
    <n v="30"/>
    <n v="169"/>
    <n v="73"/>
    <n v="25.559329155141629"/>
    <n v="2230000"/>
    <x v="3"/>
    <x v="1"/>
  </r>
  <r>
    <x v="86"/>
    <x v="0"/>
    <x v="0"/>
    <x v="1"/>
    <n v="1976"/>
    <n v="33"/>
    <n v="182"/>
    <n v="85"/>
    <n v="25.661152034778407"/>
    <n v="1920000"/>
    <x v="2"/>
    <x v="1"/>
  </r>
  <r>
    <x v="87"/>
    <x v="0"/>
    <x v="5"/>
    <x v="1"/>
    <n v="1976"/>
    <n v="30"/>
    <n v="188"/>
    <n v="85"/>
    <n v="24.049343594386603"/>
    <n v="3260000"/>
    <x v="1"/>
    <x v="1"/>
  </r>
  <r>
    <x v="88"/>
    <x v="0"/>
    <x v="3"/>
    <x v="1"/>
    <n v="1977"/>
    <n v="28"/>
    <n v="184"/>
    <n v="88"/>
    <n v="25.992438563327031"/>
    <n v="10200000"/>
    <x v="3"/>
    <x v="1"/>
  </r>
  <r>
    <x v="89"/>
    <x v="0"/>
    <x v="5"/>
    <x v="1"/>
    <n v="1977"/>
    <n v="29"/>
    <n v="171"/>
    <n v="62"/>
    <n v="21.203105228959341"/>
    <n v="18400000"/>
    <x v="3"/>
    <x v="1"/>
  </r>
  <r>
    <x v="90"/>
    <x v="0"/>
    <x v="2"/>
    <x v="1"/>
    <n v="1977"/>
    <n v="31"/>
    <n v="186"/>
    <n v="91"/>
    <n v="26.303618915481554"/>
    <n v="1010000000"/>
    <x v="2"/>
    <x v="1"/>
  </r>
  <r>
    <x v="91"/>
    <x v="0"/>
    <x v="3"/>
    <x v="0"/>
    <n v="1977"/>
    <n v="28"/>
    <n v="161"/>
    <n v="86"/>
    <n v="33.177732340573279"/>
    <n v="310000"/>
    <x v="2"/>
    <x v="1"/>
  </r>
  <r>
    <x v="92"/>
    <x v="0"/>
    <x v="5"/>
    <x v="1"/>
    <n v="1977"/>
    <n v="29"/>
    <n v="173"/>
    <n v="67"/>
    <n v="22.386314277122523"/>
    <n v="5500"/>
    <x v="3"/>
    <x v="1"/>
  </r>
  <r>
    <x v="93"/>
    <x v="0"/>
    <x v="0"/>
    <x v="1"/>
    <n v="1977"/>
    <n v="32"/>
    <n v="188"/>
    <n v="79"/>
    <n v="22.351742870076958"/>
    <n v="3500000"/>
    <x v="0"/>
    <x v="1"/>
  </r>
  <r>
    <x v="94"/>
    <x v="0"/>
    <x v="5"/>
    <x v="1"/>
    <n v="1978"/>
    <n v="28"/>
    <n v="170"/>
    <n v="74"/>
    <n v="25.605536332179934"/>
    <n v="110000000"/>
    <x v="2"/>
    <x v="1"/>
  </r>
  <r>
    <x v="95"/>
    <x v="0"/>
    <x v="5"/>
    <x v="1"/>
    <n v="1978"/>
    <n v="28"/>
    <n v="186"/>
    <n v="79"/>
    <n v="22.835009827725745"/>
    <n v="19000000"/>
    <x v="3"/>
    <x v="1"/>
  </r>
  <r>
    <x v="96"/>
    <x v="2"/>
    <x v="1"/>
    <x v="1"/>
    <n v="1979"/>
    <n v="31"/>
    <n v="169"/>
    <n v="77"/>
    <n v="26.959840341724732"/>
    <n v="136923"/>
    <x v="1"/>
    <x v="1"/>
  </r>
  <r>
    <x v="97"/>
    <x v="0"/>
    <x v="1"/>
    <x v="1"/>
    <n v="1979"/>
    <n v="31"/>
    <n v="168"/>
    <n v="56"/>
    <n v="19.841269841269845"/>
    <n v="12500000"/>
    <x v="0"/>
    <x v="1"/>
  </r>
  <r>
    <x v="98"/>
    <x v="0"/>
    <x v="4"/>
    <x v="1"/>
    <n v="1979"/>
    <n v="28"/>
    <n v="173"/>
    <n v="61"/>
    <n v="20.381569714992146"/>
    <n v="113000"/>
    <x v="1"/>
    <x v="1"/>
  </r>
  <r>
    <x v="99"/>
    <x v="0"/>
    <x v="5"/>
    <x v="0"/>
    <n v="1980"/>
    <n v="26"/>
    <n v="170"/>
    <n v="57"/>
    <n v="19.723183391003463"/>
    <n v="1160"/>
    <x v="3"/>
    <x v="1"/>
  </r>
  <r>
    <x v="100"/>
    <x v="0"/>
    <x v="3"/>
    <x v="1"/>
    <n v="1980"/>
    <n v="25"/>
    <n v="180"/>
    <n v="89"/>
    <n v="27.469135802469133"/>
    <n v="264000"/>
    <x v="3"/>
    <x v="1"/>
  </r>
  <r>
    <x v="101"/>
    <x v="0"/>
    <x v="5"/>
    <x v="1"/>
    <n v="1980"/>
    <n v="26"/>
    <n v="184"/>
    <n v="61"/>
    <n v="18.017485822306238"/>
    <n v="3390000"/>
    <x v="3"/>
    <x v="1"/>
  </r>
  <r>
    <x v="102"/>
    <x v="1"/>
    <x v="4"/>
    <x v="1"/>
    <n v="1980"/>
    <n v="27"/>
    <n v="174"/>
    <n v="58"/>
    <n v="19.157088122605362"/>
    <n v="1410000"/>
    <x v="3"/>
    <x v="1"/>
  </r>
  <r>
    <x v="103"/>
    <x v="1"/>
    <x v="4"/>
    <x v="1"/>
    <n v="1981"/>
    <n v="26"/>
    <n v="173"/>
    <n v="57"/>
    <n v="19.045073340238563"/>
    <n v="54200"/>
    <x v="0"/>
    <x v="1"/>
  </r>
  <r>
    <x v="104"/>
    <x v="0"/>
    <x v="3"/>
    <x v="1"/>
    <n v="1982"/>
    <n v="23"/>
    <n v="186"/>
    <n v="73"/>
    <n v="21.100705283847841"/>
    <n v="1390000"/>
    <x v="3"/>
    <x v="1"/>
  </r>
  <r>
    <x v="105"/>
    <x v="0"/>
    <x v="1"/>
    <x v="1"/>
    <n v="1982"/>
    <n v="28"/>
    <n v="179"/>
    <n v="95"/>
    <n v="29.64951156330951"/>
    <n v="350886"/>
    <x v="2"/>
    <x v="1"/>
  </r>
  <r>
    <x v="106"/>
    <x v="0"/>
    <x v="5"/>
    <x v="1"/>
    <n v="1983"/>
    <n v="23"/>
    <n v="177"/>
    <n v="73"/>
    <n v="23.301094832264035"/>
    <n v="46000"/>
    <x v="2"/>
    <x v="1"/>
  </r>
  <r>
    <x v="107"/>
    <x v="1"/>
    <x v="4"/>
    <x v="1"/>
    <n v="1983"/>
    <n v="24"/>
    <n v="186"/>
    <n v="63"/>
    <n v="18.210197710717999"/>
    <n v="161000"/>
    <x v="3"/>
    <x v="0"/>
  </r>
  <r>
    <x v="108"/>
    <x v="0"/>
    <x v="1"/>
    <x v="1"/>
    <n v="1983"/>
    <n v="27"/>
    <n v="188"/>
    <n v="95"/>
    <n v="26.878678134902671"/>
    <n v="2596097"/>
    <x v="2"/>
    <x v="1"/>
  </r>
  <r>
    <x v="109"/>
    <x v="0"/>
    <x v="4"/>
    <x v="0"/>
    <n v="1985"/>
    <n v="22"/>
    <n v="170"/>
    <n v="58"/>
    <n v="20.069204152249139"/>
    <n v="172000"/>
    <x v="2"/>
    <x v="1"/>
  </r>
  <r>
    <x v="110"/>
    <x v="1"/>
    <x v="1"/>
    <x v="0"/>
    <n v="1989"/>
    <n v="21"/>
    <n v="164"/>
    <n v="70"/>
    <n v="26.026174895895306"/>
    <n v="350082"/>
    <x v="1"/>
    <x v="1"/>
  </r>
  <r>
    <x v="111"/>
    <x v="0"/>
    <x v="3"/>
    <x v="1"/>
    <n v="1960"/>
    <n v="45"/>
    <n v="172"/>
    <n v="84"/>
    <n v="28.393726338561386"/>
    <n v="757000"/>
    <x v="2"/>
    <x v="1"/>
  </r>
  <r>
    <x v="112"/>
    <x v="0"/>
    <x v="3"/>
    <x v="1"/>
    <n v="1940"/>
    <n v="65"/>
    <n v="190"/>
    <n v="103"/>
    <n v="28.531855955678672"/>
    <n v="552000"/>
    <x v="3"/>
    <x v="1"/>
  </r>
  <r>
    <x v="113"/>
    <x v="0"/>
    <x v="3"/>
    <x v="1"/>
    <n v="1940"/>
    <n v="65"/>
    <n v="177"/>
    <n v="68"/>
    <n v="21.705129432793896"/>
    <n v="1660000"/>
    <x v="2"/>
    <x v="1"/>
  </r>
  <r>
    <x v="114"/>
    <x v="0"/>
    <x v="3"/>
    <x v="0"/>
    <n v="1943"/>
    <n v="62"/>
    <n v="152"/>
    <n v="65"/>
    <n v="28.133656509695292"/>
    <n v="265000"/>
    <x v="0"/>
    <x v="1"/>
  </r>
  <r>
    <x v="115"/>
    <x v="0"/>
    <x v="3"/>
    <x v="1"/>
    <n v="1944"/>
    <n v="61"/>
    <n v="172"/>
    <n v="87"/>
    <n v="29.407787993510009"/>
    <n v="467000"/>
    <x v="1"/>
    <x v="1"/>
  </r>
  <r>
    <x v="116"/>
    <x v="0"/>
    <x v="3"/>
    <x v="0"/>
    <n v="1948"/>
    <n v="57"/>
    <n v="175"/>
    <n v="82"/>
    <n v="26.775510204081634"/>
    <n v="32900"/>
    <x v="3"/>
    <x v="1"/>
  </r>
  <r>
    <x v="117"/>
    <x v="0"/>
    <x v="3"/>
    <x v="1"/>
    <n v="1949"/>
    <n v="56"/>
    <n v="179"/>
    <n v="89"/>
    <n v="27.776910832995224"/>
    <n v="503000"/>
    <x v="3"/>
    <x v="1"/>
  </r>
  <r>
    <x v="118"/>
    <x v="0"/>
    <x v="3"/>
    <x v="0"/>
    <n v="1950"/>
    <n v="55"/>
    <n v="159"/>
    <n v="70"/>
    <n v="27.688778133776353"/>
    <n v="29200000"/>
    <x v="0"/>
    <x v="1"/>
  </r>
  <r>
    <x v="119"/>
    <x v="1"/>
    <x v="3"/>
    <x v="0"/>
    <n v="1950"/>
    <n v="55"/>
    <n v="173"/>
    <n v="82"/>
    <n v="27.398175682448461"/>
    <n v="2700000"/>
    <x v="3"/>
    <x v="1"/>
  </r>
  <r>
    <x v="120"/>
    <x v="0"/>
    <x v="0"/>
    <x v="1"/>
    <n v="1950"/>
    <n v="59"/>
    <n v="185"/>
    <n v="64"/>
    <n v="18.699780861943022"/>
    <n v="71100"/>
    <x v="1"/>
    <x v="1"/>
  </r>
  <r>
    <x v="121"/>
    <x v="0"/>
    <x v="3"/>
    <x v="1"/>
    <n v="1953"/>
    <n v="52"/>
    <n v="173"/>
    <n v="78"/>
    <n v="26.061679307694877"/>
    <n v="129000"/>
    <x v="2"/>
    <x v="1"/>
  </r>
  <r>
    <x v="122"/>
    <x v="0"/>
    <x v="3"/>
    <x v="0"/>
    <n v="1954"/>
    <n v="51"/>
    <n v="154"/>
    <n v="59"/>
    <n v="24.877719682914488"/>
    <n v="2570000"/>
    <x v="3"/>
    <x v="1"/>
  </r>
  <r>
    <x v="123"/>
    <x v="0"/>
    <x v="3"/>
    <x v="1"/>
    <n v="1955"/>
    <n v="50"/>
    <n v="174"/>
    <n v="92"/>
    <n v="30.38710529792575"/>
    <n v="750000"/>
    <x v="2"/>
    <x v="1"/>
  </r>
  <r>
    <x v="124"/>
    <x v="1"/>
    <x v="3"/>
    <x v="0"/>
    <n v="1957"/>
    <n v="48"/>
    <n v="175"/>
    <n v="85"/>
    <n v="27.755102040816325"/>
    <n v="35000"/>
    <x v="2"/>
    <x v="1"/>
  </r>
  <r>
    <x v="125"/>
    <x v="0"/>
    <x v="3"/>
    <x v="1"/>
    <n v="1960"/>
    <n v="45"/>
    <n v="178"/>
    <n v="78"/>
    <n v="24.618103774775911"/>
    <n v="949000"/>
    <x v="2"/>
    <x v="1"/>
  </r>
  <r>
    <x v="126"/>
    <x v="0"/>
    <x v="3"/>
    <x v="1"/>
    <n v="1961"/>
    <n v="44"/>
    <n v="184"/>
    <n v="97"/>
    <n v="28.650756143667294"/>
    <n v="1270000"/>
    <x v="3"/>
    <x v="1"/>
  </r>
  <r>
    <x v="127"/>
    <x v="0"/>
    <x v="5"/>
    <x v="1"/>
    <n v="1962"/>
    <n v="44"/>
    <n v="186"/>
    <n v="94"/>
    <n v="27.170771187420506"/>
    <n v="1440000"/>
    <x v="2"/>
    <x v="1"/>
  </r>
  <r>
    <x v="128"/>
    <x v="0"/>
    <x v="3"/>
    <x v="1"/>
    <n v="1965"/>
    <n v="40"/>
    <n v="171"/>
    <n v="81"/>
    <n v="27.70083102493075"/>
    <n v="942000"/>
    <x v="0"/>
    <x v="1"/>
  </r>
  <r>
    <x v="129"/>
    <x v="0"/>
    <x v="4"/>
    <x v="1"/>
    <n v="1966"/>
    <n v="41"/>
    <n v="181"/>
    <n v="87"/>
    <n v="26.555965935105768"/>
    <n v="1450000"/>
    <x v="2"/>
    <x v="1"/>
  </r>
  <r>
    <x v="130"/>
    <x v="0"/>
    <x v="3"/>
    <x v="1"/>
    <n v="1966"/>
    <n v="39"/>
    <n v="169"/>
    <n v="69"/>
    <n v="24.158817968558527"/>
    <n v="24500000"/>
    <x v="3"/>
    <x v="1"/>
  </r>
  <r>
    <x v="131"/>
    <x v="0"/>
    <x v="3"/>
    <x v="1"/>
    <n v="1966"/>
    <n v="39"/>
    <n v="170"/>
    <n v="75"/>
    <n v="25.95155709342561"/>
    <n v="1790000"/>
    <x v="0"/>
    <x v="1"/>
  </r>
  <r>
    <x v="132"/>
    <x v="0"/>
    <x v="3"/>
    <x v="1"/>
    <n v="1967"/>
    <n v="38"/>
    <n v="177"/>
    <n v="64"/>
    <n v="20.428357113217785"/>
    <n v="12200000"/>
    <x v="0"/>
    <x v="1"/>
  </r>
  <r>
    <x v="133"/>
    <x v="0"/>
    <x v="3"/>
    <x v="1"/>
    <n v="1968"/>
    <n v="37"/>
    <n v="169"/>
    <n v="61"/>
    <n v="21.357795595392322"/>
    <n v="41800"/>
    <x v="2"/>
    <x v="1"/>
  </r>
  <r>
    <x v="134"/>
    <x v="0"/>
    <x v="4"/>
    <x v="1"/>
    <n v="1968"/>
    <n v="39"/>
    <n v="175"/>
    <n v="64"/>
    <n v="20.897959183673468"/>
    <n v="5560000"/>
    <x v="2"/>
    <x v="1"/>
  </r>
  <r>
    <x v="135"/>
    <x v="0"/>
    <x v="3"/>
    <x v="1"/>
    <n v="1968"/>
    <n v="37"/>
    <n v="182"/>
    <n v="85"/>
    <n v="25.661152034778407"/>
    <n v="148000"/>
    <x v="3"/>
    <x v="1"/>
  </r>
  <r>
    <x v="136"/>
    <x v="0"/>
    <x v="3"/>
    <x v="1"/>
    <n v="1968"/>
    <n v="37"/>
    <n v="174"/>
    <n v="82"/>
    <n v="27.08415906989034"/>
    <n v="627000000"/>
    <x v="3"/>
    <x v="1"/>
  </r>
  <r>
    <x v="137"/>
    <x v="0"/>
    <x v="2"/>
    <x v="1"/>
    <n v="1969"/>
    <n v="39"/>
    <n v="168"/>
    <n v="55"/>
    <n v="19.486961451247168"/>
    <n v="3490000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C0FDC-FE07-451B-A31D-407EB3C2D71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:D15" firstHeaderRow="1" firstDataRow="2" firstDataCol="1"/>
  <pivotFields count="12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iD" fld="0" subtotal="count" baseField="3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5B6A06-72DF-49D7-B33D-7768A1061F94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7:I45" firstHeaderRow="1" firstDataRow="2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axis="axisCol" showAll="0">
      <items count="8">
        <item x="1"/>
        <item x="2"/>
        <item x="3"/>
        <item x="0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showDataAs="percentOfTotal" baseField="2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D70E9-D1C3-4702-9684-119BD15ACBFF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6:I34" firstHeaderRow="1" firstDataRow="2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axis="axisCol" showAll="0">
      <items count="8">
        <item x="1"/>
        <item x="2"/>
        <item x="3"/>
        <item x="0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15183-265D-47A1-ADB1-686E51BA4359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:D23" firstHeaderRow="1" firstDataRow="2" firstDataCol="1"/>
  <pivotFields count="12"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numFmtId="164" showAll="0"/>
    <pivotField numFmtId="165" showAll="0"/>
    <pivotField showAll="0"/>
    <pivotField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Starost" fld="5" subtotal="average" baseField="1" baseItem="0"/>
  </dataFields>
  <formats count="4">
    <format dxfId="3">
      <pivotArea collapsedLevelsAreSubtotals="1" fieldPosition="0">
        <references count="2">
          <reference field="1" count="2">
            <x v="0"/>
            <x v="1"/>
          </reference>
          <reference field="3" count="1" selected="0">
            <x v="0"/>
          </reference>
        </references>
      </pivotArea>
    </format>
    <format dxfId="2">
      <pivotArea field="1" grandCol="1" collapsedLevelsAreSubtotals="1" axis="axisRow" fieldPosition="0">
        <references count="1">
          <reference field="1" count="2">
            <x v="0"/>
            <x v="1"/>
          </reference>
        </references>
      </pivotArea>
    </format>
    <format dxfId="1">
      <pivotArea field="3" grandRow="1" outline="0" collapsedLevelsAreSubtotals="1" axis="axisCol" fieldPosition="0">
        <references count="1">
          <reference field="3" count="1" selected="0">
            <x v="1"/>
          </reference>
        </references>
      </pivotArea>
    </format>
    <format dxfId="0">
      <pivotArea grandRow="1" grandCol="1"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BC98B-DAAD-47DF-A023-FFA74B065203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10" firstHeaderRow="1" firstDataRow="1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5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iD" fld="0" subtotal="count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E18" sqref="E1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7" spans="1:7" x14ac:dyDescent="0.25">
      <c r="A7" t="s">
        <v>4</v>
      </c>
    </row>
    <row r="8" spans="1:7" x14ac:dyDescent="0.25">
      <c r="A8" t="s">
        <v>71</v>
      </c>
    </row>
    <row r="10" spans="1:7" x14ac:dyDescent="0.25">
      <c r="A10" t="s">
        <v>5</v>
      </c>
    </row>
    <row r="11" spans="1:7" x14ac:dyDescent="0.25">
      <c r="A11" s="1" t="s">
        <v>6</v>
      </c>
      <c r="B11" s="1" t="s">
        <v>7</v>
      </c>
      <c r="C11" s="1" t="s">
        <v>8</v>
      </c>
    </row>
    <row r="12" spans="1:7" x14ac:dyDescent="0.25">
      <c r="A12" s="3" t="s">
        <v>69</v>
      </c>
      <c r="B12" s="3" t="s">
        <v>70</v>
      </c>
      <c r="C12" s="3" t="s">
        <v>70</v>
      </c>
    </row>
    <row r="14" spans="1:7" x14ac:dyDescent="0.25">
      <c r="A14" t="s">
        <v>9</v>
      </c>
    </row>
    <row r="16" spans="1:7" x14ac:dyDescent="0.25">
      <c r="A16" s="3"/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</row>
    <row r="17" spans="1:7" x14ac:dyDescent="0.25">
      <c r="A17" s="3" t="s">
        <v>16</v>
      </c>
      <c r="B17" s="4">
        <v>20</v>
      </c>
      <c r="C17" s="4">
        <v>24</v>
      </c>
      <c r="D17" s="4">
        <v>16</v>
      </c>
      <c r="E17" s="4">
        <v>40</v>
      </c>
      <c r="F17" s="4">
        <f>SUM(B17:E17)</f>
        <v>100</v>
      </c>
      <c r="G17" s="4">
        <f>ROUND(F17/10,0)</f>
        <v>10</v>
      </c>
    </row>
    <row r="18" spans="1:7" x14ac:dyDescent="0.25">
      <c r="A18" s="3" t="s">
        <v>17</v>
      </c>
      <c r="B18" s="4">
        <v>25</v>
      </c>
      <c r="C18" s="4">
        <v>25</v>
      </c>
      <c r="D18" s="4">
        <v>25</v>
      </c>
      <c r="E18" s="4">
        <v>25</v>
      </c>
      <c r="F18" s="4">
        <f>SUM(B18:E18)</f>
        <v>100</v>
      </c>
      <c r="G18" s="4">
        <f>ROUND(F18/10,0)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9"/>
  <sheetViews>
    <sheetView topLeftCell="A105" workbookViewId="0">
      <selection activeCell="R3" sqref="R3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4.85546875" bestFit="1" customWidth="1"/>
    <col min="4" max="4" width="3.85546875" bestFit="1" customWidth="1"/>
    <col min="5" max="5" width="5.7109375" bestFit="1" customWidth="1"/>
    <col min="6" max="6" width="7.140625" bestFit="1" customWidth="1"/>
    <col min="7" max="7" width="6.42578125" bestFit="1" customWidth="1"/>
    <col min="8" max="8" width="6.7109375" bestFit="1" customWidth="1"/>
    <col min="9" max="9" width="4.5703125" customWidth="1"/>
    <col min="10" max="10" width="9.5703125" bestFit="1" customWidth="1"/>
    <col min="11" max="11" width="6.140625" bestFit="1" customWidth="1"/>
    <col min="12" max="12" width="5" bestFit="1" customWidth="1"/>
    <col min="16" max="16" width="6.140625" bestFit="1" customWidth="1"/>
  </cols>
  <sheetData>
    <row r="1" spans="1:1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O1" t="s">
        <v>23</v>
      </c>
      <c r="P1" t="s">
        <v>28</v>
      </c>
    </row>
    <row r="2" spans="1:16" x14ac:dyDescent="0.25">
      <c r="A2">
        <v>1</v>
      </c>
      <c r="B2">
        <v>1</v>
      </c>
      <c r="C2">
        <v>2009</v>
      </c>
      <c r="D2" t="s">
        <v>30</v>
      </c>
      <c r="E2">
        <v>1950</v>
      </c>
      <c r="F2">
        <f t="shared" ref="F2:F26" si="0">C2-E2</f>
        <v>59</v>
      </c>
      <c r="G2">
        <v>171</v>
      </c>
      <c r="H2">
        <v>86</v>
      </c>
      <c r="I2" s="5">
        <f t="shared" ref="I2:I38" si="1">H2/POWER(G2/100,2)</f>
        <v>29.410758865975858</v>
      </c>
      <c r="J2" s="6">
        <v>204577</v>
      </c>
      <c r="K2">
        <v>3</v>
      </c>
      <c r="L2">
        <v>1</v>
      </c>
      <c r="O2">
        <v>59</v>
      </c>
      <c r="P2">
        <v>3</v>
      </c>
    </row>
    <row r="3" spans="1:16" x14ac:dyDescent="0.25">
      <c r="A3">
        <v>2</v>
      </c>
      <c r="B3">
        <v>1</v>
      </c>
      <c r="C3">
        <v>2010</v>
      </c>
      <c r="D3" t="s">
        <v>30</v>
      </c>
      <c r="E3">
        <v>1950</v>
      </c>
      <c r="F3">
        <f t="shared" si="0"/>
        <v>60</v>
      </c>
      <c r="G3">
        <v>156</v>
      </c>
      <c r="H3">
        <v>79</v>
      </c>
      <c r="I3" s="5">
        <f t="shared" si="1"/>
        <v>32.462195923734384</v>
      </c>
      <c r="J3" s="6">
        <v>1537123</v>
      </c>
      <c r="K3">
        <v>0</v>
      </c>
      <c r="L3">
        <v>0</v>
      </c>
      <c r="O3">
        <v>60</v>
      </c>
      <c r="P3">
        <v>0</v>
      </c>
    </row>
    <row r="4" spans="1:16" x14ac:dyDescent="0.25">
      <c r="A4">
        <v>3</v>
      </c>
      <c r="B4">
        <v>1</v>
      </c>
      <c r="C4">
        <v>2008</v>
      </c>
      <c r="D4" t="s">
        <v>31</v>
      </c>
      <c r="E4">
        <v>1950</v>
      </c>
      <c r="F4">
        <f t="shared" si="0"/>
        <v>58</v>
      </c>
      <c r="G4">
        <v>180</v>
      </c>
      <c r="H4">
        <v>93</v>
      </c>
      <c r="I4" s="5">
        <f t="shared" si="1"/>
        <v>28.703703703703702</v>
      </c>
      <c r="J4" s="6">
        <v>84700000</v>
      </c>
      <c r="K4">
        <v>1</v>
      </c>
      <c r="L4">
        <v>0</v>
      </c>
      <c r="O4">
        <v>58</v>
      </c>
      <c r="P4">
        <v>1</v>
      </c>
    </row>
    <row r="5" spans="1:16" x14ac:dyDescent="0.25">
      <c r="A5">
        <v>4</v>
      </c>
      <c r="B5">
        <v>0</v>
      </c>
      <c r="C5">
        <v>2009</v>
      </c>
      <c r="D5" t="s">
        <v>31</v>
      </c>
      <c r="E5">
        <v>1951</v>
      </c>
      <c r="F5">
        <f t="shared" si="0"/>
        <v>58</v>
      </c>
      <c r="G5">
        <v>176</v>
      </c>
      <c r="H5">
        <v>74</v>
      </c>
      <c r="I5" s="5">
        <f t="shared" si="1"/>
        <v>23.889462809917354</v>
      </c>
      <c r="J5" s="6">
        <v>977237.22095581202</v>
      </c>
      <c r="K5">
        <v>2</v>
      </c>
      <c r="L5">
        <v>1</v>
      </c>
      <c r="O5">
        <v>58</v>
      </c>
      <c r="P5">
        <v>2</v>
      </c>
    </row>
    <row r="6" spans="1:16" x14ac:dyDescent="0.25">
      <c r="A6">
        <v>5</v>
      </c>
      <c r="B6">
        <v>0</v>
      </c>
      <c r="C6">
        <v>2005</v>
      </c>
      <c r="D6" t="s">
        <v>30</v>
      </c>
      <c r="E6">
        <v>1951</v>
      </c>
      <c r="F6">
        <f t="shared" si="0"/>
        <v>54</v>
      </c>
      <c r="G6">
        <v>165</v>
      </c>
      <c r="H6">
        <v>77</v>
      </c>
      <c r="I6" s="5">
        <f t="shared" si="1"/>
        <v>28.282828282828287</v>
      </c>
      <c r="J6" s="6">
        <v>1580000</v>
      </c>
      <c r="K6">
        <v>2</v>
      </c>
      <c r="L6">
        <v>0</v>
      </c>
      <c r="O6">
        <v>54</v>
      </c>
      <c r="P6">
        <v>2</v>
      </c>
    </row>
    <row r="7" spans="1:16" x14ac:dyDescent="0.25">
      <c r="A7">
        <v>6</v>
      </c>
      <c r="B7">
        <v>1</v>
      </c>
      <c r="C7">
        <v>2008</v>
      </c>
      <c r="D7" t="s">
        <v>30</v>
      </c>
      <c r="E7">
        <v>1951</v>
      </c>
      <c r="F7">
        <f t="shared" si="0"/>
        <v>57</v>
      </c>
      <c r="G7">
        <v>162</v>
      </c>
      <c r="H7">
        <v>71</v>
      </c>
      <c r="I7" s="5">
        <f t="shared" si="1"/>
        <v>27.053802773967377</v>
      </c>
      <c r="J7" s="6">
        <v>517000</v>
      </c>
      <c r="K7">
        <v>2</v>
      </c>
      <c r="L7">
        <v>0</v>
      </c>
      <c r="O7">
        <v>57</v>
      </c>
      <c r="P7">
        <v>2</v>
      </c>
    </row>
    <row r="8" spans="1:16" x14ac:dyDescent="0.25">
      <c r="A8">
        <v>7</v>
      </c>
      <c r="B8">
        <v>1</v>
      </c>
      <c r="C8">
        <v>2008</v>
      </c>
      <c r="D8" t="s">
        <v>31</v>
      </c>
      <c r="E8">
        <v>1951</v>
      </c>
      <c r="F8">
        <f t="shared" si="0"/>
        <v>57</v>
      </c>
      <c r="G8">
        <v>183</v>
      </c>
      <c r="H8">
        <v>81</v>
      </c>
      <c r="I8" s="5">
        <f t="shared" si="1"/>
        <v>24.187046492878256</v>
      </c>
      <c r="J8" s="6">
        <v>231000000</v>
      </c>
      <c r="K8">
        <v>1</v>
      </c>
      <c r="L8">
        <v>0</v>
      </c>
      <c r="O8">
        <v>57</v>
      </c>
      <c r="P8">
        <v>1</v>
      </c>
    </row>
    <row r="9" spans="1:16" x14ac:dyDescent="0.25">
      <c r="A9">
        <v>8</v>
      </c>
      <c r="B9">
        <v>1</v>
      </c>
      <c r="C9">
        <v>2010</v>
      </c>
      <c r="D9" t="s">
        <v>31</v>
      </c>
      <c r="E9">
        <v>1952</v>
      </c>
      <c r="F9">
        <f t="shared" si="0"/>
        <v>58</v>
      </c>
      <c r="G9">
        <v>171</v>
      </c>
      <c r="H9">
        <v>92</v>
      </c>
      <c r="I9" s="5">
        <f t="shared" si="1"/>
        <v>31.462672275229988</v>
      </c>
      <c r="J9" s="6">
        <v>7079457.8438413814</v>
      </c>
      <c r="K9">
        <v>3</v>
      </c>
      <c r="L9">
        <v>0</v>
      </c>
      <c r="O9">
        <v>58</v>
      </c>
      <c r="P9">
        <v>3</v>
      </c>
    </row>
    <row r="10" spans="1:16" x14ac:dyDescent="0.25">
      <c r="A10">
        <v>9</v>
      </c>
      <c r="B10">
        <v>0</v>
      </c>
      <c r="C10">
        <v>2010</v>
      </c>
      <c r="D10" t="s">
        <v>30</v>
      </c>
      <c r="E10">
        <v>1952</v>
      </c>
      <c r="F10">
        <f t="shared" si="0"/>
        <v>58</v>
      </c>
      <c r="G10">
        <v>161</v>
      </c>
      <c r="H10">
        <v>84</v>
      </c>
      <c r="I10" s="5">
        <f t="shared" si="1"/>
        <v>32.406157169862269</v>
      </c>
      <c r="J10" s="6">
        <v>2893117</v>
      </c>
      <c r="K10">
        <v>4</v>
      </c>
      <c r="L10">
        <v>1</v>
      </c>
      <c r="O10">
        <v>58</v>
      </c>
      <c r="P10">
        <v>4</v>
      </c>
    </row>
    <row r="11" spans="1:16" x14ac:dyDescent="0.25">
      <c r="A11">
        <v>10</v>
      </c>
      <c r="B11">
        <v>1</v>
      </c>
      <c r="C11">
        <v>2009</v>
      </c>
      <c r="D11" t="s">
        <v>31</v>
      </c>
      <c r="E11">
        <v>1952</v>
      </c>
      <c r="F11">
        <f t="shared" si="0"/>
        <v>57</v>
      </c>
      <c r="G11">
        <v>181</v>
      </c>
      <c r="H11">
        <v>70</v>
      </c>
      <c r="I11" s="5">
        <f t="shared" si="1"/>
        <v>21.366869143188548</v>
      </c>
      <c r="J11" s="6">
        <v>7079457.8438413814</v>
      </c>
      <c r="K11">
        <v>4</v>
      </c>
      <c r="L11">
        <v>0</v>
      </c>
      <c r="O11">
        <v>57</v>
      </c>
      <c r="P11">
        <v>4</v>
      </c>
    </row>
    <row r="12" spans="1:16" x14ac:dyDescent="0.25">
      <c r="A12">
        <v>11</v>
      </c>
      <c r="B12">
        <v>0</v>
      </c>
      <c r="C12">
        <v>2008</v>
      </c>
      <c r="D12" t="s">
        <v>30</v>
      </c>
      <c r="E12">
        <v>1952</v>
      </c>
      <c r="F12">
        <f t="shared" si="0"/>
        <v>56</v>
      </c>
      <c r="G12">
        <v>176</v>
      </c>
      <c r="H12">
        <v>62</v>
      </c>
      <c r="I12" s="5">
        <f t="shared" si="1"/>
        <v>20.015495867768596</v>
      </c>
      <c r="J12" s="6">
        <v>20000000</v>
      </c>
      <c r="K12">
        <v>2</v>
      </c>
      <c r="L12">
        <v>0</v>
      </c>
      <c r="O12">
        <v>56</v>
      </c>
      <c r="P12">
        <v>2</v>
      </c>
    </row>
    <row r="13" spans="1:16" x14ac:dyDescent="0.25">
      <c r="A13">
        <v>12</v>
      </c>
      <c r="B13">
        <v>1</v>
      </c>
      <c r="C13">
        <v>2005</v>
      </c>
      <c r="D13" t="s">
        <v>31</v>
      </c>
      <c r="E13">
        <v>1953</v>
      </c>
      <c r="F13">
        <f t="shared" si="0"/>
        <v>52</v>
      </c>
      <c r="G13">
        <v>180</v>
      </c>
      <c r="H13">
        <v>75</v>
      </c>
      <c r="I13" s="5">
        <f t="shared" si="1"/>
        <v>23.148148148148145</v>
      </c>
      <c r="J13" s="6">
        <v>13200000</v>
      </c>
      <c r="K13">
        <v>5</v>
      </c>
      <c r="L13">
        <v>0</v>
      </c>
      <c r="O13">
        <v>52</v>
      </c>
      <c r="P13">
        <v>5</v>
      </c>
    </row>
    <row r="14" spans="1:16" x14ac:dyDescent="0.25">
      <c r="A14">
        <v>13</v>
      </c>
      <c r="B14">
        <v>1</v>
      </c>
      <c r="C14">
        <v>2005</v>
      </c>
      <c r="D14" t="s">
        <v>31</v>
      </c>
      <c r="E14">
        <v>1954</v>
      </c>
      <c r="F14">
        <f t="shared" si="0"/>
        <v>51</v>
      </c>
      <c r="G14">
        <v>182</v>
      </c>
      <c r="H14">
        <v>70</v>
      </c>
      <c r="I14" s="5">
        <f t="shared" si="1"/>
        <v>21.132713440405748</v>
      </c>
      <c r="J14" s="6">
        <v>3800000</v>
      </c>
      <c r="K14">
        <v>2</v>
      </c>
      <c r="L14">
        <v>0</v>
      </c>
      <c r="O14">
        <v>51</v>
      </c>
      <c r="P14">
        <v>2</v>
      </c>
    </row>
    <row r="15" spans="1:16" x14ac:dyDescent="0.25">
      <c r="A15">
        <v>14</v>
      </c>
      <c r="B15">
        <v>0</v>
      </c>
      <c r="C15">
        <v>2010</v>
      </c>
      <c r="D15" t="s">
        <v>31</v>
      </c>
      <c r="E15">
        <v>1954</v>
      </c>
      <c r="F15">
        <f t="shared" si="0"/>
        <v>56</v>
      </c>
      <c r="G15">
        <v>176</v>
      </c>
      <c r="H15">
        <v>83</v>
      </c>
      <c r="I15" s="5">
        <f t="shared" si="1"/>
        <v>26.794938016528928</v>
      </c>
      <c r="J15" s="6">
        <v>1122018.4543019643</v>
      </c>
      <c r="K15">
        <v>1</v>
      </c>
      <c r="L15">
        <v>0</v>
      </c>
      <c r="O15">
        <v>56</v>
      </c>
      <c r="P15">
        <v>1</v>
      </c>
    </row>
    <row r="16" spans="1:16" x14ac:dyDescent="0.25">
      <c r="A16">
        <v>15</v>
      </c>
      <c r="B16">
        <v>0</v>
      </c>
      <c r="C16">
        <v>2007</v>
      </c>
      <c r="D16" t="s">
        <v>30</v>
      </c>
      <c r="E16">
        <v>1954</v>
      </c>
      <c r="F16">
        <f t="shared" si="0"/>
        <v>53</v>
      </c>
      <c r="G16">
        <v>169</v>
      </c>
      <c r="H16">
        <v>88</v>
      </c>
      <c r="I16" s="5">
        <f t="shared" si="1"/>
        <v>30.811246104828268</v>
      </c>
      <c r="J16" s="6">
        <v>4170000</v>
      </c>
      <c r="K16">
        <v>2</v>
      </c>
      <c r="L16">
        <v>0</v>
      </c>
      <c r="O16">
        <v>53</v>
      </c>
      <c r="P16">
        <v>2</v>
      </c>
    </row>
    <row r="17" spans="1:16" x14ac:dyDescent="0.25">
      <c r="A17">
        <v>16</v>
      </c>
      <c r="B17">
        <v>0</v>
      </c>
      <c r="C17">
        <v>2010</v>
      </c>
      <c r="D17" t="s">
        <v>31</v>
      </c>
      <c r="E17">
        <v>1954</v>
      </c>
      <c r="F17">
        <f t="shared" si="0"/>
        <v>56</v>
      </c>
      <c r="G17">
        <v>181</v>
      </c>
      <c r="H17">
        <v>78</v>
      </c>
      <c r="I17" s="5">
        <f t="shared" si="1"/>
        <v>23.808797045267237</v>
      </c>
      <c r="J17" s="6">
        <v>670702</v>
      </c>
      <c r="K17">
        <v>2</v>
      </c>
      <c r="L17">
        <v>0</v>
      </c>
      <c r="O17">
        <v>56</v>
      </c>
      <c r="P17">
        <v>2</v>
      </c>
    </row>
    <row r="18" spans="1:16" x14ac:dyDescent="0.25">
      <c r="A18">
        <v>17</v>
      </c>
      <c r="B18">
        <v>1</v>
      </c>
      <c r="C18">
        <v>2007</v>
      </c>
      <c r="D18" t="s">
        <v>31</v>
      </c>
      <c r="E18">
        <v>1954</v>
      </c>
      <c r="F18">
        <f t="shared" si="0"/>
        <v>53</v>
      </c>
      <c r="G18">
        <v>174</v>
      </c>
      <c r="H18">
        <v>76</v>
      </c>
      <c r="I18" s="5">
        <f t="shared" si="1"/>
        <v>25.102391333069097</v>
      </c>
      <c r="J18" s="6">
        <v>916000</v>
      </c>
      <c r="K18">
        <v>5</v>
      </c>
      <c r="L18">
        <v>0</v>
      </c>
      <c r="O18">
        <v>53</v>
      </c>
      <c r="P18">
        <v>5</v>
      </c>
    </row>
    <row r="19" spans="1:16" x14ac:dyDescent="0.25">
      <c r="A19">
        <v>18</v>
      </c>
      <c r="B19">
        <v>1</v>
      </c>
      <c r="C19">
        <v>2008</v>
      </c>
      <c r="D19" t="s">
        <v>31</v>
      </c>
      <c r="E19">
        <v>1955</v>
      </c>
      <c r="F19">
        <f t="shared" si="0"/>
        <v>53</v>
      </c>
      <c r="G19">
        <v>171</v>
      </c>
      <c r="H19">
        <v>67</v>
      </c>
      <c r="I19" s="5">
        <f t="shared" si="1"/>
        <v>22.913033070004449</v>
      </c>
      <c r="J19" s="6">
        <v>67900000</v>
      </c>
      <c r="K19">
        <v>3</v>
      </c>
      <c r="L19">
        <v>0</v>
      </c>
      <c r="O19">
        <v>53</v>
      </c>
      <c r="P19">
        <v>3</v>
      </c>
    </row>
    <row r="20" spans="1:16" x14ac:dyDescent="0.25">
      <c r="A20">
        <v>19</v>
      </c>
      <c r="B20">
        <v>1</v>
      </c>
      <c r="C20">
        <v>2008</v>
      </c>
      <c r="D20" t="s">
        <v>31</v>
      </c>
      <c r="E20">
        <v>1956</v>
      </c>
      <c r="F20">
        <f t="shared" si="0"/>
        <v>52</v>
      </c>
      <c r="G20">
        <v>189</v>
      </c>
      <c r="H20">
        <v>91</v>
      </c>
      <c r="I20" s="5">
        <f t="shared" si="1"/>
        <v>25.475210660395845</v>
      </c>
      <c r="J20" s="6">
        <v>7340000</v>
      </c>
      <c r="K20">
        <v>1</v>
      </c>
      <c r="L20">
        <v>1</v>
      </c>
      <c r="O20">
        <v>52</v>
      </c>
      <c r="P20">
        <v>1</v>
      </c>
    </row>
    <row r="21" spans="1:16" x14ac:dyDescent="0.25">
      <c r="A21">
        <v>20</v>
      </c>
      <c r="B21">
        <v>1</v>
      </c>
      <c r="C21">
        <v>2006</v>
      </c>
      <c r="D21" t="s">
        <v>31</v>
      </c>
      <c r="E21">
        <v>1956</v>
      </c>
      <c r="F21">
        <f t="shared" si="0"/>
        <v>50</v>
      </c>
      <c r="G21">
        <v>172</v>
      </c>
      <c r="H21">
        <v>75</v>
      </c>
      <c r="I21" s="5">
        <f t="shared" si="1"/>
        <v>25.351541373715524</v>
      </c>
      <c r="J21" s="6">
        <v>835000</v>
      </c>
      <c r="K21">
        <v>2</v>
      </c>
      <c r="L21">
        <v>0</v>
      </c>
      <c r="O21">
        <v>50</v>
      </c>
      <c r="P21">
        <v>2</v>
      </c>
    </row>
    <row r="22" spans="1:16" x14ac:dyDescent="0.25">
      <c r="A22">
        <v>21</v>
      </c>
      <c r="B22">
        <v>1</v>
      </c>
      <c r="C22">
        <v>2009</v>
      </c>
      <c r="D22" t="s">
        <v>30</v>
      </c>
      <c r="E22">
        <v>1956</v>
      </c>
      <c r="F22">
        <f t="shared" si="0"/>
        <v>53</v>
      </c>
      <c r="G22">
        <v>172</v>
      </c>
      <c r="H22">
        <v>71</v>
      </c>
      <c r="I22" s="5">
        <f t="shared" si="1"/>
        <v>23.999459167117362</v>
      </c>
      <c r="J22" s="6">
        <v>254367</v>
      </c>
      <c r="K22">
        <v>1</v>
      </c>
      <c r="L22">
        <v>0</v>
      </c>
      <c r="O22">
        <v>53</v>
      </c>
      <c r="P22">
        <v>1</v>
      </c>
    </row>
    <row r="23" spans="1:16" x14ac:dyDescent="0.25">
      <c r="A23">
        <v>22</v>
      </c>
      <c r="B23">
        <v>1</v>
      </c>
      <c r="C23">
        <v>2009</v>
      </c>
      <c r="D23" t="s">
        <v>31</v>
      </c>
      <c r="E23">
        <v>1956</v>
      </c>
      <c r="F23">
        <f t="shared" si="0"/>
        <v>53</v>
      </c>
      <c r="G23">
        <v>183</v>
      </c>
      <c r="H23">
        <v>89</v>
      </c>
      <c r="I23" s="5">
        <f t="shared" si="1"/>
        <v>26.575890590940304</v>
      </c>
      <c r="J23" s="6">
        <v>1030000</v>
      </c>
      <c r="K23">
        <v>2</v>
      </c>
      <c r="L23">
        <v>1</v>
      </c>
      <c r="O23">
        <v>53</v>
      </c>
      <c r="P23">
        <v>2</v>
      </c>
    </row>
    <row r="24" spans="1:16" x14ac:dyDescent="0.25">
      <c r="A24">
        <v>23</v>
      </c>
      <c r="B24">
        <v>1</v>
      </c>
      <c r="C24">
        <v>2006</v>
      </c>
      <c r="D24" t="s">
        <v>31</v>
      </c>
      <c r="E24">
        <v>1957</v>
      </c>
      <c r="F24">
        <f t="shared" si="0"/>
        <v>49</v>
      </c>
      <c r="G24">
        <v>177</v>
      </c>
      <c r="H24">
        <v>94</v>
      </c>
      <c r="I24" s="5">
        <f t="shared" si="1"/>
        <v>30.004149510038619</v>
      </c>
      <c r="J24" s="6">
        <v>434000</v>
      </c>
      <c r="K24">
        <v>2</v>
      </c>
      <c r="L24">
        <v>0</v>
      </c>
      <c r="O24">
        <v>49</v>
      </c>
      <c r="P24">
        <v>2</v>
      </c>
    </row>
    <row r="25" spans="1:16" x14ac:dyDescent="0.25">
      <c r="A25">
        <v>24</v>
      </c>
      <c r="B25">
        <v>1</v>
      </c>
      <c r="C25">
        <v>2008</v>
      </c>
      <c r="D25" t="s">
        <v>31</v>
      </c>
      <c r="E25">
        <v>1957</v>
      </c>
      <c r="F25">
        <f t="shared" si="0"/>
        <v>51</v>
      </c>
      <c r="G25">
        <v>176</v>
      </c>
      <c r="H25">
        <v>78</v>
      </c>
      <c r="I25" s="5">
        <f t="shared" si="1"/>
        <v>25.180785123966942</v>
      </c>
      <c r="J25" s="6">
        <v>2260000</v>
      </c>
      <c r="K25">
        <v>3</v>
      </c>
      <c r="L25">
        <v>0</v>
      </c>
      <c r="O25">
        <v>51</v>
      </c>
      <c r="P25">
        <v>3</v>
      </c>
    </row>
    <row r="26" spans="1:16" x14ac:dyDescent="0.25">
      <c r="A26">
        <v>25</v>
      </c>
      <c r="B26">
        <v>1</v>
      </c>
      <c r="C26">
        <v>2009</v>
      </c>
      <c r="D26" t="s">
        <v>30</v>
      </c>
      <c r="E26">
        <v>1958</v>
      </c>
      <c r="F26">
        <f t="shared" si="0"/>
        <v>51</v>
      </c>
      <c r="G26">
        <v>161</v>
      </c>
      <c r="H26">
        <v>63</v>
      </c>
      <c r="I26" s="5">
        <f t="shared" si="1"/>
        <v>24.304617877396701</v>
      </c>
      <c r="J26" s="6">
        <v>4600252</v>
      </c>
      <c r="K26">
        <v>0</v>
      </c>
      <c r="L26">
        <v>1</v>
      </c>
      <c r="O26">
        <v>51</v>
      </c>
      <c r="P26">
        <v>0</v>
      </c>
    </row>
    <row r="27" spans="1:16" x14ac:dyDescent="0.25">
      <c r="A27">
        <v>26</v>
      </c>
      <c r="B27">
        <v>0</v>
      </c>
      <c r="C27">
        <v>2009</v>
      </c>
      <c r="D27" t="s">
        <v>31</v>
      </c>
      <c r="E27">
        <v>1959</v>
      </c>
      <c r="F27">
        <f t="shared" ref="F27:F37" si="2">C27-E27</f>
        <v>50</v>
      </c>
      <c r="G27">
        <v>179</v>
      </c>
      <c r="H27">
        <v>82</v>
      </c>
      <c r="I27" s="5">
        <f t="shared" si="1"/>
        <v>25.592209980961893</v>
      </c>
      <c r="J27" s="6">
        <v>2884031.5031266073</v>
      </c>
      <c r="K27">
        <v>6</v>
      </c>
      <c r="L27">
        <v>0</v>
      </c>
      <c r="O27">
        <v>50</v>
      </c>
      <c r="P27">
        <v>6</v>
      </c>
    </row>
    <row r="28" spans="1:16" x14ac:dyDescent="0.25">
      <c r="A28">
        <v>27</v>
      </c>
      <c r="B28">
        <v>1</v>
      </c>
      <c r="C28">
        <v>2010</v>
      </c>
      <c r="D28" t="s">
        <v>30</v>
      </c>
      <c r="E28">
        <v>1959</v>
      </c>
      <c r="F28">
        <f t="shared" si="2"/>
        <v>51</v>
      </c>
      <c r="G28">
        <v>153</v>
      </c>
      <c r="H28">
        <v>67</v>
      </c>
      <c r="I28" s="5">
        <f t="shared" si="1"/>
        <v>28.621470374642232</v>
      </c>
      <c r="J28" s="6">
        <v>63446</v>
      </c>
      <c r="K28">
        <v>3</v>
      </c>
      <c r="L28">
        <v>0</v>
      </c>
      <c r="O28">
        <v>51</v>
      </c>
      <c r="P28">
        <v>3</v>
      </c>
    </row>
    <row r="29" spans="1:16" x14ac:dyDescent="0.25">
      <c r="A29">
        <v>28</v>
      </c>
      <c r="B29">
        <v>1</v>
      </c>
      <c r="C29">
        <v>2009</v>
      </c>
      <c r="D29" t="s">
        <v>31</v>
      </c>
      <c r="E29">
        <v>1960</v>
      </c>
      <c r="F29">
        <f t="shared" si="2"/>
        <v>49</v>
      </c>
      <c r="G29">
        <v>184</v>
      </c>
      <c r="H29">
        <v>85</v>
      </c>
      <c r="I29" s="5">
        <f t="shared" si="1"/>
        <v>25.10633270321361</v>
      </c>
      <c r="J29" s="6">
        <v>371535.2290971732</v>
      </c>
      <c r="K29">
        <v>2</v>
      </c>
      <c r="L29">
        <v>0</v>
      </c>
      <c r="O29">
        <v>49</v>
      </c>
      <c r="P29">
        <v>2</v>
      </c>
    </row>
    <row r="30" spans="1:16" x14ac:dyDescent="0.25">
      <c r="A30">
        <v>29</v>
      </c>
      <c r="B30">
        <v>1</v>
      </c>
      <c r="C30">
        <v>2005</v>
      </c>
      <c r="D30" t="s">
        <v>31</v>
      </c>
      <c r="E30">
        <v>1960</v>
      </c>
      <c r="F30">
        <f t="shared" si="2"/>
        <v>45</v>
      </c>
      <c r="G30">
        <v>170</v>
      </c>
      <c r="H30">
        <v>75</v>
      </c>
      <c r="I30" s="5">
        <f t="shared" si="1"/>
        <v>25.95155709342561</v>
      </c>
      <c r="J30" s="6">
        <v>272000</v>
      </c>
      <c r="K30">
        <v>6</v>
      </c>
      <c r="L30">
        <v>0</v>
      </c>
      <c r="O30">
        <v>45</v>
      </c>
      <c r="P30">
        <v>6</v>
      </c>
    </row>
    <row r="31" spans="1:16" x14ac:dyDescent="0.25">
      <c r="A31">
        <v>30</v>
      </c>
      <c r="B31">
        <v>1</v>
      </c>
      <c r="C31">
        <v>2006</v>
      </c>
      <c r="D31" t="s">
        <v>31</v>
      </c>
      <c r="E31">
        <v>1960</v>
      </c>
      <c r="F31">
        <f t="shared" si="2"/>
        <v>46</v>
      </c>
      <c r="G31">
        <v>189</v>
      </c>
      <c r="H31">
        <v>105</v>
      </c>
      <c r="I31" s="5">
        <f t="shared" si="1"/>
        <v>29.394473838918284</v>
      </c>
      <c r="J31" s="6">
        <v>30600000</v>
      </c>
      <c r="K31">
        <v>4</v>
      </c>
      <c r="L31">
        <v>0</v>
      </c>
      <c r="O31">
        <v>46</v>
      </c>
      <c r="P31">
        <v>4</v>
      </c>
    </row>
    <row r="32" spans="1:16" x14ac:dyDescent="0.25">
      <c r="A32">
        <v>31</v>
      </c>
      <c r="B32">
        <v>1</v>
      </c>
      <c r="C32">
        <v>2010</v>
      </c>
      <c r="D32" t="s">
        <v>31</v>
      </c>
      <c r="E32">
        <v>1960</v>
      </c>
      <c r="F32">
        <f t="shared" si="2"/>
        <v>50</v>
      </c>
      <c r="G32">
        <v>177</v>
      </c>
      <c r="H32">
        <v>82</v>
      </c>
      <c r="I32" s="5">
        <f t="shared" si="1"/>
        <v>26.173832551310287</v>
      </c>
      <c r="J32" s="6">
        <v>91900</v>
      </c>
      <c r="K32">
        <v>4</v>
      </c>
      <c r="L32">
        <v>0</v>
      </c>
      <c r="O32">
        <v>50</v>
      </c>
      <c r="P32">
        <v>4</v>
      </c>
    </row>
    <row r="33" spans="1:16" x14ac:dyDescent="0.25">
      <c r="A33">
        <v>32</v>
      </c>
      <c r="B33">
        <v>1</v>
      </c>
      <c r="C33">
        <v>2008</v>
      </c>
      <c r="D33" t="s">
        <v>31</v>
      </c>
      <c r="E33">
        <v>1960</v>
      </c>
      <c r="F33">
        <f t="shared" si="2"/>
        <v>48</v>
      </c>
      <c r="G33">
        <v>189</v>
      </c>
      <c r="H33">
        <v>93</v>
      </c>
      <c r="I33" s="5">
        <f t="shared" si="1"/>
        <v>26.035105400184765</v>
      </c>
      <c r="J33" s="6">
        <v>41300000</v>
      </c>
      <c r="K33">
        <v>3</v>
      </c>
      <c r="L33">
        <v>0</v>
      </c>
      <c r="O33">
        <v>48</v>
      </c>
      <c r="P33">
        <v>3</v>
      </c>
    </row>
    <row r="34" spans="1:16" x14ac:dyDescent="0.25">
      <c r="A34">
        <v>33</v>
      </c>
      <c r="B34">
        <v>1</v>
      </c>
      <c r="C34">
        <v>2008</v>
      </c>
      <c r="D34" t="s">
        <v>31</v>
      </c>
      <c r="E34">
        <v>1964</v>
      </c>
      <c r="F34">
        <f t="shared" si="2"/>
        <v>44</v>
      </c>
      <c r="G34">
        <v>169</v>
      </c>
      <c r="H34">
        <v>64</v>
      </c>
      <c r="I34" s="5">
        <f t="shared" si="1"/>
        <v>22.408178985329648</v>
      </c>
      <c r="J34" s="6">
        <v>710000</v>
      </c>
      <c r="K34">
        <v>2</v>
      </c>
      <c r="L34">
        <v>1</v>
      </c>
      <c r="O34">
        <v>44</v>
      </c>
      <c r="P34">
        <v>2</v>
      </c>
    </row>
    <row r="35" spans="1:16" x14ac:dyDescent="0.25">
      <c r="A35">
        <v>34</v>
      </c>
      <c r="B35">
        <v>1</v>
      </c>
      <c r="C35">
        <v>2008</v>
      </c>
      <c r="D35" t="s">
        <v>31</v>
      </c>
      <c r="E35">
        <v>1964</v>
      </c>
      <c r="F35">
        <f t="shared" si="2"/>
        <v>44</v>
      </c>
      <c r="G35">
        <v>172</v>
      </c>
      <c r="H35">
        <v>78</v>
      </c>
      <c r="I35" s="5">
        <f t="shared" si="1"/>
        <v>26.365603028664147</v>
      </c>
      <c r="J35" s="6">
        <v>10471285.480509</v>
      </c>
      <c r="K35">
        <v>2</v>
      </c>
      <c r="L35">
        <v>0</v>
      </c>
      <c r="O35">
        <v>44</v>
      </c>
      <c r="P35">
        <v>2</v>
      </c>
    </row>
    <row r="36" spans="1:16" x14ac:dyDescent="0.25">
      <c r="A36">
        <v>35</v>
      </c>
      <c r="B36">
        <v>1</v>
      </c>
      <c r="C36">
        <v>2006</v>
      </c>
      <c r="D36" t="s">
        <v>31</v>
      </c>
      <c r="E36">
        <v>1964</v>
      </c>
      <c r="F36">
        <f t="shared" si="2"/>
        <v>42</v>
      </c>
      <c r="G36">
        <v>188</v>
      </c>
      <c r="H36">
        <v>87</v>
      </c>
      <c r="I36" s="5">
        <f t="shared" si="1"/>
        <v>24.615210502489816</v>
      </c>
      <c r="J36" s="6">
        <v>8710000</v>
      </c>
      <c r="K36">
        <v>1</v>
      </c>
      <c r="L36">
        <v>0</v>
      </c>
      <c r="O36">
        <v>42</v>
      </c>
      <c r="P36">
        <v>1</v>
      </c>
    </row>
    <row r="37" spans="1:16" x14ac:dyDescent="0.25">
      <c r="A37">
        <v>36</v>
      </c>
      <c r="B37">
        <v>1</v>
      </c>
      <c r="C37">
        <v>2006</v>
      </c>
      <c r="D37" t="s">
        <v>31</v>
      </c>
      <c r="E37">
        <v>1964</v>
      </c>
      <c r="F37">
        <f t="shared" si="2"/>
        <v>42</v>
      </c>
      <c r="G37">
        <v>187</v>
      </c>
      <c r="H37">
        <v>83</v>
      </c>
      <c r="I37" s="5">
        <f t="shared" si="1"/>
        <v>23.735308416025617</v>
      </c>
      <c r="J37" s="6">
        <v>1310000</v>
      </c>
      <c r="K37">
        <v>1</v>
      </c>
      <c r="L37">
        <v>0</v>
      </c>
      <c r="O37">
        <v>42</v>
      </c>
      <c r="P37">
        <v>1</v>
      </c>
    </row>
    <row r="38" spans="1:16" x14ac:dyDescent="0.25">
      <c r="A38">
        <v>37</v>
      </c>
      <c r="B38">
        <v>1</v>
      </c>
      <c r="C38">
        <v>2008</v>
      </c>
      <c r="D38" t="s">
        <v>31</v>
      </c>
      <c r="E38">
        <v>1964</v>
      </c>
      <c r="F38">
        <f t="shared" ref="F38:F69" si="3">C38-E38</f>
        <v>44</v>
      </c>
      <c r="G38">
        <v>190</v>
      </c>
      <c r="H38">
        <v>88</v>
      </c>
      <c r="I38" s="5">
        <f t="shared" si="1"/>
        <v>24.37673130193906</v>
      </c>
      <c r="J38" s="6">
        <v>3310000</v>
      </c>
      <c r="K38">
        <v>2</v>
      </c>
      <c r="L38">
        <v>0</v>
      </c>
      <c r="O38">
        <v>44</v>
      </c>
      <c r="P38">
        <v>2</v>
      </c>
    </row>
    <row r="39" spans="1:16" x14ac:dyDescent="0.25">
      <c r="A39">
        <v>38</v>
      </c>
      <c r="B39">
        <v>1</v>
      </c>
      <c r="C39">
        <v>2008</v>
      </c>
      <c r="D39" t="s">
        <v>31</v>
      </c>
      <c r="E39">
        <v>1965</v>
      </c>
      <c r="F39">
        <f t="shared" si="3"/>
        <v>43</v>
      </c>
      <c r="G39">
        <v>177</v>
      </c>
      <c r="H39">
        <v>90</v>
      </c>
      <c r="I39" s="5">
        <f t="shared" ref="I39:I102" si="4">H39/POWER(G39/100,2)</f>
        <v>28.727377190462509</v>
      </c>
      <c r="J39" s="6">
        <v>6100000</v>
      </c>
      <c r="K39">
        <v>2</v>
      </c>
      <c r="L39">
        <v>0</v>
      </c>
      <c r="O39">
        <v>43</v>
      </c>
      <c r="P39">
        <v>2</v>
      </c>
    </row>
    <row r="40" spans="1:16" x14ac:dyDescent="0.25">
      <c r="A40">
        <v>39</v>
      </c>
      <c r="B40">
        <v>1</v>
      </c>
      <c r="C40">
        <v>2008</v>
      </c>
      <c r="D40" t="s">
        <v>31</v>
      </c>
      <c r="E40">
        <v>1965</v>
      </c>
      <c r="F40">
        <f t="shared" si="3"/>
        <v>43</v>
      </c>
      <c r="G40">
        <v>168</v>
      </c>
      <c r="H40">
        <v>75</v>
      </c>
      <c r="I40" s="5">
        <f t="shared" si="4"/>
        <v>26.573129251700685</v>
      </c>
      <c r="J40" s="6">
        <v>266000</v>
      </c>
      <c r="K40">
        <v>1</v>
      </c>
      <c r="L40">
        <v>0</v>
      </c>
      <c r="O40">
        <v>43</v>
      </c>
      <c r="P40">
        <v>1</v>
      </c>
    </row>
    <row r="41" spans="1:16" x14ac:dyDescent="0.25">
      <c r="A41">
        <v>40</v>
      </c>
      <c r="B41">
        <v>1</v>
      </c>
      <c r="C41">
        <v>2010</v>
      </c>
      <c r="D41" t="s">
        <v>30</v>
      </c>
      <c r="E41">
        <v>1965</v>
      </c>
      <c r="F41">
        <f t="shared" si="3"/>
        <v>45</v>
      </c>
      <c r="G41">
        <v>158</v>
      </c>
      <c r="H41">
        <v>65</v>
      </c>
      <c r="I41" s="5">
        <f t="shared" si="4"/>
        <v>26.037493991347535</v>
      </c>
      <c r="J41" s="6">
        <v>187000</v>
      </c>
      <c r="K41">
        <v>3</v>
      </c>
      <c r="L41">
        <v>0</v>
      </c>
      <c r="O41">
        <v>45</v>
      </c>
      <c r="P41">
        <v>3</v>
      </c>
    </row>
    <row r="42" spans="1:16" x14ac:dyDescent="0.25">
      <c r="A42">
        <v>41</v>
      </c>
      <c r="B42">
        <v>1</v>
      </c>
      <c r="C42">
        <v>2008</v>
      </c>
      <c r="D42" t="s">
        <v>31</v>
      </c>
      <c r="E42">
        <v>1966</v>
      </c>
      <c r="F42">
        <f t="shared" si="3"/>
        <v>42</v>
      </c>
      <c r="G42">
        <v>171</v>
      </c>
      <c r="H42">
        <v>96</v>
      </c>
      <c r="I42" s="5">
        <f t="shared" si="4"/>
        <v>32.830614548066073</v>
      </c>
      <c r="J42" s="6">
        <v>152000000</v>
      </c>
      <c r="K42">
        <v>2</v>
      </c>
      <c r="L42">
        <v>1</v>
      </c>
      <c r="O42">
        <v>42</v>
      </c>
      <c r="P42">
        <v>2</v>
      </c>
    </row>
    <row r="43" spans="1:16" x14ac:dyDescent="0.25">
      <c r="A43">
        <v>42</v>
      </c>
      <c r="B43">
        <v>1</v>
      </c>
      <c r="C43">
        <v>2008</v>
      </c>
      <c r="D43" t="s">
        <v>31</v>
      </c>
      <c r="E43">
        <v>1966</v>
      </c>
      <c r="F43">
        <f t="shared" si="3"/>
        <v>42</v>
      </c>
      <c r="G43">
        <v>173</v>
      </c>
      <c r="H43">
        <v>85</v>
      </c>
      <c r="I43" s="5">
        <f t="shared" si="4"/>
        <v>28.400547963513649</v>
      </c>
      <c r="J43" s="6">
        <v>143000000</v>
      </c>
      <c r="K43">
        <v>2</v>
      </c>
      <c r="L43">
        <v>0</v>
      </c>
      <c r="O43">
        <v>42</v>
      </c>
      <c r="P43">
        <v>2</v>
      </c>
    </row>
    <row r="44" spans="1:16" x14ac:dyDescent="0.25">
      <c r="A44">
        <v>43</v>
      </c>
      <c r="B44">
        <v>1</v>
      </c>
      <c r="C44">
        <v>2008</v>
      </c>
      <c r="D44" t="s">
        <v>31</v>
      </c>
      <c r="E44">
        <v>1966</v>
      </c>
      <c r="F44">
        <f t="shared" si="3"/>
        <v>42</v>
      </c>
      <c r="G44">
        <v>190</v>
      </c>
      <c r="H44">
        <v>87</v>
      </c>
      <c r="I44" s="5">
        <f t="shared" si="4"/>
        <v>24.099722991689752</v>
      </c>
      <c r="J44" s="6">
        <v>383000</v>
      </c>
      <c r="K44">
        <v>1</v>
      </c>
      <c r="L44">
        <v>0</v>
      </c>
      <c r="O44">
        <v>42</v>
      </c>
      <c r="P44">
        <v>1</v>
      </c>
    </row>
    <row r="45" spans="1:16" x14ac:dyDescent="0.25">
      <c r="A45">
        <v>44</v>
      </c>
      <c r="B45">
        <v>1</v>
      </c>
      <c r="C45">
        <v>2008</v>
      </c>
      <c r="D45" t="s">
        <v>31</v>
      </c>
      <c r="E45">
        <v>1966</v>
      </c>
      <c r="F45">
        <f t="shared" si="3"/>
        <v>42</v>
      </c>
      <c r="G45">
        <v>180</v>
      </c>
      <c r="H45">
        <v>80</v>
      </c>
      <c r="I45" s="5">
        <f t="shared" si="4"/>
        <v>24.691358024691358</v>
      </c>
      <c r="J45" s="6">
        <v>1660000</v>
      </c>
      <c r="K45">
        <v>1</v>
      </c>
      <c r="L45">
        <v>0</v>
      </c>
      <c r="O45">
        <v>42</v>
      </c>
      <c r="P45">
        <v>1</v>
      </c>
    </row>
    <row r="46" spans="1:16" x14ac:dyDescent="0.25">
      <c r="A46">
        <v>45</v>
      </c>
      <c r="B46">
        <v>0</v>
      </c>
      <c r="C46">
        <v>2010</v>
      </c>
      <c r="D46" t="s">
        <v>31</v>
      </c>
      <c r="E46">
        <v>1967</v>
      </c>
      <c r="F46">
        <f t="shared" si="3"/>
        <v>43</v>
      </c>
      <c r="G46">
        <v>170</v>
      </c>
      <c r="H46">
        <v>79</v>
      </c>
      <c r="I46" s="5">
        <f t="shared" si="4"/>
        <v>27.335640138408309</v>
      </c>
      <c r="J46" s="6">
        <v>480000</v>
      </c>
      <c r="K46">
        <v>1</v>
      </c>
      <c r="L46">
        <v>0</v>
      </c>
      <c r="O46">
        <v>43</v>
      </c>
      <c r="P46">
        <v>1</v>
      </c>
    </row>
    <row r="47" spans="1:16" x14ac:dyDescent="0.25">
      <c r="A47">
        <v>46</v>
      </c>
      <c r="B47">
        <v>1</v>
      </c>
      <c r="C47">
        <v>2006</v>
      </c>
      <c r="D47" t="s">
        <v>31</v>
      </c>
      <c r="E47">
        <v>1967</v>
      </c>
      <c r="F47">
        <f t="shared" si="3"/>
        <v>39</v>
      </c>
      <c r="G47">
        <v>181</v>
      </c>
      <c r="H47">
        <v>87</v>
      </c>
      <c r="I47" s="5">
        <f t="shared" si="4"/>
        <v>26.555965935105768</v>
      </c>
      <c r="J47" s="6">
        <v>55600</v>
      </c>
      <c r="K47">
        <v>1</v>
      </c>
      <c r="L47">
        <v>0</v>
      </c>
      <c r="O47">
        <v>39</v>
      </c>
      <c r="P47">
        <v>1</v>
      </c>
    </row>
    <row r="48" spans="1:16" x14ac:dyDescent="0.25">
      <c r="A48">
        <v>47</v>
      </c>
      <c r="B48">
        <v>0</v>
      </c>
      <c r="C48">
        <v>2007</v>
      </c>
      <c r="D48" t="s">
        <v>31</v>
      </c>
      <c r="E48">
        <v>1967</v>
      </c>
      <c r="F48">
        <f t="shared" si="3"/>
        <v>40</v>
      </c>
      <c r="G48">
        <v>189</v>
      </c>
      <c r="H48">
        <v>87</v>
      </c>
      <c r="I48" s="5">
        <f t="shared" si="4"/>
        <v>24.355421180818006</v>
      </c>
      <c r="J48" s="6">
        <v>221000</v>
      </c>
      <c r="K48">
        <v>2</v>
      </c>
      <c r="L48">
        <v>0</v>
      </c>
      <c r="O48">
        <v>40</v>
      </c>
      <c r="P48">
        <v>2</v>
      </c>
    </row>
    <row r="49" spans="1:16" x14ac:dyDescent="0.25">
      <c r="A49">
        <v>48</v>
      </c>
      <c r="B49">
        <v>1</v>
      </c>
      <c r="C49">
        <v>2005</v>
      </c>
      <c r="D49" t="s">
        <v>31</v>
      </c>
      <c r="E49">
        <v>1967</v>
      </c>
      <c r="F49">
        <f t="shared" si="3"/>
        <v>38</v>
      </c>
      <c r="G49">
        <v>177</v>
      </c>
      <c r="H49">
        <v>76</v>
      </c>
      <c r="I49" s="5">
        <f t="shared" si="4"/>
        <v>24.258674071946118</v>
      </c>
      <c r="J49" s="6">
        <v>16000</v>
      </c>
      <c r="K49">
        <v>5</v>
      </c>
      <c r="L49">
        <v>0</v>
      </c>
      <c r="O49">
        <v>38</v>
      </c>
      <c r="P49">
        <v>5</v>
      </c>
    </row>
    <row r="50" spans="1:16" x14ac:dyDescent="0.25">
      <c r="A50">
        <v>49</v>
      </c>
      <c r="B50">
        <v>1</v>
      </c>
      <c r="C50">
        <v>2008</v>
      </c>
      <c r="D50" t="s">
        <v>31</v>
      </c>
      <c r="E50">
        <v>1968</v>
      </c>
      <c r="F50">
        <f t="shared" si="3"/>
        <v>40</v>
      </c>
      <c r="G50">
        <v>190</v>
      </c>
      <c r="H50">
        <v>99</v>
      </c>
      <c r="I50" s="5">
        <f t="shared" si="4"/>
        <v>27.423822714681442</v>
      </c>
      <c r="J50" s="6">
        <v>135000</v>
      </c>
      <c r="K50">
        <v>2</v>
      </c>
      <c r="L50">
        <v>0</v>
      </c>
      <c r="O50">
        <v>40</v>
      </c>
      <c r="P50">
        <v>2</v>
      </c>
    </row>
    <row r="51" spans="1:16" x14ac:dyDescent="0.25">
      <c r="A51">
        <v>50</v>
      </c>
      <c r="B51">
        <v>1</v>
      </c>
      <c r="C51">
        <v>2007</v>
      </c>
      <c r="D51" t="s">
        <v>30</v>
      </c>
      <c r="E51">
        <v>1968</v>
      </c>
      <c r="F51">
        <f t="shared" si="3"/>
        <v>39</v>
      </c>
      <c r="G51">
        <v>171</v>
      </c>
      <c r="H51">
        <v>72</v>
      </c>
      <c r="I51" s="5">
        <f t="shared" si="4"/>
        <v>24.622960911049557</v>
      </c>
      <c r="J51" s="6">
        <v>2600000</v>
      </c>
      <c r="K51">
        <v>3</v>
      </c>
      <c r="L51">
        <v>0</v>
      </c>
      <c r="O51">
        <v>39</v>
      </c>
      <c r="P51">
        <v>3</v>
      </c>
    </row>
    <row r="52" spans="1:16" x14ac:dyDescent="0.25">
      <c r="A52">
        <v>51</v>
      </c>
      <c r="B52">
        <v>1</v>
      </c>
      <c r="C52">
        <v>2006</v>
      </c>
      <c r="D52" t="s">
        <v>31</v>
      </c>
      <c r="E52">
        <v>1968</v>
      </c>
      <c r="F52">
        <f t="shared" si="3"/>
        <v>38</v>
      </c>
      <c r="G52">
        <v>169</v>
      </c>
      <c r="H52">
        <v>71</v>
      </c>
      <c r="I52" s="5">
        <f t="shared" si="4"/>
        <v>24.859073561850078</v>
      </c>
      <c r="J52" s="6">
        <v>5200000</v>
      </c>
      <c r="K52">
        <v>3</v>
      </c>
      <c r="L52">
        <v>0</v>
      </c>
      <c r="O52">
        <v>38</v>
      </c>
      <c r="P52">
        <v>3</v>
      </c>
    </row>
    <row r="53" spans="1:16" x14ac:dyDescent="0.25">
      <c r="A53">
        <v>52</v>
      </c>
      <c r="B53">
        <v>1</v>
      </c>
      <c r="C53">
        <v>2010</v>
      </c>
      <c r="D53" t="s">
        <v>31</v>
      </c>
      <c r="E53">
        <v>1968</v>
      </c>
      <c r="F53">
        <f t="shared" si="3"/>
        <v>42</v>
      </c>
      <c r="G53">
        <v>186</v>
      </c>
      <c r="H53">
        <v>81</v>
      </c>
      <c r="I53" s="5">
        <f t="shared" si="4"/>
        <v>23.413111342351716</v>
      </c>
      <c r="J53" s="6">
        <v>426579.51880159322</v>
      </c>
      <c r="K53">
        <v>1</v>
      </c>
      <c r="L53">
        <v>0</v>
      </c>
      <c r="O53">
        <v>42</v>
      </c>
      <c r="P53">
        <v>1</v>
      </c>
    </row>
    <row r="54" spans="1:16" x14ac:dyDescent="0.25">
      <c r="A54">
        <v>53</v>
      </c>
      <c r="B54">
        <v>1</v>
      </c>
      <c r="C54">
        <v>2006</v>
      </c>
      <c r="D54" t="s">
        <v>31</v>
      </c>
      <c r="E54">
        <v>1968</v>
      </c>
      <c r="F54">
        <f t="shared" si="3"/>
        <v>38</v>
      </c>
      <c r="G54">
        <v>180</v>
      </c>
      <c r="H54">
        <v>91</v>
      </c>
      <c r="I54" s="5">
        <f t="shared" si="4"/>
        <v>28.086419753086417</v>
      </c>
      <c r="J54" s="6">
        <v>3170000</v>
      </c>
      <c r="K54">
        <v>2</v>
      </c>
      <c r="L54">
        <v>0</v>
      </c>
      <c r="O54">
        <v>38</v>
      </c>
      <c r="P54">
        <v>2</v>
      </c>
    </row>
    <row r="55" spans="1:16" x14ac:dyDescent="0.25">
      <c r="A55">
        <v>54</v>
      </c>
      <c r="B55">
        <v>1</v>
      </c>
      <c r="C55">
        <v>2007</v>
      </c>
      <c r="D55" t="s">
        <v>30</v>
      </c>
      <c r="E55">
        <v>1969</v>
      </c>
      <c r="F55">
        <f t="shared" si="3"/>
        <v>38</v>
      </c>
      <c r="G55">
        <v>151</v>
      </c>
      <c r="H55">
        <v>59</v>
      </c>
      <c r="I55" s="5">
        <f t="shared" si="4"/>
        <v>25.876058067628612</v>
      </c>
      <c r="J55" s="6">
        <v>2600000</v>
      </c>
      <c r="K55">
        <v>3</v>
      </c>
      <c r="L55">
        <v>0</v>
      </c>
      <c r="O55">
        <v>38</v>
      </c>
      <c r="P55">
        <v>3</v>
      </c>
    </row>
    <row r="56" spans="1:16" x14ac:dyDescent="0.25">
      <c r="A56">
        <v>55</v>
      </c>
      <c r="B56">
        <v>0</v>
      </c>
      <c r="C56">
        <v>2008</v>
      </c>
      <c r="D56" t="s">
        <v>30</v>
      </c>
      <c r="E56">
        <v>1969</v>
      </c>
      <c r="F56">
        <f t="shared" si="3"/>
        <v>39</v>
      </c>
      <c r="G56">
        <v>175</v>
      </c>
      <c r="H56">
        <v>83</v>
      </c>
      <c r="I56" s="5">
        <f t="shared" si="4"/>
        <v>27.102040816326532</v>
      </c>
      <c r="J56" s="6">
        <v>836000</v>
      </c>
      <c r="K56">
        <v>1</v>
      </c>
      <c r="L56">
        <v>0</v>
      </c>
      <c r="O56">
        <v>39</v>
      </c>
      <c r="P56">
        <v>1</v>
      </c>
    </row>
    <row r="57" spans="1:16" x14ac:dyDescent="0.25">
      <c r="A57">
        <v>56</v>
      </c>
      <c r="B57">
        <v>1</v>
      </c>
      <c r="C57">
        <v>2007</v>
      </c>
      <c r="D57" t="s">
        <v>31</v>
      </c>
      <c r="E57">
        <v>1969</v>
      </c>
      <c r="F57">
        <f t="shared" si="3"/>
        <v>38</v>
      </c>
      <c r="G57">
        <v>189</v>
      </c>
      <c r="H57">
        <v>82</v>
      </c>
      <c r="I57" s="5">
        <f t="shared" si="4"/>
        <v>22.955684331345708</v>
      </c>
      <c r="J57" s="6">
        <v>2300</v>
      </c>
      <c r="K57">
        <v>1</v>
      </c>
      <c r="L57">
        <v>0</v>
      </c>
      <c r="O57">
        <v>38</v>
      </c>
      <c r="P57">
        <v>1</v>
      </c>
    </row>
    <row r="58" spans="1:16" x14ac:dyDescent="0.25">
      <c r="A58">
        <v>57</v>
      </c>
      <c r="B58">
        <v>1</v>
      </c>
      <c r="C58">
        <v>2008</v>
      </c>
      <c r="D58" t="s">
        <v>31</v>
      </c>
      <c r="E58">
        <v>1969</v>
      </c>
      <c r="F58">
        <f t="shared" si="3"/>
        <v>39</v>
      </c>
      <c r="G58">
        <v>171</v>
      </c>
      <c r="H58">
        <v>72</v>
      </c>
      <c r="I58" s="5">
        <f t="shared" si="4"/>
        <v>24.622960911049557</v>
      </c>
      <c r="J58" s="6">
        <v>6910000</v>
      </c>
      <c r="K58">
        <v>1</v>
      </c>
      <c r="L58">
        <v>0</v>
      </c>
      <c r="O58">
        <v>39</v>
      </c>
      <c r="P58">
        <v>1</v>
      </c>
    </row>
    <row r="59" spans="1:16" x14ac:dyDescent="0.25">
      <c r="A59">
        <v>58</v>
      </c>
      <c r="B59">
        <v>0</v>
      </c>
      <c r="C59">
        <v>2010</v>
      </c>
      <c r="D59" t="s">
        <v>30</v>
      </c>
      <c r="E59">
        <v>1969</v>
      </c>
      <c r="F59">
        <f t="shared" si="3"/>
        <v>41</v>
      </c>
      <c r="G59">
        <v>165</v>
      </c>
      <c r="H59">
        <v>58</v>
      </c>
      <c r="I59" s="5">
        <f t="shared" si="4"/>
        <v>21.30394857667585</v>
      </c>
      <c r="J59" s="6">
        <v>3235936.5692962883</v>
      </c>
      <c r="K59">
        <v>1</v>
      </c>
      <c r="L59">
        <v>0</v>
      </c>
      <c r="O59">
        <v>41</v>
      </c>
      <c r="P59">
        <v>1</v>
      </c>
    </row>
    <row r="60" spans="1:16" x14ac:dyDescent="0.25">
      <c r="A60">
        <v>59</v>
      </c>
      <c r="B60">
        <v>1</v>
      </c>
      <c r="C60">
        <v>2007</v>
      </c>
      <c r="D60" t="s">
        <v>30</v>
      </c>
      <c r="E60">
        <v>1970</v>
      </c>
      <c r="F60">
        <f t="shared" si="3"/>
        <v>37</v>
      </c>
      <c r="G60">
        <v>165</v>
      </c>
      <c r="H60">
        <v>68</v>
      </c>
      <c r="I60" s="5">
        <f t="shared" si="4"/>
        <v>24.977043158861342</v>
      </c>
      <c r="J60" s="6">
        <v>325000</v>
      </c>
      <c r="K60">
        <v>2</v>
      </c>
      <c r="L60">
        <v>0</v>
      </c>
      <c r="O60">
        <v>37</v>
      </c>
      <c r="P60">
        <v>2</v>
      </c>
    </row>
    <row r="61" spans="1:16" x14ac:dyDescent="0.25">
      <c r="A61">
        <v>60</v>
      </c>
      <c r="B61">
        <v>1</v>
      </c>
      <c r="C61">
        <v>2010</v>
      </c>
      <c r="D61" t="s">
        <v>30</v>
      </c>
      <c r="E61">
        <v>1970</v>
      </c>
      <c r="F61">
        <f t="shared" si="3"/>
        <v>40</v>
      </c>
      <c r="G61">
        <v>172</v>
      </c>
      <c r="H61">
        <v>58</v>
      </c>
      <c r="I61" s="5">
        <f t="shared" si="4"/>
        <v>19.605191995673341</v>
      </c>
      <c r="J61" s="6">
        <v>571408</v>
      </c>
      <c r="K61">
        <v>2</v>
      </c>
      <c r="L61">
        <v>0</v>
      </c>
      <c r="O61">
        <v>40</v>
      </c>
      <c r="P61">
        <v>2</v>
      </c>
    </row>
    <row r="62" spans="1:16" x14ac:dyDescent="0.25">
      <c r="A62">
        <v>61</v>
      </c>
      <c r="B62">
        <v>1</v>
      </c>
      <c r="C62">
        <v>2009</v>
      </c>
      <c r="D62" t="s">
        <v>31</v>
      </c>
      <c r="E62">
        <v>1971</v>
      </c>
      <c r="F62">
        <f t="shared" si="3"/>
        <v>38</v>
      </c>
      <c r="G62">
        <v>186</v>
      </c>
      <c r="H62">
        <v>63</v>
      </c>
      <c r="I62" s="5">
        <f t="shared" si="4"/>
        <v>18.210197710717999</v>
      </c>
      <c r="J62" s="6">
        <v>879000</v>
      </c>
      <c r="K62">
        <v>1</v>
      </c>
      <c r="L62">
        <v>0</v>
      </c>
      <c r="O62">
        <v>38</v>
      </c>
      <c r="P62">
        <v>1</v>
      </c>
    </row>
    <row r="63" spans="1:16" x14ac:dyDescent="0.25">
      <c r="A63">
        <v>62</v>
      </c>
      <c r="B63">
        <v>1</v>
      </c>
      <c r="C63">
        <v>2010</v>
      </c>
      <c r="D63" t="s">
        <v>31</v>
      </c>
      <c r="E63">
        <v>1971</v>
      </c>
      <c r="F63">
        <f t="shared" si="3"/>
        <v>39</v>
      </c>
      <c r="G63">
        <v>182</v>
      </c>
      <c r="H63">
        <v>76</v>
      </c>
      <c r="I63" s="5">
        <f t="shared" si="4"/>
        <v>22.944088878154812</v>
      </c>
      <c r="J63" s="6">
        <v>2128570</v>
      </c>
      <c r="K63">
        <v>2</v>
      </c>
      <c r="L63">
        <v>0</v>
      </c>
      <c r="O63">
        <v>39</v>
      </c>
      <c r="P63">
        <v>2</v>
      </c>
    </row>
    <row r="64" spans="1:16" x14ac:dyDescent="0.25">
      <c r="A64">
        <v>63</v>
      </c>
      <c r="B64">
        <v>1</v>
      </c>
      <c r="C64">
        <v>2008</v>
      </c>
      <c r="D64" t="s">
        <v>31</v>
      </c>
      <c r="E64">
        <v>1971</v>
      </c>
      <c r="F64">
        <f t="shared" si="3"/>
        <v>37</v>
      </c>
      <c r="G64">
        <v>185</v>
      </c>
      <c r="H64">
        <v>65</v>
      </c>
      <c r="I64" s="5">
        <f t="shared" si="4"/>
        <v>18.991964937910883</v>
      </c>
      <c r="J64" s="6">
        <v>2380000</v>
      </c>
      <c r="K64">
        <v>2</v>
      </c>
      <c r="L64">
        <v>1</v>
      </c>
      <c r="O64">
        <v>37</v>
      </c>
      <c r="P64">
        <v>2</v>
      </c>
    </row>
    <row r="65" spans="1:16" x14ac:dyDescent="0.25">
      <c r="A65">
        <v>64</v>
      </c>
      <c r="B65">
        <v>1</v>
      </c>
      <c r="C65">
        <v>2008</v>
      </c>
      <c r="D65" t="s">
        <v>31</v>
      </c>
      <c r="E65">
        <v>1971</v>
      </c>
      <c r="F65">
        <f t="shared" si="3"/>
        <v>37</v>
      </c>
      <c r="G65">
        <v>187</v>
      </c>
      <c r="H65">
        <v>97</v>
      </c>
      <c r="I65" s="5">
        <f t="shared" si="4"/>
        <v>27.738854413909458</v>
      </c>
      <c r="J65" s="6">
        <v>1240000</v>
      </c>
      <c r="K65">
        <v>1</v>
      </c>
      <c r="L65">
        <v>0</v>
      </c>
      <c r="O65">
        <v>37</v>
      </c>
      <c r="P65">
        <v>1</v>
      </c>
    </row>
    <row r="66" spans="1:16" x14ac:dyDescent="0.25">
      <c r="A66">
        <v>65</v>
      </c>
      <c r="B66">
        <v>1</v>
      </c>
      <c r="C66">
        <v>2008</v>
      </c>
      <c r="D66" t="s">
        <v>31</v>
      </c>
      <c r="E66">
        <v>1971</v>
      </c>
      <c r="F66">
        <f t="shared" si="3"/>
        <v>37</v>
      </c>
      <c r="G66">
        <v>186</v>
      </c>
      <c r="H66">
        <v>78</v>
      </c>
      <c r="I66" s="5">
        <f t="shared" si="4"/>
        <v>22.54595907041276</v>
      </c>
      <c r="J66" s="6">
        <v>1370000</v>
      </c>
      <c r="K66">
        <v>2</v>
      </c>
      <c r="L66">
        <v>0</v>
      </c>
      <c r="O66">
        <v>37</v>
      </c>
      <c r="P66">
        <v>2</v>
      </c>
    </row>
    <row r="67" spans="1:16" x14ac:dyDescent="0.25">
      <c r="A67">
        <v>66</v>
      </c>
      <c r="B67">
        <v>0</v>
      </c>
      <c r="C67">
        <v>2007</v>
      </c>
      <c r="D67" t="s">
        <v>31</v>
      </c>
      <c r="E67">
        <v>1972</v>
      </c>
      <c r="F67">
        <f t="shared" si="3"/>
        <v>35</v>
      </c>
      <c r="G67">
        <v>171</v>
      </c>
      <c r="H67">
        <v>89</v>
      </c>
      <c r="I67" s="5">
        <f t="shared" si="4"/>
        <v>30.436715570602924</v>
      </c>
      <c r="J67" s="6">
        <v>5080000</v>
      </c>
      <c r="K67">
        <v>5</v>
      </c>
      <c r="L67">
        <v>0</v>
      </c>
      <c r="O67">
        <v>35</v>
      </c>
      <c r="P67">
        <v>5</v>
      </c>
    </row>
    <row r="68" spans="1:16" x14ac:dyDescent="0.25">
      <c r="A68">
        <v>67</v>
      </c>
      <c r="B68">
        <v>0</v>
      </c>
      <c r="C68">
        <v>2007</v>
      </c>
      <c r="D68" t="s">
        <v>31</v>
      </c>
      <c r="E68">
        <v>1972</v>
      </c>
      <c r="F68">
        <f t="shared" si="3"/>
        <v>35</v>
      </c>
      <c r="G68">
        <v>181</v>
      </c>
      <c r="H68">
        <v>80</v>
      </c>
      <c r="I68" s="5">
        <f t="shared" si="4"/>
        <v>24.419279020786909</v>
      </c>
      <c r="J68" s="6">
        <v>568000</v>
      </c>
      <c r="K68">
        <v>1</v>
      </c>
      <c r="L68">
        <v>0</v>
      </c>
      <c r="O68">
        <v>35</v>
      </c>
      <c r="P68">
        <v>1</v>
      </c>
    </row>
    <row r="69" spans="1:16" x14ac:dyDescent="0.25">
      <c r="A69">
        <v>68</v>
      </c>
      <c r="B69">
        <v>1</v>
      </c>
      <c r="C69">
        <v>2005</v>
      </c>
      <c r="D69" t="s">
        <v>31</v>
      </c>
      <c r="E69">
        <v>1973</v>
      </c>
      <c r="F69">
        <f t="shared" si="3"/>
        <v>32</v>
      </c>
      <c r="G69">
        <v>179</v>
      </c>
      <c r="H69">
        <v>82</v>
      </c>
      <c r="I69" s="5">
        <f t="shared" si="4"/>
        <v>25.592209980961893</v>
      </c>
      <c r="J69" s="6">
        <v>2390000</v>
      </c>
      <c r="K69">
        <v>2</v>
      </c>
      <c r="L69">
        <v>0</v>
      </c>
      <c r="O69">
        <v>32</v>
      </c>
      <c r="P69">
        <v>2</v>
      </c>
    </row>
    <row r="70" spans="1:16" x14ac:dyDescent="0.25">
      <c r="A70">
        <v>69</v>
      </c>
      <c r="B70">
        <v>1</v>
      </c>
      <c r="C70">
        <v>2005</v>
      </c>
      <c r="D70" t="s">
        <v>31</v>
      </c>
      <c r="E70">
        <v>1973</v>
      </c>
      <c r="F70">
        <f t="shared" ref="F70:F101" si="5">C70-E70</f>
        <v>32</v>
      </c>
      <c r="G70">
        <v>173</v>
      </c>
      <c r="H70">
        <v>64</v>
      </c>
      <c r="I70" s="5">
        <f t="shared" si="4"/>
        <v>21.383941996057334</v>
      </c>
      <c r="J70" s="6">
        <v>110000000</v>
      </c>
      <c r="K70">
        <v>2</v>
      </c>
      <c r="L70">
        <v>0</v>
      </c>
      <c r="O70">
        <v>32</v>
      </c>
      <c r="P70">
        <v>2</v>
      </c>
    </row>
    <row r="71" spans="1:16" x14ac:dyDescent="0.25">
      <c r="A71">
        <v>70</v>
      </c>
      <c r="B71">
        <v>1</v>
      </c>
      <c r="C71">
        <v>2008</v>
      </c>
      <c r="D71" t="s">
        <v>31</v>
      </c>
      <c r="E71">
        <v>1973</v>
      </c>
      <c r="F71">
        <f t="shared" si="5"/>
        <v>35</v>
      </c>
      <c r="G71">
        <v>176</v>
      </c>
      <c r="H71">
        <v>89</v>
      </c>
      <c r="I71" s="5">
        <f t="shared" si="4"/>
        <v>28.731921487603305</v>
      </c>
      <c r="J71" s="6">
        <v>1696028</v>
      </c>
      <c r="K71">
        <v>2</v>
      </c>
      <c r="L71">
        <v>0</v>
      </c>
      <c r="O71">
        <v>35</v>
      </c>
      <c r="P71">
        <v>2</v>
      </c>
    </row>
    <row r="72" spans="1:16" x14ac:dyDescent="0.25">
      <c r="A72">
        <v>71</v>
      </c>
      <c r="B72">
        <v>1</v>
      </c>
      <c r="C72">
        <v>2006</v>
      </c>
      <c r="D72" t="s">
        <v>31</v>
      </c>
      <c r="E72">
        <v>1974</v>
      </c>
      <c r="F72">
        <f t="shared" si="5"/>
        <v>32</v>
      </c>
      <c r="G72">
        <v>188</v>
      </c>
      <c r="H72">
        <v>87</v>
      </c>
      <c r="I72" s="5">
        <f t="shared" si="4"/>
        <v>24.615210502489816</v>
      </c>
      <c r="J72" s="6">
        <v>3450000</v>
      </c>
      <c r="K72">
        <v>1</v>
      </c>
      <c r="L72">
        <v>0</v>
      </c>
      <c r="O72">
        <v>32</v>
      </c>
      <c r="P72">
        <v>1</v>
      </c>
    </row>
    <row r="73" spans="1:16" x14ac:dyDescent="0.25">
      <c r="A73">
        <v>72</v>
      </c>
      <c r="B73">
        <v>0</v>
      </c>
      <c r="C73">
        <v>2010</v>
      </c>
      <c r="D73" t="s">
        <v>30</v>
      </c>
      <c r="E73">
        <v>1974</v>
      </c>
      <c r="F73">
        <f t="shared" si="5"/>
        <v>36</v>
      </c>
      <c r="G73">
        <v>163</v>
      </c>
      <c r="H73">
        <v>64</v>
      </c>
      <c r="I73" s="5">
        <f t="shared" si="4"/>
        <v>24.088223117166624</v>
      </c>
      <c r="J73" s="6">
        <v>144543977.07459331</v>
      </c>
      <c r="K73">
        <v>1</v>
      </c>
      <c r="L73">
        <v>1</v>
      </c>
      <c r="O73">
        <v>36</v>
      </c>
      <c r="P73">
        <v>1</v>
      </c>
    </row>
    <row r="74" spans="1:16" x14ac:dyDescent="0.25">
      <c r="A74">
        <v>73</v>
      </c>
      <c r="B74">
        <v>1</v>
      </c>
      <c r="C74">
        <v>2007</v>
      </c>
      <c r="D74" t="s">
        <v>31</v>
      </c>
      <c r="E74">
        <v>1974</v>
      </c>
      <c r="F74">
        <f t="shared" si="5"/>
        <v>33</v>
      </c>
      <c r="G74">
        <v>175</v>
      </c>
      <c r="H74">
        <v>71</v>
      </c>
      <c r="I74" s="5">
        <f t="shared" si="4"/>
        <v>23.183673469387756</v>
      </c>
      <c r="J74" s="6">
        <v>10400000</v>
      </c>
      <c r="K74">
        <v>3</v>
      </c>
      <c r="L74">
        <v>0</v>
      </c>
      <c r="O74">
        <v>33</v>
      </c>
      <c r="P74">
        <v>3</v>
      </c>
    </row>
    <row r="75" spans="1:16" x14ac:dyDescent="0.25">
      <c r="A75">
        <v>74</v>
      </c>
      <c r="B75">
        <v>1</v>
      </c>
      <c r="C75">
        <v>2006</v>
      </c>
      <c r="D75" t="s">
        <v>31</v>
      </c>
      <c r="E75">
        <v>1974</v>
      </c>
      <c r="F75">
        <f t="shared" si="5"/>
        <v>32</v>
      </c>
      <c r="G75">
        <v>186</v>
      </c>
      <c r="H75">
        <v>81</v>
      </c>
      <c r="I75" s="5">
        <f t="shared" si="4"/>
        <v>23.413111342351716</v>
      </c>
      <c r="J75" s="6">
        <v>1150000</v>
      </c>
      <c r="K75">
        <v>1</v>
      </c>
      <c r="L75">
        <v>0</v>
      </c>
      <c r="O75">
        <v>32</v>
      </c>
      <c r="P75">
        <v>1</v>
      </c>
    </row>
    <row r="76" spans="1:16" x14ac:dyDescent="0.25">
      <c r="A76">
        <v>75</v>
      </c>
      <c r="B76">
        <v>1</v>
      </c>
      <c r="C76">
        <v>2009</v>
      </c>
      <c r="D76" t="s">
        <v>30</v>
      </c>
      <c r="E76">
        <v>1974</v>
      </c>
      <c r="F76">
        <f t="shared" si="5"/>
        <v>35</v>
      </c>
      <c r="G76">
        <v>163</v>
      </c>
      <c r="H76">
        <v>57</v>
      </c>
      <c r="I76" s="5">
        <f t="shared" si="4"/>
        <v>21.453573713726524</v>
      </c>
      <c r="J76" s="6">
        <v>351432</v>
      </c>
      <c r="K76">
        <v>1</v>
      </c>
      <c r="L76">
        <v>1</v>
      </c>
      <c r="O76">
        <v>35</v>
      </c>
      <c r="P76">
        <v>1</v>
      </c>
    </row>
    <row r="77" spans="1:16" x14ac:dyDescent="0.25">
      <c r="A77">
        <v>76</v>
      </c>
      <c r="B77">
        <v>1</v>
      </c>
      <c r="C77">
        <v>2006</v>
      </c>
      <c r="D77" t="s">
        <v>31</v>
      </c>
      <c r="E77">
        <v>1974</v>
      </c>
      <c r="F77">
        <f t="shared" si="5"/>
        <v>32</v>
      </c>
      <c r="G77">
        <v>176</v>
      </c>
      <c r="H77">
        <v>69</v>
      </c>
      <c r="I77" s="5">
        <f t="shared" si="4"/>
        <v>22.275309917355372</v>
      </c>
      <c r="J77" s="6">
        <v>710000</v>
      </c>
      <c r="K77">
        <v>2</v>
      </c>
      <c r="L77">
        <v>0</v>
      </c>
      <c r="O77">
        <v>32</v>
      </c>
      <c r="P77">
        <v>2</v>
      </c>
    </row>
    <row r="78" spans="1:16" x14ac:dyDescent="0.25">
      <c r="A78">
        <v>77</v>
      </c>
      <c r="B78">
        <v>0</v>
      </c>
      <c r="C78">
        <v>2006</v>
      </c>
      <c r="D78" t="s">
        <v>31</v>
      </c>
      <c r="E78">
        <v>1975</v>
      </c>
      <c r="F78">
        <f t="shared" si="5"/>
        <v>31</v>
      </c>
      <c r="G78">
        <v>171</v>
      </c>
      <c r="H78">
        <v>78</v>
      </c>
      <c r="I78" s="5">
        <f t="shared" si="4"/>
        <v>26.674874320303687</v>
      </c>
      <c r="J78" s="6">
        <v>3660000</v>
      </c>
      <c r="K78">
        <v>1</v>
      </c>
      <c r="L78">
        <v>0</v>
      </c>
      <c r="O78">
        <v>31</v>
      </c>
      <c r="P78">
        <v>1</v>
      </c>
    </row>
    <row r="79" spans="1:16" x14ac:dyDescent="0.25">
      <c r="A79">
        <v>78</v>
      </c>
      <c r="B79">
        <v>1</v>
      </c>
      <c r="C79">
        <v>2010</v>
      </c>
      <c r="D79" t="s">
        <v>31</v>
      </c>
      <c r="E79">
        <v>1975</v>
      </c>
      <c r="F79">
        <f t="shared" si="5"/>
        <v>35</v>
      </c>
      <c r="G79">
        <v>174</v>
      </c>
      <c r="H79">
        <v>68</v>
      </c>
      <c r="I79" s="5">
        <f t="shared" si="4"/>
        <v>22.460034350640772</v>
      </c>
      <c r="J79" s="6">
        <v>136923</v>
      </c>
      <c r="K79">
        <v>1</v>
      </c>
      <c r="L79">
        <v>0</v>
      </c>
      <c r="O79">
        <v>35</v>
      </c>
      <c r="P79">
        <v>1</v>
      </c>
    </row>
    <row r="80" spans="1:16" x14ac:dyDescent="0.25">
      <c r="A80">
        <v>79</v>
      </c>
      <c r="B80">
        <v>1</v>
      </c>
      <c r="C80">
        <v>2006</v>
      </c>
      <c r="D80" t="s">
        <v>31</v>
      </c>
      <c r="E80">
        <v>1975</v>
      </c>
      <c r="F80">
        <f t="shared" si="5"/>
        <v>31</v>
      </c>
      <c r="G80">
        <v>177</v>
      </c>
      <c r="H80">
        <v>67</v>
      </c>
      <c r="I80" s="5">
        <f t="shared" si="4"/>
        <v>21.385936352899868</v>
      </c>
      <c r="J80" s="6">
        <v>2790000</v>
      </c>
      <c r="K80">
        <v>2</v>
      </c>
      <c r="L80">
        <v>0</v>
      </c>
      <c r="O80">
        <v>31</v>
      </c>
      <c r="P80">
        <v>2</v>
      </c>
    </row>
    <row r="81" spans="1:16" x14ac:dyDescent="0.25">
      <c r="A81">
        <v>80</v>
      </c>
      <c r="B81">
        <v>1</v>
      </c>
      <c r="C81">
        <v>2006</v>
      </c>
      <c r="D81" t="s">
        <v>31</v>
      </c>
      <c r="E81">
        <v>1975</v>
      </c>
      <c r="F81">
        <f t="shared" si="5"/>
        <v>31</v>
      </c>
      <c r="G81">
        <v>177</v>
      </c>
      <c r="H81">
        <v>68</v>
      </c>
      <c r="I81" s="5">
        <f t="shared" si="4"/>
        <v>21.705129432793896</v>
      </c>
      <c r="J81" s="6">
        <v>442000</v>
      </c>
      <c r="K81">
        <v>2</v>
      </c>
      <c r="L81">
        <v>0</v>
      </c>
      <c r="O81">
        <v>31</v>
      </c>
      <c r="P81">
        <v>2</v>
      </c>
    </row>
    <row r="82" spans="1:16" x14ac:dyDescent="0.25">
      <c r="A82">
        <v>81</v>
      </c>
      <c r="B82">
        <v>1</v>
      </c>
      <c r="C82">
        <v>2006</v>
      </c>
      <c r="D82" t="s">
        <v>31</v>
      </c>
      <c r="E82">
        <v>1975</v>
      </c>
      <c r="F82">
        <f t="shared" si="5"/>
        <v>31</v>
      </c>
      <c r="G82">
        <v>173</v>
      </c>
      <c r="H82">
        <v>86</v>
      </c>
      <c r="I82" s="5">
        <f t="shared" si="4"/>
        <v>28.734672057202044</v>
      </c>
      <c r="J82" s="6">
        <v>19000000</v>
      </c>
      <c r="K82">
        <v>1</v>
      </c>
      <c r="L82">
        <v>0</v>
      </c>
      <c r="O82">
        <v>31</v>
      </c>
      <c r="P82">
        <v>1</v>
      </c>
    </row>
    <row r="83" spans="1:16" x14ac:dyDescent="0.25">
      <c r="A83">
        <v>82</v>
      </c>
      <c r="C83">
        <v>2008</v>
      </c>
      <c r="D83" t="s">
        <v>31</v>
      </c>
      <c r="E83">
        <v>1975</v>
      </c>
      <c r="F83">
        <f t="shared" si="5"/>
        <v>33</v>
      </c>
      <c r="G83">
        <v>181</v>
      </c>
      <c r="H83">
        <v>75</v>
      </c>
      <c r="I83" s="5">
        <f t="shared" si="4"/>
        <v>22.893074081987731</v>
      </c>
      <c r="J83" s="6">
        <v>4290000</v>
      </c>
      <c r="K83">
        <v>2</v>
      </c>
      <c r="L83">
        <v>1</v>
      </c>
      <c r="O83">
        <v>33</v>
      </c>
      <c r="P83">
        <v>2</v>
      </c>
    </row>
    <row r="84" spans="1:16" x14ac:dyDescent="0.25">
      <c r="A84">
        <v>83</v>
      </c>
      <c r="B84">
        <v>1</v>
      </c>
      <c r="C84">
        <v>2006</v>
      </c>
      <c r="D84" t="s">
        <v>31</v>
      </c>
      <c r="E84">
        <v>1975</v>
      </c>
      <c r="F84">
        <f t="shared" si="5"/>
        <v>31</v>
      </c>
      <c r="G84">
        <v>174</v>
      </c>
      <c r="H84">
        <v>83</v>
      </c>
      <c r="I84" s="5">
        <f t="shared" si="4"/>
        <v>27.414453692693883</v>
      </c>
      <c r="J84" s="6">
        <v>1310000</v>
      </c>
      <c r="K84">
        <v>1</v>
      </c>
      <c r="L84">
        <v>0</v>
      </c>
      <c r="O84">
        <v>31</v>
      </c>
      <c r="P84">
        <v>1</v>
      </c>
    </row>
    <row r="85" spans="1:16" x14ac:dyDescent="0.25">
      <c r="A85">
        <v>84</v>
      </c>
      <c r="B85">
        <v>1</v>
      </c>
      <c r="C85">
        <v>2008</v>
      </c>
      <c r="D85" t="s">
        <v>31</v>
      </c>
      <c r="E85">
        <v>1976</v>
      </c>
      <c r="F85">
        <f t="shared" si="5"/>
        <v>32</v>
      </c>
      <c r="G85">
        <v>190</v>
      </c>
      <c r="H85">
        <v>95</v>
      </c>
      <c r="I85" s="5">
        <f t="shared" si="4"/>
        <v>26.315789473684212</v>
      </c>
      <c r="J85" s="6">
        <v>1920000</v>
      </c>
      <c r="K85">
        <v>1</v>
      </c>
      <c r="L85">
        <v>0</v>
      </c>
      <c r="O85">
        <v>32</v>
      </c>
      <c r="P85">
        <v>1</v>
      </c>
    </row>
    <row r="86" spans="1:16" x14ac:dyDescent="0.25">
      <c r="A86">
        <v>85</v>
      </c>
      <c r="B86">
        <v>1</v>
      </c>
      <c r="C86">
        <v>2006</v>
      </c>
      <c r="D86" t="s">
        <v>31</v>
      </c>
      <c r="E86">
        <v>1976</v>
      </c>
      <c r="F86">
        <f t="shared" si="5"/>
        <v>30</v>
      </c>
      <c r="G86">
        <v>189</v>
      </c>
      <c r="H86">
        <v>82</v>
      </c>
      <c r="I86" s="5">
        <f t="shared" si="4"/>
        <v>22.955684331345708</v>
      </c>
      <c r="J86" s="6">
        <v>208000</v>
      </c>
      <c r="K86">
        <v>2</v>
      </c>
      <c r="L86">
        <v>0</v>
      </c>
      <c r="O86">
        <v>30</v>
      </c>
      <c r="P86">
        <v>2</v>
      </c>
    </row>
    <row r="87" spans="1:16" x14ac:dyDescent="0.25">
      <c r="A87">
        <v>86</v>
      </c>
      <c r="B87">
        <v>1</v>
      </c>
      <c r="C87">
        <v>2006</v>
      </c>
      <c r="D87" t="s">
        <v>30</v>
      </c>
      <c r="E87">
        <v>1976</v>
      </c>
      <c r="F87">
        <f t="shared" si="5"/>
        <v>30</v>
      </c>
      <c r="G87">
        <v>169</v>
      </c>
      <c r="H87">
        <v>73</v>
      </c>
      <c r="I87" s="5">
        <f t="shared" si="4"/>
        <v>25.559329155141629</v>
      </c>
      <c r="J87" s="6">
        <v>2230000</v>
      </c>
      <c r="K87">
        <v>2</v>
      </c>
      <c r="L87">
        <v>0</v>
      </c>
      <c r="O87">
        <v>30</v>
      </c>
      <c r="P87">
        <v>2</v>
      </c>
    </row>
    <row r="88" spans="1:16" x14ac:dyDescent="0.25">
      <c r="A88">
        <v>87</v>
      </c>
      <c r="B88">
        <v>1</v>
      </c>
      <c r="C88">
        <v>2009</v>
      </c>
      <c r="D88" t="s">
        <v>31</v>
      </c>
      <c r="E88">
        <v>1976</v>
      </c>
      <c r="F88">
        <f t="shared" si="5"/>
        <v>33</v>
      </c>
      <c r="G88">
        <v>182</v>
      </c>
      <c r="H88">
        <v>85</v>
      </c>
      <c r="I88" s="5">
        <f t="shared" si="4"/>
        <v>25.661152034778407</v>
      </c>
      <c r="J88" s="6">
        <v>1920000</v>
      </c>
      <c r="K88">
        <v>1</v>
      </c>
      <c r="L88">
        <v>0</v>
      </c>
      <c r="O88">
        <v>33</v>
      </c>
      <c r="P88">
        <v>1</v>
      </c>
    </row>
    <row r="89" spans="1:16" x14ac:dyDescent="0.25">
      <c r="A89">
        <v>88</v>
      </c>
      <c r="B89">
        <v>1</v>
      </c>
      <c r="C89">
        <v>2006</v>
      </c>
      <c r="D89" t="s">
        <v>31</v>
      </c>
      <c r="E89">
        <v>1976</v>
      </c>
      <c r="F89">
        <f t="shared" si="5"/>
        <v>30</v>
      </c>
      <c r="G89">
        <v>188</v>
      </c>
      <c r="H89">
        <v>85</v>
      </c>
      <c r="I89" s="5">
        <f t="shared" si="4"/>
        <v>24.049343594386603</v>
      </c>
      <c r="J89" s="6">
        <v>3260000</v>
      </c>
      <c r="K89">
        <v>0</v>
      </c>
      <c r="L89">
        <v>0</v>
      </c>
      <c r="O89">
        <v>30</v>
      </c>
      <c r="P89">
        <v>0</v>
      </c>
    </row>
    <row r="90" spans="1:16" x14ac:dyDescent="0.25">
      <c r="A90">
        <v>89</v>
      </c>
      <c r="B90">
        <v>1</v>
      </c>
      <c r="C90">
        <v>2005</v>
      </c>
      <c r="D90" t="s">
        <v>31</v>
      </c>
      <c r="E90">
        <v>1977</v>
      </c>
      <c r="F90">
        <f t="shared" si="5"/>
        <v>28</v>
      </c>
      <c r="G90">
        <v>184</v>
      </c>
      <c r="H90">
        <v>88</v>
      </c>
      <c r="I90" s="5">
        <f t="shared" si="4"/>
        <v>25.992438563327031</v>
      </c>
      <c r="J90" s="6">
        <v>10200000</v>
      </c>
      <c r="K90">
        <v>2</v>
      </c>
      <c r="L90">
        <v>0</v>
      </c>
      <c r="O90">
        <v>28</v>
      </c>
      <c r="P90">
        <v>2</v>
      </c>
    </row>
    <row r="91" spans="1:16" x14ac:dyDescent="0.25">
      <c r="A91">
        <v>90</v>
      </c>
      <c r="B91">
        <v>1</v>
      </c>
      <c r="C91">
        <v>2006</v>
      </c>
      <c r="D91" t="s">
        <v>31</v>
      </c>
      <c r="E91">
        <v>1977</v>
      </c>
      <c r="F91">
        <f t="shared" si="5"/>
        <v>29</v>
      </c>
      <c r="G91">
        <v>171</v>
      </c>
      <c r="H91">
        <v>62</v>
      </c>
      <c r="I91" s="5">
        <f t="shared" si="4"/>
        <v>21.203105228959341</v>
      </c>
      <c r="J91" s="6">
        <v>18400000</v>
      </c>
      <c r="K91">
        <v>2</v>
      </c>
      <c r="L91">
        <v>0</v>
      </c>
      <c r="O91">
        <v>29</v>
      </c>
      <c r="P91">
        <v>2</v>
      </c>
    </row>
    <row r="92" spans="1:16" x14ac:dyDescent="0.25">
      <c r="A92">
        <v>91</v>
      </c>
      <c r="B92">
        <v>1</v>
      </c>
      <c r="C92">
        <v>2008</v>
      </c>
      <c r="D92" t="s">
        <v>31</v>
      </c>
      <c r="E92">
        <v>1977</v>
      </c>
      <c r="F92">
        <f t="shared" si="5"/>
        <v>31</v>
      </c>
      <c r="G92">
        <v>186</v>
      </c>
      <c r="H92">
        <v>91</v>
      </c>
      <c r="I92" s="5">
        <f t="shared" si="4"/>
        <v>26.303618915481554</v>
      </c>
      <c r="J92" s="6">
        <v>1010000000</v>
      </c>
      <c r="K92">
        <v>1</v>
      </c>
      <c r="L92">
        <v>0</v>
      </c>
      <c r="O92">
        <v>31</v>
      </c>
      <c r="P92">
        <v>1</v>
      </c>
    </row>
    <row r="93" spans="1:16" x14ac:dyDescent="0.25">
      <c r="A93">
        <v>92</v>
      </c>
      <c r="B93">
        <v>1</v>
      </c>
      <c r="C93">
        <v>2005</v>
      </c>
      <c r="D93" t="s">
        <v>30</v>
      </c>
      <c r="E93">
        <v>1977</v>
      </c>
      <c r="F93">
        <f t="shared" si="5"/>
        <v>28</v>
      </c>
      <c r="G93">
        <v>161</v>
      </c>
      <c r="H93">
        <v>86</v>
      </c>
      <c r="I93" s="5">
        <f t="shared" si="4"/>
        <v>33.177732340573279</v>
      </c>
      <c r="J93" s="6">
        <v>310000</v>
      </c>
      <c r="K93">
        <v>1</v>
      </c>
      <c r="L93">
        <v>0</v>
      </c>
      <c r="O93">
        <v>28</v>
      </c>
      <c r="P93">
        <v>1</v>
      </c>
    </row>
    <row r="94" spans="1:16" x14ac:dyDescent="0.25">
      <c r="A94">
        <v>93</v>
      </c>
      <c r="B94">
        <v>1</v>
      </c>
      <c r="C94">
        <v>2006</v>
      </c>
      <c r="D94" t="s">
        <v>31</v>
      </c>
      <c r="E94">
        <v>1977</v>
      </c>
      <c r="F94">
        <f t="shared" si="5"/>
        <v>29</v>
      </c>
      <c r="G94">
        <v>173</v>
      </c>
      <c r="H94">
        <v>67</v>
      </c>
      <c r="I94" s="5">
        <f t="shared" si="4"/>
        <v>22.386314277122523</v>
      </c>
      <c r="J94" s="6">
        <v>5500</v>
      </c>
      <c r="K94">
        <v>2</v>
      </c>
      <c r="L94">
        <v>0</v>
      </c>
      <c r="O94">
        <v>29</v>
      </c>
      <c r="P94">
        <v>2</v>
      </c>
    </row>
    <row r="95" spans="1:16" x14ac:dyDescent="0.25">
      <c r="A95">
        <v>94</v>
      </c>
      <c r="B95">
        <v>1</v>
      </c>
      <c r="C95">
        <v>2009</v>
      </c>
      <c r="D95" t="s">
        <v>31</v>
      </c>
      <c r="E95">
        <v>1977</v>
      </c>
      <c r="F95">
        <f t="shared" si="5"/>
        <v>32</v>
      </c>
      <c r="G95">
        <v>188</v>
      </c>
      <c r="H95">
        <v>79</v>
      </c>
      <c r="I95" s="5">
        <f t="shared" si="4"/>
        <v>22.351742870076958</v>
      </c>
      <c r="J95" s="6">
        <v>3500000</v>
      </c>
      <c r="K95">
        <v>3</v>
      </c>
      <c r="L95">
        <v>0</v>
      </c>
      <c r="O95">
        <v>32</v>
      </c>
      <c r="P95">
        <v>3</v>
      </c>
    </row>
    <row r="96" spans="1:16" x14ac:dyDescent="0.25">
      <c r="A96">
        <v>95</v>
      </c>
      <c r="B96">
        <v>1</v>
      </c>
      <c r="C96">
        <v>2006</v>
      </c>
      <c r="D96" t="s">
        <v>31</v>
      </c>
      <c r="E96">
        <v>1978</v>
      </c>
      <c r="F96">
        <f t="shared" si="5"/>
        <v>28</v>
      </c>
      <c r="G96">
        <v>170</v>
      </c>
      <c r="H96">
        <v>74</v>
      </c>
      <c r="I96" s="5">
        <f t="shared" si="4"/>
        <v>25.605536332179934</v>
      </c>
      <c r="J96" s="6">
        <v>110000000</v>
      </c>
      <c r="K96">
        <v>1</v>
      </c>
      <c r="L96">
        <v>0</v>
      </c>
      <c r="O96">
        <v>28</v>
      </c>
      <c r="P96">
        <v>1</v>
      </c>
    </row>
    <row r="97" spans="1:16" x14ac:dyDescent="0.25">
      <c r="A97">
        <v>96</v>
      </c>
      <c r="B97">
        <v>1</v>
      </c>
      <c r="C97">
        <v>2006</v>
      </c>
      <c r="D97" t="s">
        <v>31</v>
      </c>
      <c r="E97">
        <v>1978</v>
      </c>
      <c r="F97">
        <f t="shared" si="5"/>
        <v>28</v>
      </c>
      <c r="G97">
        <v>186</v>
      </c>
      <c r="H97">
        <v>79</v>
      </c>
      <c r="I97" s="5">
        <f t="shared" si="4"/>
        <v>22.835009827725745</v>
      </c>
      <c r="J97" s="6">
        <v>19000000</v>
      </c>
      <c r="K97">
        <v>2</v>
      </c>
      <c r="L97">
        <v>0</v>
      </c>
      <c r="O97">
        <v>28</v>
      </c>
      <c r="P97">
        <v>2</v>
      </c>
    </row>
    <row r="98" spans="1:16" x14ac:dyDescent="0.25">
      <c r="A98">
        <v>97</v>
      </c>
      <c r="C98">
        <v>2010</v>
      </c>
      <c r="D98" t="s">
        <v>31</v>
      </c>
      <c r="E98">
        <v>1979</v>
      </c>
      <c r="F98">
        <f t="shared" si="5"/>
        <v>31</v>
      </c>
      <c r="G98">
        <v>169</v>
      </c>
      <c r="H98">
        <v>77</v>
      </c>
      <c r="I98" s="5">
        <f t="shared" si="4"/>
        <v>26.959840341724732</v>
      </c>
      <c r="J98" s="6">
        <v>136923</v>
      </c>
      <c r="K98">
        <v>0</v>
      </c>
      <c r="L98">
        <v>0</v>
      </c>
      <c r="O98">
        <v>31</v>
      </c>
      <c r="P98">
        <v>0</v>
      </c>
    </row>
    <row r="99" spans="1:16" x14ac:dyDescent="0.25">
      <c r="A99">
        <v>98</v>
      </c>
      <c r="B99">
        <v>1</v>
      </c>
      <c r="C99">
        <v>2010</v>
      </c>
      <c r="D99" t="s">
        <v>31</v>
      </c>
      <c r="E99">
        <v>1979</v>
      </c>
      <c r="F99">
        <f t="shared" si="5"/>
        <v>31</v>
      </c>
      <c r="G99">
        <v>168</v>
      </c>
      <c r="H99">
        <v>56</v>
      </c>
      <c r="I99" s="5">
        <f t="shared" si="4"/>
        <v>19.841269841269845</v>
      </c>
      <c r="J99" s="6">
        <v>12500000</v>
      </c>
      <c r="K99">
        <v>3</v>
      </c>
      <c r="L99">
        <v>0</v>
      </c>
      <c r="O99">
        <v>31</v>
      </c>
      <c r="P99">
        <v>3</v>
      </c>
    </row>
    <row r="100" spans="1:16" x14ac:dyDescent="0.25">
      <c r="A100">
        <v>99</v>
      </c>
      <c r="B100">
        <v>1</v>
      </c>
      <c r="C100">
        <v>2007</v>
      </c>
      <c r="D100" t="s">
        <v>31</v>
      </c>
      <c r="E100">
        <v>1979</v>
      </c>
      <c r="F100">
        <f t="shared" si="5"/>
        <v>28</v>
      </c>
      <c r="G100">
        <v>173</v>
      </c>
      <c r="H100">
        <v>61</v>
      </c>
      <c r="I100" s="5">
        <f t="shared" si="4"/>
        <v>20.381569714992146</v>
      </c>
      <c r="J100" s="6">
        <v>113000</v>
      </c>
      <c r="K100">
        <v>0</v>
      </c>
      <c r="L100">
        <v>0</v>
      </c>
      <c r="O100">
        <v>28</v>
      </c>
      <c r="P100">
        <v>0</v>
      </c>
    </row>
    <row r="101" spans="1:16" x14ac:dyDescent="0.25">
      <c r="A101">
        <v>100</v>
      </c>
      <c r="B101">
        <v>1</v>
      </c>
      <c r="C101">
        <v>2006</v>
      </c>
      <c r="D101" t="s">
        <v>30</v>
      </c>
      <c r="E101">
        <v>1980</v>
      </c>
      <c r="F101">
        <f t="shared" si="5"/>
        <v>26</v>
      </c>
      <c r="G101">
        <v>170</v>
      </c>
      <c r="H101">
        <v>57</v>
      </c>
      <c r="I101" s="5">
        <f t="shared" si="4"/>
        <v>19.723183391003463</v>
      </c>
      <c r="J101" s="6">
        <v>1160</v>
      </c>
      <c r="K101">
        <v>2</v>
      </c>
      <c r="L101">
        <v>0</v>
      </c>
      <c r="O101">
        <v>26</v>
      </c>
      <c r="P101">
        <v>2</v>
      </c>
    </row>
    <row r="102" spans="1:16" x14ac:dyDescent="0.25">
      <c r="A102">
        <v>101</v>
      </c>
      <c r="B102">
        <v>1</v>
      </c>
      <c r="C102">
        <v>2005</v>
      </c>
      <c r="D102" t="s">
        <v>31</v>
      </c>
      <c r="E102">
        <v>1980</v>
      </c>
      <c r="F102">
        <f t="shared" ref="F102:F133" si="6">C102-E102</f>
        <v>25</v>
      </c>
      <c r="G102">
        <v>180</v>
      </c>
      <c r="H102">
        <v>89</v>
      </c>
      <c r="I102" s="5">
        <f t="shared" si="4"/>
        <v>27.469135802469133</v>
      </c>
      <c r="J102" s="6">
        <v>264000</v>
      </c>
      <c r="K102">
        <v>2</v>
      </c>
      <c r="L102">
        <v>0</v>
      </c>
      <c r="O102">
        <v>25</v>
      </c>
      <c r="P102">
        <v>2</v>
      </c>
    </row>
    <row r="103" spans="1:16" x14ac:dyDescent="0.25">
      <c r="A103">
        <v>102</v>
      </c>
      <c r="B103">
        <v>1</v>
      </c>
      <c r="C103">
        <v>2006</v>
      </c>
      <c r="D103" t="s">
        <v>31</v>
      </c>
      <c r="E103">
        <v>1980</v>
      </c>
      <c r="F103">
        <f t="shared" si="6"/>
        <v>26</v>
      </c>
      <c r="G103">
        <v>184</v>
      </c>
      <c r="H103">
        <v>61</v>
      </c>
      <c r="I103" s="5">
        <f t="shared" ref="I103:I139" si="7">H103/POWER(G103/100,2)</f>
        <v>18.017485822306238</v>
      </c>
      <c r="J103" s="6">
        <v>3390000</v>
      </c>
      <c r="K103">
        <v>2</v>
      </c>
      <c r="L103">
        <v>0</v>
      </c>
      <c r="O103">
        <v>26</v>
      </c>
      <c r="P103">
        <v>2</v>
      </c>
    </row>
    <row r="104" spans="1:16" x14ac:dyDescent="0.25">
      <c r="A104">
        <v>103</v>
      </c>
      <c r="B104">
        <v>0</v>
      </c>
      <c r="C104">
        <v>2007</v>
      </c>
      <c r="D104" t="s">
        <v>31</v>
      </c>
      <c r="E104">
        <v>1980</v>
      </c>
      <c r="F104">
        <f t="shared" si="6"/>
        <v>27</v>
      </c>
      <c r="G104">
        <v>174</v>
      </c>
      <c r="H104">
        <v>58</v>
      </c>
      <c r="I104" s="5">
        <f t="shared" si="7"/>
        <v>19.157088122605362</v>
      </c>
      <c r="J104" s="6">
        <v>1410000</v>
      </c>
      <c r="K104">
        <v>2</v>
      </c>
      <c r="L104">
        <v>0</v>
      </c>
      <c r="O104">
        <v>27</v>
      </c>
      <c r="P104">
        <v>2</v>
      </c>
    </row>
    <row r="105" spans="1:16" x14ac:dyDescent="0.25">
      <c r="A105">
        <v>104</v>
      </c>
      <c r="B105">
        <v>0</v>
      </c>
      <c r="C105">
        <v>2007</v>
      </c>
      <c r="D105" t="s">
        <v>31</v>
      </c>
      <c r="E105">
        <v>1981</v>
      </c>
      <c r="F105">
        <f t="shared" si="6"/>
        <v>26</v>
      </c>
      <c r="G105">
        <v>173</v>
      </c>
      <c r="H105">
        <v>57</v>
      </c>
      <c r="I105" s="5">
        <f t="shared" si="7"/>
        <v>19.045073340238563</v>
      </c>
      <c r="J105" s="6">
        <v>54200</v>
      </c>
      <c r="K105">
        <v>3</v>
      </c>
      <c r="L105">
        <v>0</v>
      </c>
      <c r="O105">
        <v>26</v>
      </c>
      <c r="P105">
        <v>3</v>
      </c>
    </row>
    <row r="106" spans="1:16" x14ac:dyDescent="0.25">
      <c r="A106">
        <v>105</v>
      </c>
      <c r="B106">
        <v>1</v>
      </c>
      <c r="C106">
        <v>2005</v>
      </c>
      <c r="D106" t="s">
        <v>31</v>
      </c>
      <c r="E106">
        <v>1982</v>
      </c>
      <c r="F106">
        <f t="shared" si="6"/>
        <v>23</v>
      </c>
      <c r="G106">
        <v>186</v>
      </c>
      <c r="H106">
        <v>73</v>
      </c>
      <c r="I106" s="5">
        <f t="shared" si="7"/>
        <v>21.100705283847841</v>
      </c>
      <c r="J106" s="6">
        <v>1390000</v>
      </c>
      <c r="K106">
        <v>2</v>
      </c>
      <c r="L106">
        <v>0</v>
      </c>
      <c r="O106">
        <v>23</v>
      </c>
      <c r="P106">
        <v>2</v>
      </c>
    </row>
    <row r="107" spans="1:16" x14ac:dyDescent="0.25">
      <c r="A107">
        <v>106</v>
      </c>
      <c r="B107">
        <v>1</v>
      </c>
      <c r="C107">
        <v>2010</v>
      </c>
      <c r="D107" t="s">
        <v>31</v>
      </c>
      <c r="E107">
        <v>1982</v>
      </c>
      <c r="F107">
        <f t="shared" si="6"/>
        <v>28</v>
      </c>
      <c r="G107">
        <v>179</v>
      </c>
      <c r="H107">
        <v>95</v>
      </c>
      <c r="I107" s="5">
        <f t="shared" si="7"/>
        <v>29.64951156330951</v>
      </c>
      <c r="J107" s="6">
        <v>350886</v>
      </c>
      <c r="K107">
        <v>1</v>
      </c>
      <c r="L107">
        <v>0</v>
      </c>
      <c r="O107">
        <v>28</v>
      </c>
      <c r="P107">
        <v>1</v>
      </c>
    </row>
    <row r="108" spans="1:16" x14ac:dyDescent="0.25">
      <c r="A108">
        <v>107</v>
      </c>
      <c r="B108">
        <v>1</v>
      </c>
      <c r="C108">
        <v>2006</v>
      </c>
      <c r="D108" t="s">
        <v>31</v>
      </c>
      <c r="E108">
        <v>1983</v>
      </c>
      <c r="F108">
        <f t="shared" si="6"/>
        <v>23</v>
      </c>
      <c r="G108">
        <v>177</v>
      </c>
      <c r="H108">
        <v>73</v>
      </c>
      <c r="I108" s="5">
        <f t="shared" si="7"/>
        <v>23.301094832264035</v>
      </c>
      <c r="J108" s="6">
        <v>46000</v>
      </c>
      <c r="K108">
        <v>1</v>
      </c>
      <c r="L108">
        <v>0</v>
      </c>
      <c r="O108">
        <v>23</v>
      </c>
      <c r="P108">
        <v>1</v>
      </c>
    </row>
    <row r="109" spans="1:16" x14ac:dyDescent="0.25">
      <c r="A109">
        <v>108</v>
      </c>
      <c r="B109">
        <v>0</v>
      </c>
      <c r="C109">
        <v>2007</v>
      </c>
      <c r="D109" t="s">
        <v>31</v>
      </c>
      <c r="E109">
        <v>1983</v>
      </c>
      <c r="F109">
        <f t="shared" si="6"/>
        <v>24</v>
      </c>
      <c r="G109">
        <v>186</v>
      </c>
      <c r="H109">
        <v>63</v>
      </c>
      <c r="I109" s="5">
        <f t="shared" si="7"/>
        <v>18.210197710717999</v>
      </c>
      <c r="J109" s="6">
        <v>161000</v>
      </c>
      <c r="K109">
        <v>2</v>
      </c>
      <c r="L109">
        <v>1</v>
      </c>
      <c r="O109">
        <v>24</v>
      </c>
      <c r="P109">
        <v>2</v>
      </c>
    </row>
    <row r="110" spans="1:16" x14ac:dyDescent="0.25">
      <c r="A110">
        <v>109</v>
      </c>
      <c r="B110">
        <v>1</v>
      </c>
      <c r="C110">
        <v>2010</v>
      </c>
      <c r="D110" t="s">
        <v>31</v>
      </c>
      <c r="E110">
        <v>1983</v>
      </c>
      <c r="F110">
        <f t="shared" si="6"/>
        <v>27</v>
      </c>
      <c r="G110">
        <v>188</v>
      </c>
      <c r="H110">
        <v>95</v>
      </c>
      <c r="I110" s="5">
        <f t="shared" si="7"/>
        <v>26.878678134902671</v>
      </c>
      <c r="J110" s="6">
        <v>2596097</v>
      </c>
      <c r="K110">
        <v>1</v>
      </c>
      <c r="L110">
        <v>0</v>
      </c>
      <c r="O110">
        <v>27</v>
      </c>
      <c r="P110">
        <v>1</v>
      </c>
    </row>
    <row r="111" spans="1:16" x14ac:dyDescent="0.25">
      <c r="A111">
        <v>110</v>
      </c>
      <c r="B111">
        <v>1</v>
      </c>
      <c r="C111">
        <v>2007</v>
      </c>
      <c r="D111" t="s">
        <v>30</v>
      </c>
      <c r="E111">
        <v>1985</v>
      </c>
      <c r="F111">
        <f t="shared" si="6"/>
        <v>22</v>
      </c>
      <c r="G111">
        <v>170</v>
      </c>
      <c r="H111">
        <v>58</v>
      </c>
      <c r="I111" s="5">
        <f t="shared" si="7"/>
        <v>20.069204152249139</v>
      </c>
      <c r="J111" s="6">
        <v>172000</v>
      </c>
      <c r="K111">
        <v>1</v>
      </c>
      <c r="L111">
        <v>0</v>
      </c>
      <c r="O111">
        <v>22</v>
      </c>
      <c r="P111">
        <v>1</v>
      </c>
    </row>
    <row r="112" spans="1:16" x14ac:dyDescent="0.25">
      <c r="A112">
        <v>111</v>
      </c>
      <c r="B112">
        <v>0</v>
      </c>
      <c r="C112">
        <v>2010</v>
      </c>
      <c r="D112" t="s">
        <v>30</v>
      </c>
      <c r="E112">
        <v>1989</v>
      </c>
      <c r="F112">
        <f t="shared" si="6"/>
        <v>21</v>
      </c>
      <c r="G112">
        <v>164</v>
      </c>
      <c r="H112">
        <v>70</v>
      </c>
      <c r="I112" s="5">
        <f t="shared" si="7"/>
        <v>26.026174895895306</v>
      </c>
      <c r="J112" s="6">
        <v>350082</v>
      </c>
      <c r="K112">
        <v>0</v>
      </c>
      <c r="L112">
        <v>0</v>
      </c>
      <c r="O112">
        <v>21</v>
      </c>
      <c r="P112">
        <v>0</v>
      </c>
    </row>
    <row r="113" spans="1:16" x14ac:dyDescent="0.25">
      <c r="A113">
        <v>112</v>
      </c>
      <c r="B113">
        <v>1</v>
      </c>
      <c r="C113">
        <v>2005</v>
      </c>
      <c r="D113" t="s">
        <v>31</v>
      </c>
      <c r="E113">
        <v>1960</v>
      </c>
      <c r="F113">
        <f t="shared" si="6"/>
        <v>45</v>
      </c>
      <c r="G113">
        <v>172</v>
      </c>
      <c r="H113">
        <v>84</v>
      </c>
      <c r="I113" s="5">
        <f t="shared" si="7"/>
        <v>28.393726338561386</v>
      </c>
      <c r="J113" s="6">
        <v>757000</v>
      </c>
      <c r="K113">
        <v>1</v>
      </c>
      <c r="L113">
        <v>0</v>
      </c>
      <c r="O113">
        <v>45</v>
      </c>
      <c r="P113">
        <v>1</v>
      </c>
    </row>
    <row r="114" spans="1:16" x14ac:dyDescent="0.25">
      <c r="A114">
        <v>113</v>
      </c>
      <c r="B114">
        <v>1</v>
      </c>
      <c r="C114">
        <v>2005</v>
      </c>
      <c r="D114" t="s">
        <v>31</v>
      </c>
      <c r="E114">
        <v>1940</v>
      </c>
      <c r="F114">
        <f t="shared" si="6"/>
        <v>65</v>
      </c>
      <c r="G114">
        <v>190</v>
      </c>
      <c r="H114">
        <v>103</v>
      </c>
      <c r="I114" s="5">
        <f t="shared" si="7"/>
        <v>28.531855955678672</v>
      </c>
      <c r="J114" s="6">
        <v>552000</v>
      </c>
      <c r="K114">
        <v>2</v>
      </c>
      <c r="L114">
        <v>0</v>
      </c>
      <c r="O114">
        <v>65</v>
      </c>
      <c r="P114">
        <v>2</v>
      </c>
    </row>
    <row r="115" spans="1:16" x14ac:dyDescent="0.25">
      <c r="A115">
        <v>114</v>
      </c>
      <c r="B115">
        <v>1</v>
      </c>
      <c r="C115">
        <v>2005</v>
      </c>
      <c r="D115" t="s">
        <v>31</v>
      </c>
      <c r="E115">
        <v>1940</v>
      </c>
      <c r="F115">
        <f t="shared" si="6"/>
        <v>65</v>
      </c>
      <c r="G115">
        <v>177</v>
      </c>
      <c r="H115">
        <v>68</v>
      </c>
      <c r="I115" s="5">
        <f t="shared" si="7"/>
        <v>21.705129432793896</v>
      </c>
      <c r="J115" s="6">
        <v>1660000</v>
      </c>
      <c r="K115">
        <v>1</v>
      </c>
      <c r="L115">
        <v>0</v>
      </c>
      <c r="O115">
        <v>65</v>
      </c>
      <c r="P115">
        <v>1</v>
      </c>
    </row>
    <row r="116" spans="1:16" x14ac:dyDescent="0.25">
      <c r="A116">
        <v>115</v>
      </c>
      <c r="B116">
        <v>1</v>
      </c>
      <c r="C116">
        <v>2005</v>
      </c>
      <c r="D116" t="s">
        <v>30</v>
      </c>
      <c r="E116">
        <v>1943</v>
      </c>
      <c r="F116">
        <f t="shared" si="6"/>
        <v>62</v>
      </c>
      <c r="G116">
        <v>152</v>
      </c>
      <c r="H116">
        <v>65</v>
      </c>
      <c r="I116" s="5">
        <f t="shared" si="7"/>
        <v>28.133656509695292</v>
      </c>
      <c r="J116" s="6">
        <v>265000</v>
      </c>
      <c r="K116">
        <v>3</v>
      </c>
      <c r="L116">
        <v>0</v>
      </c>
      <c r="O116">
        <v>62</v>
      </c>
      <c r="P116">
        <v>3</v>
      </c>
    </row>
    <row r="117" spans="1:16" x14ac:dyDescent="0.25">
      <c r="A117">
        <v>116</v>
      </c>
      <c r="B117">
        <v>1</v>
      </c>
      <c r="C117">
        <v>2005</v>
      </c>
      <c r="D117" t="s">
        <v>31</v>
      </c>
      <c r="E117">
        <v>1944</v>
      </c>
      <c r="F117">
        <f t="shared" si="6"/>
        <v>61</v>
      </c>
      <c r="G117">
        <v>172</v>
      </c>
      <c r="H117">
        <v>87</v>
      </c>
      <c r="I117" s="5">
        <f t="shared" si="7"/>
        <v>29.407787993510009</v>
      </c>
      <c r="J117" s="6">
        <v>467000</v>
      </c>
      <c r="K117">
        <v>0</v>
      </c>
      <c r="L117">
        <v>0</v>
      </c>
      <c r="O117">
        <v>61</v>
      </c>
      <c r="P117">
        <v>0</v>
      </c>
    </row>
    <row r="118" spans="1:16" x14ac:dyDescent="0.25">
      <c r="A118">
        <v>117</v>
      </c>
      <c r="B118">
        <v>1</v>
      </c>
      <c r="C118">
        <v>2005</v>
      </c>
      <c r="D118" t="s">
        <v>30</v>
      </c>
      <c r="E118">
        <v>1948</v>
      </c>
      <c r="F118">
        <f t="shared" si="6"/>
        <v>57</v>
      </c>
      <c r="G118">
        <v>175</v>
      </c>
      <c r="H118">
        <v>82</v>
      </c>
      <c r="I118" s="5">
        <f t="shared" si="7"/>
        <v>26.775510204081634</v>
      </c>
      <c r="J118" s="6">
        <v>32900</v>
      </c>
      <c r="K118">
        <v>2</v>
      </c>
      <c r="L118">
        <v>0</v>
      </c>
      <c r="O118">
        <v>57</v>
      </c>
      <c r="P118">
        <v>2</v>
      </c>
    </row>
    <row r="119" spans="1:16" x14ac:dyDescent="0.25">
      <c r="A119">
        <v>118</v>
      </c>
      <c r="B119">
        <v>1</v>
      </c>
      <c r="C119">
        <v>2005</v>
      </c>
      <c r="D119" t="s">
        <v>31</v>
      </c>
      <c r="E119">
        <v>1949</v>
      </c>
      <c r="F119">
        <f t="shared" si="6"/>
        <v>56</v>
      </c>
      <c r="G119">
        <v>179</v>
      </c>
      <c r="H119">
        <v>89</v>
      </c>
      <c r="I119" s="5">
        <f t="shared" si="7"/>
        <v>27.776910832995224</v>
      </c>
      <c r="J119" s="6">
        <v>503000</v>
      </c>
      <c r="K119">
        <v>2</v>
      </c>
      <c r="L119">
        <v>0</v>
      </c>
      <c r="O119">
        <v>56</v>
      </c>
      <c r="P119">
        <v>2</v>
      </c>
    </row>
    <row r="120" spans="1:16" x14ac:dyDescent="0.25">
      <c r="A120">
        <v>119</v>
      </c>
      <c r="B120">
        <v>1</v>
      </c>
      <c r="C120">
        <v>2005</v>
      </c>
      <c r="D120" t="s">
        <v>30</v>
      </c>
      <c r="E120">
        <v>1950</v>
      </c>
      <c r="F120">
        <f t="shared" si="6"/>
        <v>55</v>
      </c>
      <c r="G120">
        <v>159</v>
      </c>
      <c r="H120">
        <v>70</v>
      </c>
      <c r="I120" s="5">
        <f t="shared" si="7"/>
        <v>27.688778133776353</v>
      </c>
      <c r="J120" s="6">
        <v>29200000</v>
      </c>
      <c r="K120">
        <v>3</v>
      </c>
      <c r="L120">
        <v>0</v>
      </c>
      <c r="O120">
        <v>55</v>
      </c>
      <c r="P120">
        <v>3</v>
      </c>
    </row>
    <row r="121" spans="1:16" x14ac:dyDescent="0.25">
      <c r="A121">
        <v>120</v>
      </c>
      <c r="B121">
        <v>0</v>
      </c>
      <c r="C121">
        <v>2005</v>
      </c>
      <c r="D121" t="s">
        <v>30</v>
      </c>
      <c r="E121">
        <v>1950</v>
      </c>
      <c r="F121">
        <f t="shared" si="6"/>
        <v>55</v>
      </c>
      <c r="G121">
        <v>173</v>
      </c>
      <c r="H121">
        <v>82</v>
      </c>
      <c r="I121" s="5">
        <f t="shared" si="7"/>
        <v>27.398175682448461</v>
      </c>
      <c r="J121" s="6">
        <v>2700000</v>
      </c>
      <c r="K121">
        <v>2</v>
      </c>
      <c r="L121">
        <v>0</v>
      </c>
      <c r="O121">
        <v>55</v>
      </c>
      <c r="P121">
        <v>2</v>
      </c>
    </row>
    <row r="122" spans="1:16" x14ac:dyDescent="0.25">
      <c r="A122">
        <v>121</v>
      </c>
      <c r="B122">
        <v>1</v>
      </c>
      <c r="C122">
        <v>2009</v>
      </c>
      <c r="D122" t="s">
        <v>31</v>
      </c>
      <c r="E122">
        <v>1950</v>
      </c>
      <c r="F122">
        <f t="shared" si="6"/>
        <v>59</v>
      </c>
      <c r="G122">
        <v>185</v>
      </c>
      <c r="H122">
        <v>64</v>
      </c>
      <c r="I122" s="5">
        <f t="shared" si="7"/>
        <v>18.699780861943022</v>
      </c>
      <c r="J122" s="6">
        <v>71100</v>
      </c>
      <c r="K122">
        <v>0</v>
      </c>
      <c r="L122">
        <v>0</v>
      </c>
      <c r="O122">
        <v>59</v>
      </c>
      <c r="P122">
        <v>0</v>
      </c>
    </row>
    <row r="123" spans="1:16" x14ac:dyDescent="0.25">
      <c r="A123">
        <v>122</v>
      </c>
      <c r="B123">
        <v>1</v>
      </c>
      <c r="C123">
        <v>2005</v>
      </c>
      <c r="D123" t="s">
        <v>31</v>
      </c>
      <c r="E123">
        <v>1953</v>
      </c>
      <c r="F123">
        <f t="shared" si="6"/>
        <v>52</v>
      </c>
      <c r="G123">
        <v>173</v>
      </c>
      <c r="H123">
        <v>78</v>
      </c>
      <c r="I123" s="5">
        <f t="shared" si="7"/>
        <v>26.061679307694877</v>
      </c>
      <c r="J123" s="6">
        <v>129000</v>
      </c>
      <c r="K123">
        <v>1</v>
      </c>
      <c r="L123">
        <v>0</v>
      </c>
      <c r="O123">
        <v>52</v>
      </c>
      <c r="P123">
        <v>1</v>
      </c>
    </row>
    <row r="124" spans="1:16" x14ac:dyDescent="0.25">
      <c r="A124">
        <v>123</v>
      </c>
      <c r="B124">
        <v>1</v>
      </c>
      <c r="C124">
        <v>2005</v>
      </c>
      <c r="D124" t="s">
        <v>30</v>
      </c>
      <c r="E124">
        <v>1954</v>
      </c>
      <c r="F124">
        <f t="shared" si="6"/>
        <v>51</v>
      </c>
      <c r="G124">
        <v>154</v>
      </c>
      <c r="H124">
        <v>59</v>
      </c>
      <c r="I124" s="5">
        <f t="shared" si="7"/>
        <v>24.877719682914488</v>
      </c>
      <c r="J124" s="6">
        <v>2570000</v>
      </c>
      <c r="K124">
        <v>2</v>
      </c>
      <c r="L124">
        <v>0</v>
      </c>
      <c r="O124">
        <v>51</v>
      </c>
      <c r="P124">
        <v>2</v>
      </c>
    </row>
    <row r="125" spans="1:16" x14ac:dyDescent="0.25">
      <c r="A125">
        <v>124</v>
      </c>
      <c r="B125">
        <v>1</v>
      </c>
      <c r="C125">
        <v>2005</v>
      </c>
      <c r="D125" t="s">
        <v>31</v>
      </c>
      <c r="E125">
        <v>1955</v>
      </c>
      <c r="F125">
        <f t="shared" si="6"/>
        <v>50</v>
      </c>
      <c r="G125">
        <v>174</v>
      </c>
      <c r="H125">
        <v>92</v>
      </c>
      <c r="I125" s="5">
        <f t="shared" si="7"/>
        <v>30.38710529792575</v>
      </c>
      <c r="J125" s="6">
        <v>750000</v>
      </c>
      <c r="K125">
        <v>1</v>
      </c>
      <c r="L125">
        <v>0</v>
      </c>
      <c r="O125">
        <v>50</v>
      </c>
      <c r="P125">
        <v>1</v>
      </c>
    </row>
    <row r="126" spans="1:16" x14ac:dyDescent="0.25">
      <c r="A126">
        <v>125</v>
      </c>
      <c r="B126">
        <v>0</v>
      </c>
      <c r="C126">
        <v>2005</v>
      </c>
      <c r="D126" t="s">
        <v>30</v>
      </c>
      <c r="E126">
        <v>1957</v>
      </c>
      <c r="F126">
        <f t="shared" si="6"/>
        <v>48</v>
      </c>
      <c r="G126">
        <v>175</v>
      </c>
      <c r="H126">
        <v>85</v>
      </c>
      <c r="I126" s="5">
        <f t="shared" si="7"/>
        <v>27.755102040816325</v>
      </c>
      <c r="J126" s="6">
        <v>35000</v>
      </c>
      <c r="K126">
        <v>1</v>
      </c>
      <c r="L126">
        <v>0</v>
      </c>
      <c r="O126">
        <v>48</v>
      </c>
      <c r="P126">
        <v>1</v>
      </c>
    </row>
    <row r="127" spans="1:16" x14ac:dyDescent="0.25">
      <c r="A127">
        <v>126</v>
      </c>
      <c r="B127">
        <v>1</v>
      </c>
      <c r="C127">
        <v>2005</v>
      </c>
      <c r="D127" t="s">
        <v>31</v>
      </c>
      <c r="E127">
        <v>1960</v>
      </c>
      <c r="F127">
        <f t="shared" si="6"/>
        <v>45</v>
      </c>
      <c r="G127">
        <v>178</v>
      </c>
      <c r="H127">
        <v>78</v>
      </c>
      <c r="I127" s="5">
        <f t="shared" si="7"/>
        <v>24.618103774775911</v>
      </c>
      <c r="J127" s="6">
        <v>949000</v>
      </c>
      <c r="K127">
        <v>1</v>
      </c>
      <c r="L127">
        <v>0</v>
      </c>
      <c r="O127">
        <v>45</v>
      </c>
      <c r="P127">
        <v>1</v>
      </c>
    </row>
    <row r="128" spans="1:16" x14ac:dyDescent="0.25">
      <c r="A128">
        <v>127</v>
      </c>
      <c r="B128">
        <v>1</v>
      </c>
      <c r="C128">
        <v>2005</v>
      </c>
      <c r="D128" t="s">
        <v>31</v>
      </c>
      <c r="E128">
        <v>1961</v>
      </c>
      <c r="F128">
        <f t="shared" si="6"/>
        <v>44</v>
      </c>
      <c r="G128">
        <v>184</v>
      </c>
      <c r="H128">
        <v>97</v>
      </c>
      <c r="I128" s="5">
        <f t="shared" si="7"/>
        <v>28.650756143667294</v>
      </c>
      <c r="J128" s="6">
        <v>1270000</v>
      </c>
      <c r="K128">
        <v>2</v>
      </c>
      <c r="L128">
        <v>0</v>
      </c>
      <c r="O128">
        <v>44</v>
      </c>
      <c r="P128">
        <v>2</v>
      </c>
    </row>
    <row r="129" spans="1:16" x14ac:dyDescent="0.25">
      <c r="A129">
        <v>128</v>
      </c>
      <c r="B129">
        <v>1</v>
      </c>
      <c r="C129">
        <v>2006</v>
      </c>
      <c r="D129" t="s">
        <v>31</v>
      </c>
      <c r="E129">
        <v>1962</v>
      </c>
      <c r="F129">
        <f t="shared" si="6"/>
        <v>44</v>
      </c>
      <c r="G129">
        <v>186</v>
      </c>
      <c r="H129">
        <v>94</v>
      </c>
      <c r="I129" s="5">
        <f t="shared" si="7"/>
        <v>27.170771187420506</v>
      </c>
      <c r="J129" s="6">
        <v>1440000</v>
      </c>
      <c r="K129">
        <v>1</v>
      </c>
      <c r="L129">
        <v>0</v>
      </c>
      <c r="O129">
        <v>44</v>
      </c>
      <c r="P129">
        <v>1</v>
      </c>
    </row>
    <row r="130" spans="1:16" x14ac:dyDescent="0.25">
      <c r="A130">
        <v>129</v>
      </c>
      <c r="B130">
        <v>1</v>
      </c>
      <c r="C130">
        <v>2005</v>
      </c>
      <c r="D130" t="s">
        <v>31</v>
      </c>
      <c r="E130">
        <v>1965</v>
      </c>
      <c r="F130">
        <f t="shared" si="6"/>
        <v>40</v>
      </c>
      <c r="G130">
        <v>171</v>
      </c>
      <c r="H130">
        <v>81</v>
      </c>
      <c r="I130" s="5">
        <f t="shared" si="7"/>
        <v>27.70083102493075</v>
      </c>
      <c r="J130" s="6">
        <v>942000</v>
      </c>
      <c r="K130">
        <v>3</v>
      </c>
      <c r="L130">
        <v>0</v>
      </c>
      <c r="O130">
        <v>40</v>
      </c>
      <c r="P130">
        <v>3</v>
      </c>
    </row>
    <row r="131" spans="1:16" x14ac:dyDescent="0.25">
      <c r="A131">
        <v>130</v>
      </c>
      <c r="B131">
        <v>1</v>
      </c>
      <c r="C131">
        <v>2007</v>
      </c>
      <c r="D131" t="s">
        <v>31</v>
      </c>
      <c r="E131">
        <v>1966</v>
      </c>
      <c r="F131">
        <f t="shared" si="6"/>
        <v>41</v>
      </c>
      <c r="G131">
        <v>181</v>
      </c>
      <c r="H131">
        <v>87</v>
      </c>
      <c r="I131" s="5">
        <f t="shared" si="7"/>
        <v>26.555965935105768</v>
      </c>
      <c r="J131" s="6">
        <v>1450000</v>
      </c>
      <c r="K131">
        <v>1</v>
      </c>
      <c r="L131">
        <v>0</v>
      </c>
      <c r="O131">
        <v>41</v>
      </c>
      <c r="P131">
        <v>1</v>
      </c>
    </row>
    <row r="132" spans="1:16" x14ac:dyDescent="0.25">
      <c r="A132">
        <v>131</v>
      </c>
      <c r="B132">
        <v>1</v>
      </c>
      <c r="C132">
        <v>2005</v>
      </c>
      <c r="D132" t="s">
        <v>31</v>
      </c>
      <c r="E132">
        <v>1966</v>
      </c>
      <c r="F132">
        <f t="shared" si="6"/>
        <v>39</v>
      </c>
      <c r="G132">
        <v>169</v>
      </c>
      <c r="H132">
        <v>69</v>
      </c>
      <c r="I132" s="5">
        <f t="shared" si="7"/>
        <v>24.158817968558527</v>
      </c>
      <c r="J132" s="6">
        <v>24500000</v>
      </c>
      <c r="K132">
        <v>2</v>
      </c>
      <c r="L132">
        <v>0</v>
      </c>
      <c r="O132">
        <v>39</v>
      </c>
      <c r="P132">
        <v>2</v>
      </c>
    </row>
    <row r="133" spans="1:16" x14ac:dyDescent="0.25">
      <c r="A133">
        <v>132</v>
      </c>
      <c r="B133">
        <v>1</v>
      </c>
      <c r="C133">
        <v>2005</v>
      </c>
      <c r="D133" t="s">
        <v>31</v>
      </c>
      <c r="E133">
        <v>1966</v>
      </c>
      <c r="F133">
        <f t="shared" si="6"/>
        <v>39</v>
      </c>
      <c r="G133">
        <v>170</v>
      </c>
      <c r="H133">
        <v>75</v>
      </c>
      <c r="I133" s="5">
        <f t="shared" si="7"/>
        <v>25.95155709342561</v>
      </c>
      <c r="J133" s="6">
        <v>1790000</v>
      </c>
      <c r="K133">
        <v>3</v>
      </c>
      <c r="L133">
        <v>0</v>
      </c>
      <c r="O133">
        <v>39</v>
      </c>
      <c r="P133">
        <v>3</v>
      </c>
    </row>
    <row r="134" spans="1:16" x14ac:dyDescent="0.25">
      <c r="A134">
        <v>133</v>
      </c>
      <c r="B134">
        <v>1</v>
      </c>
      <c r="C134">
        <v>2005</v>
      </c>
      <c r="D134" t="s">
        <v>31</v>
      </c>
      <c r="E134">
        <v>1967</v>
      </c>
      <c r="F134">
        <f t="shared" ref="F134:F139" si="8">C134-E134</f>
        <v>38</v>
      </c>
      <c r="G134">
        <v>177</v>
      </c>
      <c r="H134">
        <v>64</v>
      </c>
      <c r="I134" s="5">
        <f t="shared" si="7"/>
        <v>20.428357113217785</v>
      </c>
      <c r="J134" s="6">
        <v>12200000</v>
      </c>
      <c r="K134">
        <v>3</v>
      </c>
      <c r="L134">
        <v>0</v>
      </c>
      <c r="O134">
        <v>38</v>
      </c>
      <c r="P134">
        <v>3</v>
      </c>
    </row>
    <row r="135" spans="1:16" x14ac:dyDescent="0.25">
      <c r="A135">
        <v>134</v>
      </c>
      <c r="B135">
        <v>1</v>
      </c>
      <c r="C135">
        <v>2005</v>
      </c>
      <c r="D135" t="s">
        <v>31</v>
      </c>
      <c r="E135">
        <v>1968</v>
      </c>
      <c r="F135">
        <f t="shared" si="8"/>
        <v>37</v>
      </c>
      <c r="G135">
        <v>169</v>
      </c>
      <c r="H135">
        <v>61</v>
      </c>
      <c r="I135" s="5">
        <f t="shared" si="7"/>
        <v>21.357795595392322</v>
      </c>
      <c r="J135" s="6">
        <v>41800</v>
      </c>
      <c r="K135">
        <v>1</v>
      </c>
      <c r="L135">
        <v>0</v>
      </c>
      <c r="O135">
        <v>37</v>
      </c>
      <c r="P135">
        <v>1</v>
      </c>
    </row>
    <row r="136" spans="1:16" x14ac:dyDescent="0.25">
      <c r="A136">
        <v>135</v>
      </c>
      <c r="B136">
        <v>1</v>
      </c>
      <c r="C136">
        <v>2007</v>
      </c>
      <c r="D136" t="s">
        <v>31</v>
      </c>
      <c r="E136">
        <v>1968</v>
      </c>
      <c r="F136">
        <f t="shared" si="8"/>
        <v>39</v>
      </c>
      <c r="G136">
        <v>175</v>
      </c>
      <c r="H136">
        <v>64</v>
      </c>
      <c r="I136" s="5">
        <f t="shared" si="7"/>
        <v>20.897959183673468</v>
      </c>
      <c r="J136" s="6">
        <v>5560000</v>
      </c>
      <c r="K136">
        <v>1</v>
      </c>
      <c r="L136">
        <v>0</v>
      </c>
      <c r="O136">
        <v>39</v>
      </c>
      <c r="P136">
        <v>1</v>
      </c>
    </row>
    <row r="137" spans="1:16" x14ac:dyDescent="0.25">
      <c r="A137">
        <v>136</v>
      </c>
      <c r="B137">
        <v>1</v>
      </c>
      <c r="C137">
        <v>2005</v>
      </c>
      <c r="D137" t="s">
        <v>31</v>
      </c>
      <c r="E137">
        <v>1968</v>
      </c>
      <c r="F137">
        <f t="shared" si="8"/>
        <v>37</v>
      </c>
      <c r="G137">
        <v>182</v>
      </c>
      <c r="H137">
        <v>85</v>
      </c>
      <c r="I137" s="5">
        <f t="shared" si="7"/>
        <v>25.661152034778407</v>
      </c>
      <c r="J137" s="6">
        <v>148000</v>
      </c>
      <c r="K137">
        <v>2</v>
      </c>
      <c r="L137">
        <v>0</v>
      </c>
      <c r="O137">
        <v>37</v>
      </c>
      <c r="P137">
        <v>2</v>
      </c>
    </row>
    <row r="138" spans="1:16" x14ac:dyDescent="0.25">
      <c r="A138">
        <v>137</v>
      </c>
      <c r="B138">
        <v>1</v>
      </c>
      <c r="C138">
        <v>2005</v>
      </c>
      <c r="D138" t="s">
        <v>31</v>
      </c>
      <c r="E138">
        <v>1968</v>
      </c>
      <c r="F138">
        <f t="shared" si="8"/>
        <v>37</v>
      </c>
      <c r="G138">
        <v>174</v>
      </c>
      <c r="H138">
        <v>82</v>
      </c>
      <c r="I138" s="5">
        <f t="shared" si="7"/>
        <v>27.08415906989034</v>
      </c>
      <c r="J138" s="6">
        <v>627000000</v>
      </c>
      <c r="K138">
        <v>2</v>
      </c>
      <c r="L138">
        <v>0</v>
      </c>
      <c r="O138">
        <v>37</v>
      </c>
      <c r="P138">
        <v>2</v>
      </c>
    </row>
    <row r="139" spans="1:16" x14ac:dyDescent="0.25">
      <c r="A139">
        <v>138</v>
      </c>
      <c r="B139">
        <v>1</v>
      </c>
      <c r="C139">
        <v>2008</v>
      </c>
      <c r="D139" t="s">
        <v>31</v>
      </c>
      <c r="E139">
        <v>1969</v>
      </c>
      <c r="F139">
        <f t="shared" si="8"/>
        <v>39</v>
      </c>
      <c r="G139">
        <v>168</v>
      </c>
      <c r="H139">
        <v>55</v>
      </c>
      <c r="I139" s="5">
        <f t="shared" si="7"/>
        <v>19.486961451247168</v>
      </c>
      <c r="J139" s="6">
        <v>34900000</v>
      </c>
      <c r="K139">
        <v>3</v>
      </c>
      <c r="L139">
        <v>0</v>
      </c>
      <c r="O139">
        <v>39</v>
      </c>
      <c r="P1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50E2-C6D6-4981-9584-A5DD82C76EE6}">
  <dimension ref="A1:P31"/>
  <sheetViews>
    <sheetView topLeftCell="A10" zoomScale="145" zoomScaleNormal="145" workbookViewId="0">
      <selection activeCell="H28" sqref="H28"/>
    </sheetView>
  </sheetViews>
  <sheetFormatPr defaultRowHeight="15" x14ac:dyDescent="0.25"/>
  <cols>
    <col min="2" max="2" width="23.28515625" bestFit="1" customWidth="1"/>
    <col min="4" max="4" width="23.28515625" bestFit="1" customWidth="1"/>
    <col min="5" max="5" width="12.85546875" bestFit="1" customWidth="1"/>
  </cols>
  <sheetData>
    <row r="1" spans="1:14" x14ac:dyDescent="0.25">
      <c r="A1" t="s">
        <v>32</v>
      </c>
    </row>
    <row r="3" spans="1:14" x14ac:dyDescent="0.25">
      <c r="A3" t="s">
        <v>81</v>
      </c>
    </row>
    <row r="4" spans="1:14" ht="15.75" thickBot="1" x14ac:dyDescent="0.3"/>
    <row r="5" spans="1:14" x14ac:dyDescent="0.25">
      <c r="B5" s="30" t="s">
        <v>23</v>
      </c>
      <c r="C5" s="30"/>
      <c r="D5" s="30" t="s">
        <v>97</v>
      </c>
      <c r="E5" s="30"/>
    </row>
    <row r="6" spans="1:14" x14ac:dyDescent="0.25">
      <c r="B6" s="28"/>
      <c r="C6" s="28"/>
      <c r="D6" s="28"/>
      <c r="E6" s="28"/>
    </row>
    <row r="8" spans="1:14" x14ac:dyDescent="0.25">
      <c r="B8" s="28" t="s">
        <v>82</v>
      </c>
      <c r="C8" s="31">
        <v>41.333333333333336</v>
      </c>
      <c r="D8" s="31" t="s">
        <v>82</v>
      </c>
      <c r="E8" s="31">
        <v>1.89130434782609</v>
      </c>
      <c r="F8" s="26" t="s">
        <v>151</v>
      </c>
      <c r="G8" s="26"/>
      <c r="H8" s="26"/>
      <c r="I8" s="26"/>
      <c r="J8" s="26"/>
      <c r="K8" s="26"/>
      <c r="L8" s="26"/>
      <c r="M8" s="26"/>
      <c r="N8" s="26"/>
    </row>
    <row r="9" spans="1:14" x14ac:dyDescent="0.25">
      <c r="B9" s="28" t="s">
        <v>83</v>
      </c>
      <c r="C9" s="31">
        <v>39.5</v>
      </c>
      <c r="D9" s="31" t="s">
        <v>83</v>
      </c>
      <c r="E9" s="31">
        <v>2</v>
      </c>
      <c r="F9" s="26" t="s">
        <v>152</v>
      </c>
      <c r="G9" s="26"/>
      <c r="H9" s="26"/>
      <c r="I9" s="26"/>
      <c r="J9" s="26"/>
      <c r="K9" s="26"/>
      <c r="L9" s="26"/>
      <c r="M9" s="26"/>
      <c r="N9" s="26"/>
    </row>
    <row r="10" spans="1:14" x14ac:dyDescent="0.25">
      <c r="B10" s="28" t="s">
        <v>149</v>
      </c>
      <c r="C10" s="31">
        <f>C12/C8</f>
        <v>0.25799092428445569</v>
      </c>
      <c r="D10" s="28" t="s">
        <v>149</v>
      </c>
      <c r="E10" s="31">
        <f>E12/E8</f>
        <v>0.6083597901796568</v>
      </c>
      <c r="F10" s="26" t="s">
        <v>150</v>
      </c>
      <c r="G10" s="26"/>
      <c r="H10" s="26"/>
      <c r="I10" s="26"/>
      <c r="J10" s="26"/>
      <c r="K10" s="26"/>
      <c r="L10" s="26"/>
      <c r="M10" s="26"/>
      <c r="N10" s="26"/>
    </row>
    <row r="11" spans="1:14" x14ac:dyDescent="0.25">
      <c r="B11" s="28" t="s">
        <v>84</v>
      </c>
      <c r="C11" s="31">
        <v>39</v>
      </c>
      <c r="D11" s="31" t="s">
        <v>84</v>
      </c>
      <c r="E11" s="31">
        <v>2</v>
      </c>
      <c r="F11" s="26" t="s">
        <v>153</v>
      </c>
      <c r="G11" s="26"/>
      <c r="H11" s="26"/>
      <c r="I11" s="26"/>
      <c r="J11" s="26"/>
      <c r="K11" s="26"/>
      <c r="L11" s="26"/>
      <c r="M11" s="26"/>
      <c r="N11" s="26"/>
    </row>
    <row r="12" spans="1:14" x14ac:dyDescent="0.25">
      <c r="B12" s="28" t="s">
        <v>85</v>
      </c>
      <c r="C12" s="31">
        <v>10.663624870424169</v>
      </c>
      <c r="D12" s="31" t="s">
        <v>85</v>
      </c>
      <c r="E12" s="31">
        <v>1.1505935162093528</v>
      </c>
      <c r="F12" s="26" t="s">
        <v>154</v>
      </c>
      <c r="G12" s="26"/>
      <c r="H12" s="26"/>
      <c r="I12" s="26"/>
      <c r="J12" s="26"/>
      <c r="K12" s="26"/>
      <c r="L12" s="26"/>
      <c r="M12" s="26"/>
      <c r="N12" s="26"/>
    </row>
    <row r="13" spans="1:14" x14ac:dyDescent="0.25">
      <c r="B13" s="28" t="s">
        <v>86</v>
      </c>
      <c r="C13" s="31">
        <v>113.71289537712889</v>
      </c>
      <c r="D13" s="31" t="s">
        <v>86</v>
      </c>
      <c r="E13" s="31">
        <v>1.3238654395430023</v>
      </c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25">
      <c r="B14" s="28" t="s">
        <v>87</v>
      </c>
      <c r="C14" s="31">
        <v>-0.87236728182695478</v>
      </c>
      <c r="D14" s="31" t="s">
        <v>87</v>
      </c>
      <c r="E14" s="31">
        <v>2.0888284161094566</v>
      </c>
      <c r="F14" s="26" t="s">
        <v>156</v>
      </c>
      <c r="G14" s="26"/>
      <c r="H14" s="26"/>
      <c r="I14" s="26"/>
      <c r="J14" s="26"/>
      <c r="K14" s="26"/>
      <c r="L14" s="26"/>
      <c r="M14" s="26"/>
      <c r="N14" s="26"/>
    </row>
    <row r="15" spans="1:14" x14ac:dyDescent="0.25">
      <c r="B15" s="28" t="s">
        <v>88</v>
      </c>
      <c r="C15" s="31">
        <v>0.24152723339131149</v>
      </c>
      <c r="D15" s="31" t="s">
        <v>88</v>
      </c>
      <c r="E15" s="31">
        <v>1.1490881579567429</v>
      </c>
      <c r="F15" s="26" t="s">
        <v>157</v>
      </c>
      <c r="G15" s="26"/>
      <c r="H15" s="26"/>
      <c r="I15" s="26"/>
      <c r="J15" s="26"/>
      <c r="K15" s="26"/>
      <c r="L15" s="26"/>
      <c r="M15" s="26"/>
      <c r="N15" s="26"/>
    </row>
    <row r="16" spans="1:14" x14ac:dyDescent="0.25">
      <c r="B16" s="28" t="s">
        <v>89</v>
      </c>
      <c r="C16" s="31">
        <v>44</v>
      </c>
      <c r="D16" s="31" t="s">
        <v>89</v>
      </c>
      <c r="E16" s="31">
        <v>6</v>
      </c>
    </row>
    <row r="17" spans="2:16" x14ac:dyDescent="0.25">
      <c r="B17" s="28" t="s">
        <v>90</v>
      </c>
      <c r="C17" s="31">
        <v>21</v>
      </c>
      <c r="D17" s="31" t="s">
        <v>90</v>
      </c>
      <c r="E17" s="31">
        <v>0</v>
      </c>
      <c r="F17" s="26" t="s">
        <v>140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2:16" x14ac:dyDescent="0.25">
      <c r="B18" s="28" t="s">
        <v>91</v>
      </c>
      <c r="C18" s="31">
        <v>65</v>
      </c>
      <c r="D18" s="31" t="s">
        <v>91</v>
      </c>
      <c r="E18" s="31">
        <v>6</v>
      </c>
      <c r="F18" s="26" t="s">
        <v>140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2:16" x14ac:dyDescent="0.25">
      <c r="B19" s="28" t="s">
        <v>92</v>
      </c>
      <c r="C19" s="31">
        <v>5704</v>
      </c>
      <c r="D19" s="31" t="s">
        <v>92</v>
      </c>
      <c r="E19" s="31">
        <v>261</v>
      </c>
      <c r="F19" s="26" t="s">
        <v>141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2:16" x14ac:dyDescent="0.25">
      <c r="B20" s="28" t="s">
        <v>93</v>
      </c>
      <c r="C20" s="31">
        <v>138</v>
      </c>
      <c r="D20" s="31" t="s">
        <v>93</v>
      </c>
      <c r="E20" s="31">
        <v>138</v>
      </c>
      <c r="F20" s="26" t="s">
        <v>142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2:16" x14ac:dyDescent="0.25">
      <c r="B21" s="28" t="s">
        <v>95</v>
      </c>
      <c r="C21" s="31">
        <v>60</v>
      </c>
      <c r="D21" s="31" t="s">
        <v>95</v>
      </c>
      <c r="E21" s="31">
        <v>5</v>
      </c>
      <c r="F21" s="26" t="s">
        <v>143</v>
      </c>
      <c r="G21" s="26"/>
      <c r="H21" s="26"/>
      <c r="I21" s="26"/>
      <c r="J21" s="26" t="s">
        <v>145</v>
      </c>
      <c r="K21" s="26"/>
      <c r="L21" s="26"/>
      <c r="M21" s="26"/>
      <c r="N21" s="26"/>
      <c r="O21" s="26"/>
      <c r="P21" s="26"/>
    </row>
    <row r="22" spans="2:16" x14ac:dyDescent="0.25">
      <c r="B22" s="28" t="s">
        <v>96</v>
      </c>
      <c r="C22" s="31">
        <v>24</v>
      </c>
      <c r="D22" s="31" t="s">
        <v>96</v>
      </c>
      <c r="E22" s="31">
        <v>0</v>
      </c>
      <c r="F22" s="26" t="s">
        <v>144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2:16" ht="15.75" thickBot="1" x14ac:dyDescent="0.3">
      <c r="B23" s="29" t="s">
        <v>94</v>
      </c>
      <c r="C23" s="32">
        <v>1.7950092899070214</v>
      </c>
      <c r="D23" s="32" t="s">
        <v>94</v>
      </c>
      <c r="E23" s="32">
        <v>0.19367954852114191</v>
      </c>
      <c r="F23" s="26" t="s">
        <v>148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2:16" x14ac:dyDescent="0.25">
      <c r="B24" s="28" t="s">
        <v>146</v>
      </c>
      <c r="C24" s="8">
        <f>C8-C23</f>
        <v>39.538324043426314</v>
      </c>
      <c r="E24" s="8">
        <f>E8-E23</f>
        <v>1.697624799304948</v>
      </c>
    </row>
    <row r="25" spans="2:16" x14ac:dyDescent="0.25">
      <c r="B25" s="28" t="s">
        <v>147</v>
      </c>
      <c r="C25" s="8">
        <f>C8+C23</f>
        <v>43.128342623240357</v>
      </c>
      <c r="E25" s="8">
        <f>E8+E23</f>
        <v>2.0849838963472318</v>
      </c>
    </row>
    <row r="29" spans="2:16" x14ac:dyDescent="0.25">
      <c r="D29" s="26" t="s">
        <v>155</v>
      </c>
      <c r="E29" s="26"/>
      <c r="F29" s="26"/>
    </row>
    <row r="31" spans="2:16" x14ac:dyDescent="0.25">
      <c r="B31" s="42" t="s">
        <v>158</v>
      </c>
      <c r="C31" s="42"/>
      <c r="D31" s="42"/>
      <c r="E31" s="42"/>
      <c r="F31" s="42"/>
      <c r="G31" s="42"/>
      <c r="H31" s="42"/>
      <c r="I31" s="42"/>
      <c r="J31" s="4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zoomScale="130" zoomScaleNormal="130" workbookViewId="0">
      <selection activeCell="F6" sqref="F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1.140625" customWidth="1"/>
    <col min="5" max="5" width="14" customWidth="1"/>
    <col min="6" max="6" width="9.5703125" customWidth="1"/>
    <col min="7" max="7" width="11" customWidth="1"/>
    <col min="8" max="8" width="10" customWidth="1"/>
    <col min="9" max="9" width="11.28515625" bestFit="1" customWidth="1"/>
    <col min="10" max="10" width="10.5703125" customWidth="1"/>
    <col min="11" max="11" width="11.42578125" customWidth="1"/>
    <col min="12" max="12" width="10.7109375" customWidth="1"/>
    <col min="13" max="13" width="9.5703125" customWidth="1"/>
    <col min="14" max="15" width="10.140625" customWidth="1"/>
    <col min="16" max="16" width="13.7109375" customWidth="1"/>
    <col min="17" max="17" width="15.5703125" bestFit="1" customWidth="1"/>
    <col min="18" max="18" width="10.7109375" customWidth="1"/>
    <col min="19" max="19" width="9" customWidth="1"/>
    <col min="20" max="20" width="8.7109375" customWidth="1"/>
    <col min="21" max="21" width="7.42578125" customWidth="1"/>
    <col min="22" max="22" width="8.42578125" customWidth="1"/>
    <col min="23" max="23" width="11.28515625" customWidth="1"/>
    <col min="24" max="24" width="17.85546875" bestFit="1" customWidth="1"/>
    <col min="25" max="25" width="15.5703125" bestFit="1" customWidth="1"/>
    <col min="26" max="26" width="2.140625" bestFit="1" customWidth="1"/>
    <col min="27" max="27" width="19.28515625" bestFit="1" customWidth="1"/>
    <col min="28" max="28" width="17" bestFit="1" customWidth="1"/>
    <col min="29" max="111" width="3.28515625" bestFit="1" customWidth="1"/>
    <col min="112" max="150" width="4.28515625" bestFit="1" customWidth="1"/>
    <col min="151" max="151" width="11.28515625" bestFit="1" customWidth="1"/>
  </cols>
  <sheetData>
    <row r="1" spans="1:6" x14ac:dyDescent="0.25">
      <c r="A1" t="s">
        <v>33</v>
      </c>
      <c r="C1" t="s">
        <v>34</v>
      </c>
    </row>
    <row r="2" spans="1:6" x14ac:dyDescent="0.25">
      <c r="A2" s="2">
        <v>25</v>
      </c>
    </row>
    <row r="9" spans="1:6" x14ac:dyDescent="0.25">
      <c r="C9" s="26" t="s">
        <v>35</v>
      </c>
      <c r="D9" s="26"/>
      <c r="E9" s="26"/>
      <c r="F9" s="26"/>
    </row>
    <row r="11" spans="1:6" x14ac:dyDescent="0.25">
      <c r="A11" s="10" t="s">
        <v>56</v>
      </c>
      <c r="B11" s="10" t="s">
        <v>53</v>
      </c>
      <c r="E11" t="s">
        <v>75</v>
      </c>
    </row>
    <row r="12" spans="1:6" x14ac:dyDescent="0.25">
      <c r="A12" s="10" t="s">
        <v>51</v>
      </c>
      <c r="B12">
        <v>0</v>
      </c>
      <c r="C12">
        <v>1</v>
      </c>
      <c r="D12" t="s">
        <v>52</v>
      </c>
    </row>
    <row r="13" spans="1:6" x14ac:dyDescent="0.25">
      <c r="A13" s="7" t="s">
        <v>31</v>
      </c>
      <c r="B13" s="11">
        <v>100</v>
      </c>
      <c r="C13" s="11">
        <v>8</v>
      </c>
      <c r="D13" s="11">
        <v>108</v>
      </c>
    </row>
    <row r="14" spans="1:6" x14ac:dyDescent="0.25">
      <c r="A14" s="7" t="s">
        <v>30</v>
      </c>
      <c r="B14" s="11">
        <v>25</v>
      </c>
      <c r="C14" s="11">
        <v>5</v>
      </c>
      <c r="D14" s="11">
        <v>30</v>
      </c>
    </row>
    <row r="15" spans="1:6" x14ac:dyDescent="0.25">
      <c r="A15" s="7" t="s">
        <v>52</v>
      </c>
      <c r="B15" s="11">
        <v>125</v>
      </c>
      <c r="C15" s="11">
        <v>13</v>
      </c>
      <c r="D15" s="11">
        <v>138</v>
      </c>
    </row>
    <row r="18" spans="1:10" x14ac:dyDescent="0.25">
      <c r="A18" s="10" t="s">
        <v>55</v>
      </c>
      <c r="B18" s="10" t="s">
        <v>53</v>
      </c>
      <c r="E18" t="s">
        <v>76</v>
      </c>
    </row>
    <row r="19" spans="1:10" x14ac:dyDescent="0.25">
      <c r="A19" s="10" t="s">
        <v>51</v>
      </c>
      <c r="B19" t="s">
        <v>31</v>
      </c>
      <c r="C19" t="s">
        <v>30</v>
      </c>
      <c r="D19" t="s">
        <v>52</v>
      </c>
    </row>
    <row r="20" spans="1:10" x14ac:dyDescent="0.25">
      <c r="A20" s="7">
        <v>0</v>
      </c>
      <c r="B20" s="8">
        <v>40.083333333333336</v>
      </c>
      <c r="C20" s="11">
        <v>46.1</v>
      </c>
      <c r="D20" s="8">
        <v>42.81818181818182</v>
      </c>
    </row>
    <row r="21" spans="1:10" x14ac:dyDescent="0.25">
      <c r="A21" s="7">
        <v>1</v>
      </c>
      <c r="B21" s="8">
        <v>40.446808510638299</v>
      </c>
      <c r="C21" s="11">
        <v>44.8</v>
      </c>
      <c r="D21" s="8">
        <v>41.210526315789473</v>
      </c>
    </row>
    <row r="22" spans="1:10" x14ac:dyDescent="0.25">
      <c r="A22" s="7" t="s">
        <v>54</v>
      </c>
      <c r="B22" s="11">
        <v>32</v>
      </c>
      <c r="C22" s="11"/>
      <c r="D22" s="11">
        <v>32</v>
      </c>
    </row>
    <row r="23" spans="1:10" x14ac:dyDescent="0.25">
      <c r="A23" s="7" t="s">
        <v>52</v>
      </c>
      <c r="B23" s="11">
        <v>40.25</v>
      </c>
      <c r="C23" s="8">
        <v>45.233333333333334</v>
      </c>
      <c r="D23" s="8">
        <v>41.333333333333336</v>
      </c>
    </row>
    <row r="26" spans="1:10" x14ac:dyDescent="0.25">
      <c r="A26" s="10" t="s">
        <v>56</v>
      </c>
      <c r="B26" s="10" t="s">
        <v>53</v>
      </c>
      <c r="J26" t="s">
        <v>77</v>
      </c>
    </row>
    <row r="27" spans="1:10" x14ac:dyDescent="0.25">
      <c r="A27" s="10" t="s">
        <v>51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 t="s">
        <v>52</v>
      </c>
    </row>
    <row r="28" spans="1:10" x14ac:dyDescent="0.25">
      <c r="A28" s="7">
        <v>2005</v>
      </c>
      <c r="B28" s="11">
        <v>1</v>
      </c>
      <c r="C28" s="11">
        <v>8</v>
      </c>
      <c r="D28" s="11">
        <v>16</v>
      </c>
      <c r="E28" s="11">
        <v>5</v>
      </c>
      <c r="F28" s="11"/>
      <c r="G28" s="11">
        <v>2</v>
      </c>
      <c r="H28" s="11">
        <v>1</v>
      </c>
      <c r="I28" s="11">
        <v>33</v>
      </c>
    </row>
    <row r="29" spans="1:10" x14ac:dyDescent="0.25">
      <c r="A29" s="7">
        <v>2006</v>
      </c>
      <c r="B29" s="11">
        <v>1</v>
      </c>
      <c r="C29" s="11">
        <v>11</v>
      </c>
      <c r="D29" s="11">
        <v>13</v>
      </c>
      <c r="E29" s="11">
        <v>1</v>
      </c>
      <c r="F29" s="11">
        <v>1</v>
      </c>
      <c r="G29" s="11"/>
      <c r="H29" s="11"/>
      <c r="I29" s="11">
        <v>27</v>
      </c>
    </row>
    <row r="30" spans="1:10" x14ac:dyDescent="0.25">
      <c r="A30" s="7">
        <v>2007</v>
      </c>
      <c r="B30" s="11">
        <v>1</v>
      </c>
      <c r="C30" s="11">
        <v>5</v>
      </c>
      <c r="D30" s="11">
        <v>5</v>
      </c>
      <c r="E30" s="11">
        <v>4</v>
      </c>
      <c r="F30" s="11"/>
      <c r="G30" s="11">
        <v>2</v>
      </c>
      <c r="H30" s="11"/>
      <c r="I30" s="11">
        <v>17</v>
      </c>
    </row>
    <row r="31" spans="1:10" x14ac:dyDescent="0.25">
      <c r="A31" s="7">
        <v>2008</v>
      </c>
      <c r="B31" s="11"/>
      <c r="C31" s="11">
        <v>11</v>
      </c>
      <c r="D31" s="11">
        <v>13</v>
      </c>
      <c r="E31" s="11">
        <v>4</v>
      </c>
      <c r="F31" s="11"/>
      <c r="G31" s="11"/>
      <c r="H31" s="11"/>
      <c r="I31" s="11">
        <v>28</v>
      </c>
    </row>
    <row r="32" spans="1:10" x14ac:dyDescent="0.25">
      <c r="A32" s="7">
        <v>2009</v>
      </c>
      <c r="B32" s="11">
        <v>2</v>
      </c>
      <c r="C32" s="11">
        <v>4</v>
      </c>
      <c r="D32" s="11">
        <v>3</v>
      </c>
      <c r="E32" s="11">
        <v>2</v>
      </c>
      <c r="F32" s="11">
        <v>1</v>
      </c>
      <c r="G32" s="11"/>
      <c r="H32" s="11">
        <v>1</v>
      </c>
      <c r="I32" s="11">
        <v>13</v>
      </c>
    </row>
    <row r="33" spans="1:14" x14ac:dyDescent="0.25">
      <c r="A33" s="7">
        <v>2010</v>
      </c>
      <c r="B33" s="11">
        <v>3</v>
      </c>
      <c r="C33" s="11">
        <v>8</v>
      </c>
      <c r="D33" s="11">
        <v>3</v>
      </c>
      <c r="E33" s="11">
        <v>4</v>
      </c>
      <c r="F33" s="11">
        <v>2</v>
      </c>
      <c r="G33" s="11"/>
      <c r="H33" s="11"/>
      <c r="I33" s="11">
        <v>20</v>
      </c>
    </row>
    <row r="34" spans="1:14" x14ac:dyDescent="0.25">
      <c r="A34" s="7" t="s">
        <v>52</v>
      </c>
      <c r="B34" s="11">
        <v>8</v>
      </c>
      <c r="C34" s="11">
        <v>47</v>
      </c>
      <c r="D34" s="11">
        <v>53</v>
      </c>
      <c r="E34" s="11">
        <v>20</v>
      </c>
      <c r="F34" s="11">
        <v>4</v>
      </c>
      <c r="G34" s="11">
        <v>4</v>
      </c>
      <c r="H34" s="11">
        <v>2</v>
      </c>
      <c r="I34" s="11">
        <v>138</v>
      </c>
    </row>
    <row r="37" spans="1:14" x14ac:dyDescent="0.25">
      <c r="A37" s="10" t="s">
        <v>56</v>
      </c>
      <c r="B37" s="10" t="s">
        <v>53</v>
      </c>
      <c r="J37" t="s">
        <v>78</v>
      </c>
    </row>
    <row r="38" spans="1:14" x14ac:dyDescent="0.25">
      <c r="A38" s="10" t="s">
        <v>51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 t="s">
        <v>52</v>
      </c>
    </row>
    <row r="39" spans="1:14" x14ac:dyDescent="0.25">
      <c r="A39" s="7">
        <v>2005</v>
      </c>
      <c r="B39" s="27">
        <v>7.246376811594203E-3</v>
      </c>
      <c r="C39" s="27">
        <v>5.7971014492753624E-2</v>
      </c>
      <c r="D39" s="27">
        <v>0.11594202898550725</v>
      </c>
      <c r="E39" s="27">
        <v>3.6231884057971016E-2</v>
      </c>
      <c r="F39" s="27">
        <v>0</v>
      </c>
      <c r="G39" s="27">
        <v>1.4492753623188406E-2</v>
      </c>
      <c r="H39" s="27">
        <v>7.246376811594203E-3</v>
      </c>
      <c r="I39" s="27">
        <v>0.2391304347826087</v>
      </c>
    </row>
    <row r="40" spans="1:14" x14ac:dyDescent="0.25">
      <c r="A40" s="7">
        <v>2006</v>
      </c>
      <c r="B40" s="27">
        <v>7.246376811594203E-3</v>
      </c>
      <c r="C40" s="27">
        <v>7.9710144927536225E-2</v>
      </c>
      <c r="D40" s="27">
        <v>9.420289855072464E-2</v>
      </c>
      <c r="E40" s="27">
        <v>7.246376811594203E-3</v>
      </c>
      <c r="F40" s="27">
        <v>7.246376811594203E-3</v>
      </c>
      <c r="G40" s="27">
        <v>0</v>
      </c>
      <c r="H40" s="27">
        <v>0</v>
      </c>
      <c r="I40" s="27">
        <v>0.19565217391304349</v>
      </c>
    </row>
    <row r="41" spans="1:14" x14ac:dyDescent="0.25">
      <c r="A41" s="7">
        <v>2007</v>
      </c>
      <c r="B41" s="27">
        <v>7.246376811594203E-3</v>
      </c>
      <c r="C41" s="27">
        <v>3.6231884057971016E-2</v>
      </c>
      <c r="D41" s="27">
        <v>3.6231884057971016E-2</v>
      </c>
      <c r="E41" s="27">
        <v>2.8985507246376812E-2</v>
      </c>
      <c r="F41" s="27">
        <v>0</v>
      </c>
      <c r="G41" s="27">
        <v>1.4492753623188406E-2</v>
      </c>
      <c r="H41" s="27">
        <v>0</v>
      </c>
      <c r="I41" s="27">
        <v>0.12318840579710146</v>
      </c>
    </row>
    <row r="42" spans="1:14" x14ac:dyDescent="0.25">
      <c r="A42" s="7">
        <v>2008</v>
      </c>
      <c r="B42" s="27">
        <v>0</v>
      </c>
      <c r="C42" s="27">
        <v>7.9710144927536225E-2</v>
      </c>
      <c r="D42" s="27">
        <v>9.420289855072464E-2</v>
      </c>
      <c r="E42" s="27">
        <v>2.8985507246376812E-2</v>
      </c>
      <c r="F42" s="27">
        <v>0</v>
      </c>
      <c r="G42" s="27">
        <v>0</v>
      </c>
      <c r="H42" s="27">
        <v>0</v>
      </c>
      <c r="I42" s="27">
        <v>0.20289855072463769</v>
      </c>
      <c r="L42" t="s">
        <v>79</v>
      </c>
    </row>
    <row r="43" spans="1:14" x14ac:dyDescent="0.25">
      <c r="A43" s="7">
        <v>2009</v>
      </c>
      <c r="B43" s="27">
        <v>1.4492753623188406E-2</v>
      </c>
      <c r="C43" s="27">
        <v>2.8985507246376812E-2</v>
      </c>
      <c r="D43" s="27">
        <v>2.1739130434782608E-2</v>
      </c>
      <c r="E43" s="27">
        <v>1.4492753623188406E-2</v>
      </c>
      <c r="F43" s="27">
        <v>7.246376811594203E-3</v>
      </c>
      <c r="G43" s="27">
        <v>0</v>
      </c>
      <c r="H43" s="27">
        <v>7.246376811594203E-3</v>
      </c>
      <c r="I43" s="27">
        <v>9.420289855072464E-2</v>
      </c>
    </row>
    <row r="44" spans="1:14" x14ac:dyDescent="0.25">
      <c r="A44" s="7">
        <v>2010</v>
      </c>
      <c r="B44" s="27">
        <v>2.1739130434782608E-2</v>
      </c>
      <c r="C44" s="27">
        <v>5.7971014492753624E-2</v>
      </c>
      <c r="D44" s="27">
        <v>2.1739130434782608E-2</v>
      </c>
      <c r="E44" s="27">
        <v>2.8985507246376812E-2</v>
      </c>
      <c r="F44" s="27">
        <v>1.4492753623188406E-2</v>
      </c>
      <c r="G44" s="27">
        <v>0</v>
      </c>
      <c r="H44" s="27">
        <v>0</v>
      </c>
      <c r="I44" s="27">
        <v>0.14492753623188406</v>
      </c>
    </row>
    <row r="45" spans="1:14" x14ac:dyDescent="0.25">
      <c r="A45" s="7" t="s">
        <v>52</v>
      </c>
      <c r="B45" s="27">
        <v>5.7971014492753624E-2</v>
      </c>
      <c r="C45" s="27">
        <v>0.34057971014492755</v>
      </c>
      <c r="D45" s="27">
        <v>0.38405797101449274</v>
      </c>
      <c r="E45" s="27">
        <v>0.14492753623188406</v>
      </c>
      <c r="F45" s="27">
        <v>2.8985507246376812E-2</v>
      </c>
      <c r="G45" s="27">
        <v>2.8985507246376812E-2</v>
      </c>
      <c r="H45" s="27">
        <v>1.4492753623188406E-2</v>
      </c>
      <c r="I45" s="27">
        <v>1</v>
      </c>
    </row>
    <row r="47" spans="1:14" x14ac:dyDescent="0.25">
      <c r="N47" t="s">
        <v>80</v>
      </c>
    </row>
  </sheetData>
  <pageMargins left="0.7" right="0.7" top="0.75" bottom="0.75" header="0.3" footer="0.3"/>
  <pageSetup orientation="portrait" horizontalDpi="4294967294" verticalDpi="4294967295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1"/>
  <sheetViews>
    <sheetView tabSelected="1" topLeftCell="A13" zoomScale="145" zoomScaleNormal="145" workbookViewId="0">
      <selection activeCell="K17" sqref="K17"/>
    </sheetView>
  </sheetViews>
  <sheetFormatPr defaultRowHeight="15" x14ac:dyDescent="0.25"/>
  <cols>
    <col min="1" max="1" width="8.85546875" bestFit="1" customWidth="1"/>
    <col min="2" max="2" width="16.42578125" customWidth="1"/>
    <col min="4" max="8" width="10.42578125" bestFit="1" customWidth="1"/>
    <col min="11" max="11" width="18.7109375" bestFit="1" customWidth="1"/>
    <col min="12" max="12" width="12" bestFit="1" customWidth="1"/>
    <col min="13" max="13" width="10.5703125" bestFit="1" customWidth="1"/>
    <col min="14" max="14" width="13.140625" bestFit="1" customWidth="1"/>
    <col min="15" max="16" width="14" bestFit="1" customWidth="1"/>
  </cols>
  <sheetData>
    <row r="1" spans="1:12" x14ac:dyDescent="0.25">
      <c r="A1" t="s">
        <v>11</v>
      </c>
      <c r="B1" s="16">
        <v>5</v>
      </c>
      <c r="C1" t="s">
        <v>36</v>
      </c>
    </row>
    <row r="2" spans="1:12" x14ac:dyDescent="0.25">
      <c r="A2" s="2">
        <v>25</v>
      </c>
    </row>
    <row r="3" spans="1:12" x14ac:dyDescent="0.25">
      <c r="B3" s="15">
        <v>1</v>
      </c>
      <c r="C3" t="s">
        <v>37</v>
      </c>
      <c r="K3" s="10" t="s">
        <v>51</v>
      </c>
      <c r="L3" t="s">
        <v>56</v>
      </c>
    </row>
    <row r="4" spans="1:12" x14ac:dyDescent="0.25">
      <c r="B4" s="15">
        <v>2</v>
      </c>
      <c r="C4" t="s">
        <v>72</v>
      </c>
      <c r="K4" s="7">
        <v>2005</v>
      </c>
      <c r="L4" s="11">
        <v>33</v>
      </c>
    </row>
    <row r="5" spans="1:12" x14ac:dyDescent="0.25">
      <c r="B5" s="15">
        <v>3</v>
      </c>
      <c r="C5" t="s">
        <v>38</v>
      </c>
      <c r="K5" s="7">
        <v>2006</v>
      </c>
      <c r="L5" s="11">
        <v>27</v>
      </c>
    </row>
    <row r="6" spans="1:12" x14ac:dyDescent="0.25">
      <c r="B6" s="15">
        <v>4</v>
      </c>
      <c r="C6" t="s">
        <v>39</v>
      </c>
      <c r="K6" s="7">
        <v>2007</v>
      </c>
      <c r="L6" s="11">
        <v>17</v>
      </c>
    </row>
    <row r="7" spans="1:12" x14ac:dyDescent="0.25">
      <c r="K7" s="7">
        <v>2008</v>
      </c>
      <c r="L7" s="11">
        <v>28</v>
      </c>
    </row>
    <row r="8" spans="1:12" x14ac:dyDescent="0.25">
      <c r="A8" s="16">
        <v>1</v>
      </c>
      <c r="B8" s="12" t="s">
        <v>60</v>
      </c>
      <c r="C8" s="17">
        <v>2005</v>
      </c>
      <c r="D8" s="17">
        <v>2006</v>
      </c>
      <c r="E8" s="17">
        <v>2007</v>
      </c>
      <c r="F8" s="17">
        <v>2008</v>
      </c>
      <c r="G8" s="17">
        <v>2009</v>
      </c>
      <c r="H8" s="17">
        <v>2010</v>
      </c>
      <c r="I8" s="7"/>
      <c r="K8" s="7">
        <v>2009</v>
      </c>
      <c r="L8" s="11">
        <v>13</v>
      </c>
    </row>
    <row r="9" spans="1:12" x14ac:dyDescent="0.25">
      <c r="B9" s="12" t="s">
        <v>57</v>
      </c>
      <c r="C9" s="13">
        <v>33</v>
      </c>
      <c r="D9" s="13">
        <v>27</v>
      </c>
      <c r="E9" s="13">
        <v>17</v>
      </c>
      <c r="F9" s="13">
        <v>28</v>
      </c>
      <c r="G9" s="13">
        <v>13</v>
      </c>
      <c r="H9" s="13">
        <v>20</v>
      </c>
      <c r="I9" s="11"/>
      <c r="K9" s="7">
        <v>2010</v>
      </c>
      <c r="L9" s="11">
        <v>20</v>
      </c>
    </row>
    <row r="10" spans="1:12" x14ac:dyDescent="0.25">
      <c r="K10" s="7" t="s">
        <v>52</v>
      </c>
      <c r="L10" s="11">
        <v>138</v>
      </c>
    </row>
    <row r="11" spans="1:12" x14ac:dyDescent="0.25">
      <c r="B11" s="12" t="s">
        <v>67</v>
      </c>
      <c r="C11" s="18"/>
      <c r="D11" s="18" t="s">
        <v>62</v>
      </c>
      <c r="E11" s="18" t="s">
        <v>63</v>
      </c>
      <c r="F11" s="18" t="s">
        <v>64</v>
      </c>
      <c r="G11" s="18" t="s">
        <v>65</v>
      </c>
      <c r="H11" s="18" t="s">
        <v>66</v>
      </c>
    </row>
    <row r="12" spans="1:12" x14ac:dyDescent="0.25">
      <c r="B12" s="12" t="s">
        <v>61</v>
      </c>
      <c r="C12" s="12"/>
      <c r="D12" s="14">
        <f>D9/C9</f>
        <v>0.81818181818181823</v>
      </c>
      <c r="E12" s="14">
        <f t="shared" ref="E12:H12" si="0">E9/D9</f>
        <v>0.62962962962962965</v>
      </c>
      <c r="F12" s="14">
        <f t="shared" si="0"/>
        <v>1.6470588235294117</v>
      </c>
      <c r="G12" s="14">
        <f t="shared" si="0"/>
        <v>0.4642857142857143</v>
      </c>
      <c r="H12" s="14">
        <f t="shared" si="0"/>
        <v>1.5384615384615385</v>
      </c>
    </row>
    <row r="13" spans="1:12" ht="15.75" thickBot="1" x14ac:dyDescent="0.3">
      <c r="A13" s="19"/>
      <c r="B13" s="19"/>
      <c r="C13" s="19"/>
      <c r="D13" s="19"/>
      <c r="E13" s="19"/>
      <c r="F13" s="19"/>
      <c r="G13" s="19"/>
      <c r="H13" s="19"/>
    </row>
    <row r="14" spans="1:12" ht="15.75" thickTop="1" x14ac:dyDescent="0.25"/>
    <row r="15" spans="1:12" x14ac:dyDescent="0.25">
      <c r="A15" s="16">
        <v>3</v>
      </c>
      <c r="B15" s="12" t="s">
        <v>67</v>
      </c>
      <c r="C15" s="12"/>
      <c r="D15" s="18" t="s">
        <v>62</v>
      </c>
      <c r="E15" s="18" t="s">
        <v>63</v>
      </c>
      <c r="F15" s="18" t="s">
        <v>64</v>
      </c>
      <c r="G15" s="18" t="s">
        <v>65</v>
      </c>
      <c r="H15" s="18" t="s">
        <v>66</v>
      </c>
    </row>
    <row r="16" spans="1:12" x14ac:dyDescent="0.25">
      <c r="B16" s="12" t="s">
        <v>61</v>
      </c>
      <c r="C16" s="12"/>
      <c r="D16" s="14">
        <f>D9/C9</f>
        <v>0.81818181818181823</v>
      </c>
      <c r="E16" s="14">
        <f>E9/D9</f>
        <v>0.62962962962962965</v>
      </c>
      <c r="F16" s="14">
        <f>F9/E9</f>
        <v>1.6470588235294117</v>
      </c>
      <c r="G16" s="14">
        <f>G9/F9</f>
        <v>0.4642857142857143</v>
      </c>
      <c r="H16" s="14">
        <f>H9/G9</f>
        <v>1.5384615384615385</v>
      </c>
    </row>
    <row r="18" spans="1:22" x14ac:dyDescent="0.25">
      <c r="B18" s="12" t="s">
        <v>60</v>
      </c>
      <c r="C18" s="17">
        <v>2005</v>
      </c>
      <c r="D18" s="17">
        <v>2006</v>
      </c>
      <c r="E18" s="17">
        <v>2007</v>
      </c>
      <c r="F18" s="21">
        <v>2008</v>
      </c>
      <c r="G18" s="17">
        <v>2009</v>
      </c>
      <c r="H18" s="17">
        <v>2010</v>
      </c>
    </row>
    <row r="19" spans="1:22" x14ac:dyDescent="0.25">
      <c r="B19" s="12" t="s">
        <v>68</v>
      </c>
      <c r="C19" s="14">
        <f t="shared" ref="C19:D19" si="1">D19/D16</f>
        <v>1.1785714285714286</v>
      </c>
      <c r="D19" s="14">
        <f t="shared" si="1"/>
        <v>0.9642857142857143</v>
      </c>
      <c r="E19" s="14">
        <f>F19/F16</f>
        <v>0.60714285714285721</v>
      </c>
      <c r="F19" s="22">
        <v>1</v>
      </c>
      <c r="G19" s="14">
        <f>F19*G16</f>
        <v>0.4642857142857143</v>
      </c>
      <c r="H19" s="14">
        <f>G19*H16</f>
        <v>0.7142857142857143</v>
      </c>
    </row>
    <row r="21" spans="1:22" x14ac:dyDescent="0.25">
      <c r="A21" s="16">
        <v>4</v>
      </c>
      <c r="B21" s="26" t="s">
        <v>163</v>
      </c>
      <c r="C21" s="26"/>
      <c r="D21" s="26"/>
      <c r="E21" s="26"/>
      <c r="F21" s="26"/>
      <c r="G21" s="26"/>
      <c r="H21" s="26"/>
      <c r="I21" s="26"/>
    </row>
    <row r="22" spans="1:22" x14ac:dyDescent="0.25">
      <c r="B22" s="26" t="s">
        <v>159</v>
      </c>
      <c r="C22" s="26"/>
      <c r="D22" s="26"/>
      <c r="E22" s="26"/>
      <c r="F22" s="26"/>
      <c r="G22" s="26"/>
      <c r="H22" s="26"/>
      <c r="I22" s="26"/>
    </row>
    <row r="23" spans="1:22" x14ac:dyDescent="0.25">
      <c r="B23" s="12"/>
      <c r="C23" s="18">
        <v>2005</v>
      </c>
      <c r="D23" s="18">
        <v>2006</v>
      </c>
      <c r="E23" s="18">
        <v>2007</v>
      </c>
      <c r="F23" s="18">
        <v>2008</v>
      </c>
      <c r="G23" s="18">
        <v>2009</v>
      </c>
      <c r="H23" s="18">
        <v>2010</v>
      </c>
    </row>
    <row r="24" spans="1:22" x14ac:dyDescent="0.25">
      <c r="B24" s="12" t="s">
        <v>160</v>
      </c>
      <c r="C24" s="14">
        <v>1.1785714285714286</v>
      </c>
      <c r="D24" s="14">
        <v>0.9642857142857143</v>
      </c>
      <c r="E24" s="14">
        <v>0.60714285714285721</v>
      </c>
      <c r="F24" s="14">
        <v>1</v>
      </c>
      <c r="G24" s="14">
        <v>0.4642857142857143</v>
      </c>
      <c r="H24" s="14">
        <v>0.7142857142857143</v>
      </c>
    </row>
    <row r="25" spans="1:22" x14ac:dyDescent="0.25">
      <c r="B25" s="12" t="s">
        <v>161</v>
      </c>
      <c r="C25" s="14">
        <f>L34/L37</f>
        <v>1.1785714285714286</v>
      </c>
      <c r="D25" s="14">
        <f>L35/L37</f>
        <v>0.9642857142857143</v>
      </c>
      <c r="E25" s="14">
        <f>L36/L37</f>
        <v>0.6071428571428571</v>
      </c>
      <c r="F25" s="14">
        <f>L37/L37</f>
        <v>1</v>
      </c>
      <c r="G25" s="14">
        <f>L38/L37</f>
        <v>0.4642857142857143</v>
      </c>
      <c r="H25" s="14">
        <f>L39/L37</f>
        <v>0.7142857142857143</v>
      </c>
    </row>
    <row r="26" spans="1:22" x14ac:dyDescent="0.25">
      <c r="B26" s="43" t="s">
        <v>162</v>
      </c>
      <c r="C26" s="26"/>
      <c r="D26" s="26"/>
    </row>
    <row r="29" spans="1:22" x14ac:dyDescent="0.25">
      <c r="A29" s="16">
        <v>2</v>
      </c>
    </row>
    <row r="30" spans="1:22" x14ac:dyDescent="0.25">
      <c r="B30" s="23" t="s">
        <v>73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12"/>
      <c r="V30" s="12"/>
    </row>
    <row r="33" spans="10:12" ht="18" x14ac:dyDescent="0.35">
      <c r="J33" s="24">
        <v>5</v>
      </c>
      <c r="K33" s="25" t="s">
        <v>58</v>
      </c>
      <c r="L33" s="25" t="s">
        <v>59</v>
      </c>
    </row>
    <row r="34" spans="10:12" x14ac:dyDescent="0.25">
      <c r="K34" s="12">
        <v>2005</v>
      </c>
      <c r="L34" s="12" cm="1">
        <f t="array" ref="L34:L40">FREQUENCY(Podaci!C2:C139,K34:K40)</f>
        <v>33</v>
      </c>
    </row>
    <row r="35" spans="10:12" x14ac:dyDescent="0.25">
      <c r="K35" s="12">
        <v>2006</v>
      </c>
      <c r="L35" s="12">
        <v>27</v>
      </c>
    </row>
    <row r="36" spans="10:12" x14ac:dyDescent="0.25">
      <c r="K36" s="12">
        <v>2007</v>
      </c>
      <c r="L36" s="12">
        <v>17</v>
      </c>
    </row>
    <row r="37" spans="10:12" x14ac:dyDescent="0.25">
      <c r="K37" s="12">
        <v>2008</v>
      </c>
      <c r="L37" s="12">
        <v>28</v>
      </c>
    </row>
    <row r="38" spans="10:12" x14ac:dyDescent="0.25">
      <c r="K38" s="12">
        <v>2009</v>
      </c>
      <c r="L38" s="12">
        <v>13</v>
      </c>
    </row>
    <row r="39" spans="10:12" x14ac:dyDescent="0.25">
      <c r="K39" s="12">
        <v>2010</v>
      </c>
      <c r="L39" s="12">
        <v>20</v>
      </c>
    </row>
    <row r="40" spans="10:12" x14ac:dyDescent="0.25">
      <c r="K40" s="12"/>
      <c r="L40" s="12">
        <v>0</v>
      </c>
    </row>
    <row r="41" spans="10:12" x14ac:dyDescent="0.25">
      <c r="K41" s="12" t="s">
        <v>74</v>
      </c>
      <c r="L41" s="12">
        <f>SUM(_xlfn.ANCHORARRAY(L34))</f>
        <v>138</v>
      </c>
    </row>
  </sheetData>
  <phoneticPr fontId="6" type="noConversion"/>
  <pageMargins left="0.7" right="0.7" top="0.75" bottom="0.75" header="0.3" footer="0.3"/>
  <pageSetup orientation="portrait" horizontalDpi="4294967294" verticalDpi="4294967295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zoomScale="175" zoomScaleNormal="175" workbookViewId="0">
      <selection activeCell="E14" sqref="E14"/>
    </sheetView>
  </sheetViews>
  <sheetFormatPr defaultRowHeight="15" x14ac:dyDescent="0.25"/>
  <cols>
    <col min="1" max="1" width="8.85546875" bestFit="1" customWidth="1"/>
    <col min="4" max="4" width="17" bestFit="1" customWidth="1"/>
  </cols>
  <sheetData>
    <row r="1" spans="1:5" x14ac:dyDescent="0.25">
      <c r="A1" t="s">
        <v>12</v>
      </c>
      <c r="C1" t="s">
        <v>40</v>
      </c>
    </row>
    <row r="2" spans="1:5" x14ac:dyDescent="0.25">
      <c r="A2" s="2">
        <v>25</v>
      </c>
    </row>
    <row r="8" spans="1:5" x14ac:dyDescent="0.25">
      <c r="C8" t="s">
        <v>45</v>
      </c>
    </row>
    <row r="10" spans="1:5" x14ac:dyDescent="0.25">
      <c r="A10" t="s">
        <v>41</v>
      </c>
    </row>
    <row r="12" spans="1:5" x14ac:dyDescent="0.25">
      <c r="A12" t="s">
        <v>98</v>
      </c>
      <c r="B12">
        <f>100-60</f>
        <v>40</v>
      </c>
      <c r="C12" t="s">
        <v>101</v>
      </c>
    </row>
    <row r="13" spans="1:5" x14ac:dyDescent="0.25">
      <c r="A13" t="s">
        <v>99</v>
      </c>
      <c r="C13" s="16">
        <f>B12/2</f>
        <v>20</v>
      </c>
      <c r="D13" s="26" t="s">
        <v>103</v>
      </c>
      <c r="E13" s="34">
        <f>PERCENTILE(Podaci!I2:I139,20/100)</f>
        <v>22.305883098444006</v>
      </c>
    </row>
    <row r="14" spans="1:5" x14ac:dyDescent="0.25">
      <c r="A14" t="s">
        <v>100</v>
      </c>
      <c r="C14" s="33">
        <f>100-C13</f>
        <v>80</v>
      </c>
      <c r="D14" s="26" t="s">
        <v>103</v>
      </c>
      <c r="E14" s="34">
        <f>PERCENTILE(Podaci!I2:I139,80/100)</f>
        <v>27.723645058317974</v>
      </c>
    </row>
    <row r="15" spans="1:5" x14ac:dyDescent="0.25">
      <c r="C15" s="5"/>
    </row>
    <row r="18" spans="1:6" x14ac:dyDescent="0.25">
      <c r="D18" t="s">
        <v>102</v>
      </c>
    </row>
    <row r="22" spans="1:6" x14ac:dyDescent="0.25">
      <c r="A22" t="s">
        <v>42</v>
      </c>
    </row>
    <row r="24" spans="1:6" x14ac:dyDescent="0.25">
      <c r="A24" s="16" t="s">
        <v>104</v>
      </c>
      <c r="B24" s="16">
        <f>PERCENTILE(Podaci!C2:C139,32/100)</f>
        <v>2006</v>
      </c>
    </row>
    <row r="28" spans="1:6" x14ac:dyDescent="0.25">
      <c r="A28" t="s">
        <v>43</v>
      </c>
    </row>
    <row r="30" spans="1:6" x14ac:dyDescent="0.25">
      <c r="A30" t="s">
        <v>105</v>
      </c>
      <c r="B30">
        <f>100-6</f>
        <v>94</v>
      </c>
      <c r="C30" s="26" t="s">
        <v>103</v>
      </c>
      <c r="D30" s="35">
        <f>PERCENTILE(Podaci!J2:J139,94/100)</f>
        <v>81004000.000000015</v>
      </c>
    </row>
    <row r="32" spans="1:6" x14ac:dyDescent="0.25">
      <c r="F32" t="s">
        <v>107</v>
      </c>
    </row>
    <row r="34" spans="1:6" x14ac:dyDescent="0.25">
      <c r="A34" t="s">
        <v>44</v>
      </c>
    </row>
    <row r="36" spans="1:6" x14ac:dyDescent="0.25">
      <c r="A36">
        <v>7</v>
      </c>
      <c r="B36" s="26" t="s">
        <v>103</v>
      </c>
      <c r="C36" s="26">
        <f>PERCENTILE(Podaci!J2:J139,7/100)</f>
        <v>60229.140000000014</v>
      </c>
    </row>
    <row r="39" spans="1:6" x14ac:dyDescent="0.25">
      <c r="F39" t="s">
        <v>106</v>
      </c>
    </row>
  </sheetData>
  <pageMargins left="0.7" right="0.7" top="0.75" bottom="0.75" header="0.3" footer="0.3"/>
  <pageSetup orientation="portrait" horizontalDpi="4294967294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topLeftCell="A13" zoomScale="145" zoomScaleNormal="145" workbookViewId="0">
      <selection activeCell="F7" sqref="F7"/>
    </sheetView>
  </sheetViews>
  <sheetFormatPr defaultRowHeight="15" x14ac:dyDescent="0.25"/>
  <cols>
    <col min="1" max="1" width="32.7109375" bestFit="1" customWidth="1"/>
    <col min="2" max="2" width="11.42578125" bestFit="1" customWidth="1"/>
    <col min="6" max="9" width="10.42578125" bestFit="1" customWidth="1"/>
    <col min="10" max="10" width="12.85546875" bestFit="1" customWidth="1"/>
  </cols>
  <sheetData>
    <row r="1" spans="1:13" x14ac:dyDescent="0.25">
      <c r="A1" t="s">
        <v>13</v>
      </c>
      <c r="C1" t="s">
        <v>46</v>
      </c>
    </row>
    <row r="2" spans="1:13" x14ac:dyDescent="0.25">
      <c r="A2" s="2">
        <v>25</v>
      </c>
    </row>
    <row r="3" spans="1:13" x14ac:dyDescent="0.25">
      <c r="C3" t="s">
        <v>47</v>
      </c>
    </row>
    <row r="4" spans="1:13" x14ac:dyDescent="0.25">
      <c r="C4" t="s">
        <v>48</v>
      </c>
    </row>
    <row r="5" spans="1:13" x14ac:dyDescent="0.25">
      <c r="C5" t="s">
        <v>49</v>
      </c>
    </row>
    <row r="6" spans="1:13" x14ac:dyDescent="0.25">
      <c r="C6" t="s">
        <v>50</v>
      </c>
      <c r="I6" s="26" t="s">
        <v>127</v>
      </c>
      <c r="J6" s="26"/>
      <c r="K6" s="26"/>
      <c r="M6" s="26" t="s">
        <v>139</v>
      </c>
    </row>
    <row r="7" spans="1:13" x14ac:dyDescent="0.25">
      <c r="A7" t="s">
        <v>118</v>
      </c>
      <c r="B7">
        <f>MIN(Podaci!F2:F139)</f>
        <v>21</v>
      </c>
    </row>
    <row r="8" spans="1:13" x14ac:dyDescent="0.25">
      <c r="A8" t="s">
        <v>119</v>
      </c>
      <c r="B8">
        <f>MAX(Podaci!F2:F139)</f>
        <v>65</v>
      </c>
      <c r="D8" s="1"/>
      <c r="E8" s="1"/>
      <c r="F8" s="1"/>
      <c r="G8" s="1"/>
      <c r="H8" s="1"/>
      <c r="I8" s="1"/>
      <c r="J8" s="1"/>
      <c r="K8" s="1"/>
    </row>
    <row r="9" spans="1:13" ht="18" x14ac:dyDescent="0.35">
      <c r="B9" s="12" t="s">
        <v>121</v>
      </c>
      <c r="C9" s="12" t="s">
        <v>120</v>
      </c>
      <c r="D9" s="12" t="s">
        <v>120</v>
      </c>
      <c r="E9" s="25" t="s">
        <v>58</v>
      </c>
      <c r="F9" s="25" t="s">
        <v>59</v>
      </c>
      <c r="G9" s="25" t="s">
        <v>108</v>
      </c>
      <c r="H9" s="25" t="s">
        <v>109</v>
      </c>
      <c r="I9" s="25" t="s">
        <v>110</v>
      </c>
      <c r="J9" s="25" t="s">
        <v>111</v>
      </c>
      <c r="K9" s="1"/>
    </row>
    <row r="10" spans="1:13" x14ac:dyDescent="0.25">
      <c r="B10" s="12" t="s">
        <v>122</v>
      </c>
      <c r="C10" s="12">
        <v>21</v>
      </c>
      <c r="D10" s="25">
        <v>25</v>
      </c>
      <c r="E10" s="37">
        <f>AVERAGE(C10:D10)</f>
        <v>23</v>
      </c>
      <c r="F10" s="12" cm="1">
        <f t="array" ref="F10:F15">FREQUENCY(Podaci!F2:F139,D10:D14)</f>
        <v>6</v>
      </c>
      <c r="G10" s="38">
        <f>E10*F10</f>
        <v>138</v>
      </c>
      <c r="H10" s="20">
        <f>F10*POWER(E10-B$19,2)</f>
        <v>2048.6767485822311</v>
      </c>
      <c r="I10" s="25">
        <f>F10*POWER(E10-B$19,3)</f>
        <v>-37855.983397715143</v>
      </c>
      <c r="J10" s="25">
        <f>F10*POWER(E10-B$19,4)</f>
        <v>699512.73669691023</v>
      </c>
      <c r="K10" s="1"/>
    </row>
    <row r="11" spans="1:13" x14ac:dyDescent="0.25">
      <c r="B11" s="12" t="s">
        <v>123</v>
      </c>
      <c r="C11" s="12">
        <f>D10+1</f>
        <v>26</v>
      </c>
      <c r="D11" s="25">
        <v>35</v>
      </c>
      <c r="E11" s="37">
        <f t="shared" ref="E11:E14" si="0">AVERAGE(C11:D11)</f>
        <v>30.5</v>
      </c>
      <c r="F11" s="12">
        <v>39</v>
      </c>
      <c r="G11" s="38">
        <f t="shared" ref="G11:G14" si="1">E11*F11</f>
        <v>1189.5</v>
      </c>
      <c r="H11" s="20">
        <f>F11*POWER(E11-B$19,2)</f>
        <v>4700.3662570888473</v>
      </c>
      <c r="I11" s="25">
        <f t="shared" ref="I11:I14" si="2">F11*POWER(E11-B$19,3)</f>
        <v>-51601.846952823224</v>
      </c>
      <c r="J11" s="25">
        <f t="shared" ref="J11:J14" si="3">F11*POWER(E11-B$19,4)</f>
        <v>566498.53719947243</v>
      </c>
      <c r="K11" s="1"/>
    </row>
    <row r="12" spans="1:13" x14ac:dyDescent="0.25">
      <c r="B12" s="12" t="s">
        <v>124</v>
      </c>
      <c r="C12" s="12">
        <f t="shared" ref="C12:C14" si="4">D11+1</f>
        <v>36</v>
      </c>
      <c r="D12" s="25">
        <v>45</v>
      </c>
      <c r="E12" s="37">
        <f t="shared" si="0"/>
        <v>40.5</v>
      </c>
      <c r="F12" s="12">
        <v>49</v>
      </c>
      <c r="G12" s="38">
        <f t="shared" si="1"/>
        <v>1984.5</v>
      </c>
      <c r="H12" s="20">
        <f t="shared" ref="H12:H13" si="5">F12*POWER(E12-B$19,2)</f>
        <v>46.892722117202389</v>
      </c>
      <c r="I12" s="25">
        <f t="shared" si="2"/>
        <v>-45.873315114654567</v>
      </c>
      <c r="J12" s="25">
        <f t="shared" si="3"/>
        <v>44.876069133901261</v>
      </c>
      <c r="K12" s="1"/>
    </row>
    <row r="13" spans="1:13" x14ac:dyDescent="0.25">
      <c r="B13" s="12" t="s">
        <v>125</v>
      </c>
      <c r="C13" s="12">
        <f t="shared" si="4"/>
        <v>46</v>
      </c>
      <c r="D13" s="25">
        <v>55</v>
      </c>
      <c r="E13" s="37">
        <f t="shared" si="0"/>
        <v>50.5</v>
      </c>
      <c r="F13" s="12">
        <v>25</v>
      </c>
      <c r="G13" s="38">
        <f t="shared" si="1"/>
        <v>1262.5</v>
      </c>
      <c r="H13" s="20">
        <f t="shared" si="5"/>
        <v>2034.7944234404529</v>
      </c>
      <c r="I13" s="25">
        <f t="shared" si="2"/>
        <v>18357.384472343212</v>
      </c>
      <c r="J13" s="25">
        <f t="shared" si="3"/>
        <v>165615.53382657462</v>
      </c>
      <c r="K13" s="1"/>
    </row>
    <row r="14" spans="1:13" x14ac:dyDescent="0.25">
      <c r="B14" s="12" t="s">
        <v>126</v>
      </c>
      <c r="C14" s="12">
        <f t="shared" si="4"/>
        <v>56</v>
      </c>
      <c r="D14" s="36">
        <v>65</v>
      </c>
      <c r="E14" s="37">
        <f t="shared" si="0"/>
        <v>60.5</v>
      </c>
      <c r="F14" s="12">
        <v>19</v>
      </c>
      <c r="G14" s="38">
        <f t="shared" si="1"/>
        <v>1149.5</v>
      </c>
      <c r="H14" s="20">
        <f>F14*POWER(E14-B$19,2)</f>
        <v>6874.7046313799619</v>
      </c>
      <c r="I14" s="25">
        <f t="shared" si="2"/>
        <v>130768.83809690144</v>
      </c>
      <c r="J14" s="25">
        <f t="shared" si="3"/>
        <v>2487450.724669321</v>
      </c>
      <c r="K14" s="1"/>
    </row>
    <row r="15" spans="1:13" x14ac:dyDescent="0.25">
      <c r="F15" s="12">
        <v>0</v>
      </c>
    </row>
    <row r="16" spans="1:13" x14ac:dyDescent="0.25">
      <c r="E16" s="12" t="s">
        <v>74</v>
      </c>
      <c r="F16" s="12">
        <f>SUM(_xlfn.ANCHORARRAY(F10))</f>
        <v>138</v>
      </c>
      <c r="G16" s="36">
        <f>SUM(G10:G15)</f>
        <v>5724</v>
      </c>
      <c r="H16" s="14">
        <f>SUM(H10:H14)</f>
        <v>15705.434782608696</v>
      </c>
      <c r="I16" s="14">
        <f t="shared" ref="I16:J16" si="6">SUM(I10:I14)</f>
        <v>59622.518903591626</v>
      </c>
      <c r="J16" s="14">
        <f t="shared" si="6"/>
        <v>3919122.4084614124</v>
      </c>
    </row>
    <row r="17" spans="1:15" x14ac:dyDescent="0.25">
      <c r="J17" s="9"/>
      <c r="K17" s="8"/>
    </row>
    <row r="18" spans="1:15" x14ac:dyDescent="0.25">
      <c r="J18" s="9"/>
      <c r="K18" s="8"/>
    </row>
    <row r="19" spans="1:15" x14ac:dyDescent="0.25">
      <c r="A19" s="12" t="s">
        <v>112</v>
      </c>
      <c r="B19" s="14">
        <f>G16/F16</f>
        <v>41.478260869565219</v>
      </c>
      <c r="J19" s="9"/>
      <c r="K19" s="34" t="s">
        <v>133</v>
      </c>
      <c r="L19" s="26"/>
      <c r="M19" s="26"/>
      <c r="N19" s="26"/>
      <c r="O19" s="26"/>
    </row>
    <row r="20" spans="1:15" x14ac:dyDescent="0.25">
      <c r="A20" s="12" t="s">
        <v>113</v>
      </c>
      <c r="B20" s="14">
        <f>H16/F16</f>
        <v>113.8074984247007</v>
      </c>
      <c r="J20" s="9"/>
      <c r="K20" s="40" t="s">
        <v>134</v>
      </c>
      <c r="L20" s="26"/>
      <c r="M20" s="26"/>
      <c r="N20" s="26"/>
      <c r="O20" s="26"/>
    </row>
    <row r="21" spans="1:15" x14ac:dyDescent="0.25">
      <c r="A21" s="12" t="s">
        <v>114</v>
      </c>
      <c r="B21" s="14">
        <f>SQRT(B20)</f>
        <v>10.668059731024227</v>
      </c>
      <c r="J21" s="9"/>
    </row>
    <row r="22" spans="1:15" x14ac:dyDescent="0.25">
      <c r="A22" s="12" t="s">
        <v>115</v>
      </c>
      <c r="B22" s="14">
        <f>B21/B19</f>
        <v>0.25719640860959875</v>
      </c>
    </row>
    <row r="23" spans="1:15" x14ac:dyDescent="0.25">
      <c r="A23" s="12" t="s">
        <v>116</v>
      </c>
      <c r="B23" s="14">
        <f>I16/F16/POWER(B21,3)</f>
        <v>0.35585651195854717</v>
      </c>
      <c r="C23" s="26" t="s">
        <v>128</v>
      </c>
      <c r="D23" s="26"/>
      <c r="E23" s="26"/>
      <c r="F23" s="26"/>
      <c r="G23" s="26"/>
      <c r="H23" s="26"/>
      <c r="I23" s="26"/>
      <c r="J23" s="39" t="s">
        <v>129</v>
      </c>
    </row>
    <row r="24" spans="1:15" x14ac:dyDescent="0.25">
      <c r="A24" s="12" t="s">
        <v>117</v>
      </c>
      <c r="B24" s="14">
        <f>J16/F16/POWER(B21,4)</f>
        <v>2.1926433050316541</v>
      </c>
      <c r="C24" s="26" t="s">
        <v>130</v>
      </c>
      <c r="D24" s="26"/>
      <c r="E24" s="26"/>
      <c r="F24" s="26"/>
      <c r="G24" s="26"/>
      <c r="H24" s="26"/>
      <c r="I24" s="26"/>
      <c r="J24" s="39" t="s">
        <v>131</v>
      </c>
      <c r="K24" s="26" t="s">
        <v>132</v>
      </c>
      <c r="L24" s="26"/>
      <c r="M24" s="26"/>
    </row>
    <row r="25" spans="1:15" x14ac:dyDescent="0.25">
      <c r="A25" s="12" t="s">
        <v>136</v>
      </c>
      <c r="B25" s="14">
        <f>_xlfn.CONFIDENCE.NORM(1-0.95,B21,F16)</f>
        <v>1.7798933746860914</v>
      </c>
      <c r="C25" s="26" t="s">
        <v>135</v>
      </c>
      <c r="D25" s="26"/>
      <c r="E25" s="26"/>
      <c r="F25" s="26"/>
      <c r="G25" s="26"/>
      <c r="H25" s="26"/>
      <c r="J25" s="7"/>
    </row>
    <row r="26" spans="1:15" x14ac:dyDescent="0.25">
      <c r="A26" s="41" t="s">
        <v>100</v>
      </c>
      <c r="B26" s="14">
        <f>B19+B25</f>
        <v>43.258154244251308</v>
      </c>
      <c r="C26" s="26" t="s">
        <v>137</v>
      </c>
      <c r="J26" s="9"/>
      <c r="K26" s="8"/>
    </row>
    <row r="27" spans="1:15" x14ac:dyDescent="0.25">
      <c r="A27" s="41" t="s">
        <v>99</v>
      </c>
      <c r="B27" s="14">
        <f>B19-B25</f>
        <v>39.698367494879129</v>
      </c>
      <c r="C27" s="26" t="s">
        <v>138</v>
      </c>
      <c r="J27" s="9"/>
      <c r="K27" s="8"/>
    </row>
    <row r="28" spans="1:15" x14ac:dyDescent="0.25">
      <c r="J28" s="9"/>
    </row>
  </sheetData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D7929-7784-42C7-A80D-7555B1C5688B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customXml/itemProps2.xml><?xml version="1.0" encoding="utf-8"?>
<ds:datastoreItem xmlns:ds="http://schemas.openxmlformats.org/officeDocument/2006/customXml" ds:itemID="{9CC93469-921C-41C1-9F4A-7637469E5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D2B6E0-C177-40EA-AA4D-A279F224AB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Identifikacija</vt:lpstr>
      <vt:lpstr>Podaci</vt:lpstr>
      <vt:lpstr>Kvalifikacije</vt:lpstr>
      <vt:lpstr>Zad1</vt:lpstr>
      <vt:lpstr>Zad2</vt:lpstr>
      <vt:lpstr>Zad3</vt:lpstr>
      <vt:lpstr>Zad4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2022-04-12T09:18:00Z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