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F8578E85-8541-4F20-B333-DF5789164F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daci" sheetId="4" r:id="rId1"/>
    <sheet name="Odstupanja" sheetId="7" r:id="rId2"/>
    <sheet name="DeskriptivnaStatistika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" i="8" l="1"/>
  <c r="I84" i="8"/>
  <c r="I85" i="8"/>
  <c r="I86" i="8"/>
  <c r="I87" i="8"/>
  <c r="I83" i="8"/>
  <c r="B77" i="8"/>
  <c r="B11" i="7"/>
  <c r="B76" i="8"/>
  <c r="B75" i="8"/>
  <c r="B94" i="8" l="1"/>
  <c r="B93" i="8" l="1"/>
  <c r="B92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57" i="8"/>
  <c r="F56" i="8"/>
  <c r="F72" i="8" s="1"/>
  <c r="B74" i="8"/>
  <c r="G83" i="8" a="1"/>
  <c r="G83" i="8" s="1"/>
  <c r="G89" i="8" s="1"/>
  <c r="F84" i="8"/>
  <c r="F85" i="8"/>
  <c r="F86" i="8"/>
  <c r="H86" i="8" s="1"/>
  <c r="F87" i="8"/>
  <c r="H87" i="8" s="1"/>
  <c r="F83" i="8"/>
  <c r="E72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56" i="8"/>
  <c r="D72" i="8"/>
  <c r="D56" i="8" a="1"/>
  <c r="D56" i="8" s="1"/>
  <c r="B24" i="8"/>
  <c r="B23" i="8"/>
  <c r="B22" i="8"/>
  <c r="B21" i="8"/>
  <c r="B20" i="8"/>
  <c r="B18" i="8"/>
  <c r="B17" i="8"/>
  <c r="B19" i="8" s="1"/>
  <c r="B16" i="8"/>
  <c r="B15" i="8"/>
  <c r="C41" i="8"/>
  <c r="D41" i="8"/>
  <c r="E41" i="8"/>
  <c r="F41" i="8"/>
  <c r="G41" i="8"/>
  <c r="H41" i="8"/>
  <c r="I41" i="8"/>
  <c r="J41" i="8"/>
  <c r="K41" i="8"/>
  <c r="L41" i="8"/>
  <c r="C42" i="8"/>
  <c r="D42" i="8"/>
  <c r="E42" i="8"/>
  <c r="F42" i="8"/>
  <c r="G42" i="8"/>
  <c r="H42" i="8"/>
  <c r="I42" i="8"/>
  <c r="J42" i="8"/>
  <c r="K42" i="8"/>
  <c r="L42" i="8"/>
  <c r="C43" i="8"/>
  <c r="D43" i="8"/>
  <c r="E43" i="8"/>
  <c r="F43" i="8"/>
  <c r="G43" i="8"/>
  <c r="H43" i="8"/>
  <c r="I43" i="8"/>
  <c r="J43" i="8"/>
  <c r="K43" i="8"/>
  <c r="L43" i="8"/>
  <c r="C44" i="8"/>
  <c r="D44" i="8"/>
  <c r="D45" i="8" s="1"/>
  <c r="E44" i="8"/>
  <c r="E45" i="8" s="1"/>
  <c r="F44" i="8"/>
  <c r="G44" i="8"/>
  <c r="H44" i="8"/>
  <c r="H45" i="8" s="1"/>
  <c r="I44" i="8"/>
  <c r="I45" i="8" s="1"/>
  <c r="J44" i="8"/>
  <c r="K44" i="8"/>
  <c r="L44" i="8"/>
  <c r="L45" i="8" s="1"/>
  <c r="C45" i="8"/>
  <c r="F45" i="8"/>
  <c r="G45" i="8"/>
  <c r="J45" i="8"/>
  <c r="K45" i="8"/>
  <c r="C46" i="8"/>
  <c r="D46" i="8"/>
  <c r="E46" i="8"/>
  <c r="F46" i="8"/>
  <c r="G46" i="8"/>
  <c r="H46" i="8"/>
  <c r="I46" i="8"/>
  <c r="J46" i="8"/>
  <c r="K46" i="8"/>
  <c r="L46" i="8"/>
  <c r="C47" i="8"/>
  <c r="D47" i="8"/>
  <c r="E47" i="8"/>
  <c r="F47" i="8"/>
  <c r="G47" i="8"/>
  <c r="H47" i="8"/>
  <c r="I47" i="8"/>
  <c r="J47" i="8"/>
  <c r="K47" i="8"/>
  <c r="L47" i="8"/>
  <c r="C48" i="8"/>
  <c r="D48" i="8"/>
  <c r="E48" i="8"/>
  <c r="F48" i="8"/>
  <c r="G48" i="8"/>
  <c r="H48" i="8"/>
  <c r="I48" i="8"/>
  <c r="J48" i="8"/>
  <c r="K48" i="8"/>
  <c r="L48" i="8"/>
  <c r="C49" i="8"/>
  <c r="D49" i="8"/>
  <c r="E49" i="8"/>
  <c r="F49" i="8"/>
  <c r="G49" i="8"/>
  <c r="H49" i="8"/>
  <c r="I49" i="8"/>
  <c r="J49" i="8"/>
  <c r="K49" i="8"/>
  <c r="L49" i="8"/>
  <c r="C50" i="8"/>
  <c r="D50" i="8"/>
  <c r="D51" i="8" s="1"/>
  <c r="E50" i="8"/>
  <c r="E51" i="8" s="1"/>
  <c r="F50" i="8"/>
  <c r="G50" i="8"/>
  <c r="H50" i="8"/>
  <c r="H51" i="8" s="1"/>
  <c r="I50" i="8"/>
  <c r="I51" i="8" s="1"/>
  <c r="J50" i="8"/>
  <c r="K50" i="8"/>
  <c r="L50" i="8"/>
  <c r="L51" i="8" s="1"/>
  <c r="C51" i="8"/>
  <c r="F51" i="8"/>
  <c r="G51" i="8"/>
  <c r="J51" i="8"/>
  <c r="K51" i="8"/>
  <c r="B50" i="8"/>
  <c r="B49" i="8"/>
  <c r="B48" i="8"/>
  <c r="B47" i="8"/>
  <c r="B46" i="8"/>
  <c r="B44" i="8"/>
  <c r="B43" i="8"/>
  <c r="B42" i="8"/>
  <c r="B41" i="8"/>
  <c r="B45" i="8"/>
  <c r="B37" i="8"/>
  <c r="B38" i="8" s="1"/>
  <c r="B31" i="8"/>
  <c r="B34" i="8"/>
  <c r="B36" i="8"/>
  <c r="C28" i="8"/>
  <c r="D28" i="8"/>
  <c r="E28" i="8"/>
  <c r="F28" i="8"/>
  <c r="G28" i="8"/>
  <c r="H28" i="8"/>
  <c r="I28" i="8"/>
  <c r="J28" i="8"/>
  <c r="K28" i="8"/>
  <c r="L28" i="8"/>
  <c r="C29" i="8"/>
  <c r="D29" i="8"/>
  <c r="E29" i="8"/>
  <c r="F29" i="8"/>
  <c r="G29" i="8"/>
  <c r="H29" i="8"/>
  <c r="I29" i="8"/>
  <c r="J29" i="8"/>
  <c r="K29" i="8"/>
  <c r="L29" i="8"/>
  <c r="C30" i="8"/>
  <c r="D30" i="8"/>
  <c r="E30" i="8"/>
  <c r="F30" i="8"/>
  <c r="G30" i="8"/>
  <c r="H30" i="8"/>
  <c r="I30" i="8"/>
  <c r="J30" i="8"/>
  <c r="K30" i="8"/>
  <c r="L30" i="8"/>
  <c r="C31" i="8"/>
  <c r="C32" i="8" s="1"/>
  <c r="D31" i="8"/>
  <c r="D32" i="8" s="1"/>
  <c r="E31" i="8"/>
  <c r="F31" i="8"/>
  <c r="G31" i="8"/>
  <c r="G32" i="8" s="1"/>
  <c r="H31" i="8"/>
  <c r="H32" i="8" s="1"/>
  <c r="I31" i="8"/>
  <c r="J31" i="8"/>
  <c r="K31" i="8"/>
  <c r="K32" i="8" s="1"/>
  <c r="L31" i="8"/>
  <c r="L32" i="8" s="1"/>
  <c r="E32" i="8"/>
  <c r="F32" i="8"/>
  <c r="I32" i="8"/>
  <c r="J32" i="8"/>
  <c r="C33" i="8"/>
  <c r="D33" i="8"/>
  <c r="E33" i="8"/>
  <c r="F33" i="8"/>
  <c r="G33" i="8"/>
  <c r="H33" i="8"/>
  <c r="I33" i="8"/>
  <c r="J33" i="8"/>
  <c r="K33" i="8"/>
  <c r="L33" i="8"/>
  <c r="C34" i="8"/>
  <c r="D34" i="8"/>
  <c r="E34" i="8"/>
  <c r="F34" i="8"/>
  <c r="G34" i="8"/>
  <c r="H34" i="8"/>
  <c r="I34" i="8"/>
  <c r="J34" i="8"/>
  <c r="K34" i="8"/>
  <c r="L34" i="8"/>
  <c r="C35" i="8"/>
  <c r="D35" i="8"/>
  <c r="E35" i="8"/>
  <c r="F35" i="8"/>
  <c r="G35" i="8"/>
  <c r="H35" i="8"/>
  <c r="I35" i="8"/>
  <c r="J35" i="8"/>
  <c r="K35" i="8"/>
  <c r="L35" i="8"/>
  <c r="C36" i="8"/>
  <c r="D36" i="8"/>
  <c r="E36" i="8"/>
  <c r="F36" i="8"/>
  <c r="G36" i="8"/>
  <c r="H36" i="8"/>
  <c r="I36" i="8"/>
  <c r="J36" i="8"/>
  <c r="K36" i="8"/>
  <c r="L36" i="8"/>
  <c r="C37" i="8"/>
  <c r="D37" i="8"/>
  <c r="D38" i="8" s="1"/>
  <c r="E37" i="8"/>
  <c r="E38" i="8" s="1"/>
  <c r="F37" i="8"/>
  <c r="G37" i="8"/>
  <c r="H37" i="8"/>
  <c r="H38" i="8" s="1"/>
  <c r="I37" i="8"/>
  <c r="I38" i="8" s="1"/>
  <c r="J37" i="8"/>
  <c r="K37" i="8"/>
  <c r="L37" i="8"/>
  <c r="L38" i="8" s="1"/>
  <c r="C38" i="8"/>
  <c r="F38" i="8"/>
  <c r="G38" i="8"/>
  <c r="J38" i="8"/>
  <c r="K38" i="8"/>
  <c r="B35" i="8"/>
  <c r="B33" i="8"/>
  <c r="B30" i="8"/>
  <c r="B29" i="8"/>
  <c r="B28" i="8"/>
  <c r="C15" i="8"/>
  <c r="D15" i="8"/>
  <c r="E15" i="8"/>
  <c r="F15" i="8"/>
  <c r="G15" i="8"/>
  <c r="H15" i="8"/>
  <c r="I15" i="8"/>
  <c r="J15" i="8"/>
  <c r="K15" i="8"/>
  <c r="L15" i="8"/>
  <c r="C16" i="8"/>
  <c r="D16" i="8"/>
  <c r="E16" i="8"/>
  <c r="F16" i="8"/>
  <c r="G16" i="8"/>
  <c r="H16" i="8"/>
  <c r="I16" i="8"/>
  <c r="J16" i="8"/>
  <c r="K16" i="8"/>
  <c r="L16" i="8"/>
  <c r="C17" i="8"/>
  <c r="D17" i="8"/>
  <c r="E17" i="8"/>
  <c r="F17" i="8"/>
  <c r="G17" i="8"/>
  <c r="H17" i="8"/>
  <c r="I17" i="8"/>
  <c r="J17" i="8"/>
  <c r="K17" i="8"/>
  <c r="L17" i="8"/>
  <c r="C18" i="8"/>
  <c r="C19" i="8" s="1"/>
  <c r="D18" i="8"/>
  <c r="D19" i="8" s="1"/>
  <c r="E18" i="8"/>
  <c r="F18" i="8"/>
  <c r="G18" i="8"/>
  <c r="G19" i="8" s="1"/>
  <c r="H18" i="8"/>
  <c r="H19" i="8" s="1"/>
  <c r="I18" i="8"/>
  <c r="J18" i="8"/>
  <c r="K18" i="8"/>
  <c r="K19" i="8" s="1"/>
  <c r="L18" i="8"/>
  <c r="L19" i="8" s="1"/>
  <c r="E19" i="8"/>
  <c r="F19" i="8"/>
  <c r="I19" i="8"/>
  <c r="J19" i="8"/>
  <c r="C20" i="8"/>
  <c r="D20" i="8"/>
  <c r="E20" i="8"/>
  <c r="F20" i="8"/>
  <c r="G20" i="8"/>
  <c r="H20" i="8"/>
  <c r="I20" i="8"/>
  <c r="J20" i="8"/>
  <c r="K20" i="8"/>
  <c r="L20" i="8"/>
  <c r="C21" i="8"/>
  <c r="D21" i="8"/>
  <c r="E21" i="8"/>
  <c r="F21" i="8"/>
  <c r="G21" i="8"/>
  <c r="H21" i="8"/>
  <c r="I21" i="8"/>
  <c r="J21" i="8"/>
  <c r="K21" i="8"/>
  <c r="L21" i="8"/>
  <c r="C22" i="8"/>
  <c r="D22" i="8"/>
  <c r="E22" i="8"/>
  <c r="F22" i="8"/>
  <c r="G22" i="8"/>
  <c r="H22" i="8"/>
  <c r="I22" i="8"/>
  <c r="J22" i="8"/>
  <c r="K22" i="8"/>
  <c r="L22" i="8"/>
  <c r="C23" i="8"/>
  <c r="D23" i="8"/>
  <c r="E23" i="8"/>
  <c r="F23" i="8"/>
  <c r="G23" i="8"/>
  <c r="H23" i="8"/>
  <c r="I23" i="8"/>
  <c r="J23" i="8"/>
  <c r="K23" i="8"/>
  <c r="L23" i="8"/>
  <c r="C24" i="8"/>
  <c r="C25" i="8" s="1"/>
  <c r="D24" i="8"/>
  <c r="D25" i="8" s="1"/>
  <c r="E24" i="8"/>
  <c r="F24" i="8"/>
  <c r="G24" i="8"/>
  <c r="G25" i="8" s="1"/>
  <c r="H24" i="8"/>
  <c r="H25" i="8" s="1"/>
  <c r="I24" i="8"/>
  <c r="J24" i="8"/>
  <c r="K24" i="8"/>
  <c r="K25" i="8" s="1"/>
  <c r="L24" i="8"/>
  <c r="L25" i="8" s="1"/>
  <c r="E25" i="8"/>
  <c r="F25" i="8"/>
  <c r="I25" i="8"/>
  <c r="J25" i="8"/>
  <c r="C12" i="8"/>
  <c r="D12" i="8"/>
  <c r="E12" i="8"/>
  <c r="F12" i="8"/>
  <c r="G12" i="8"/>
  <c r="H12" i="8"/>
  <c r="I12" i="8"/>
  <c r="J12" i="8"/>
  <c r="K12" i="8"/>
  <c r="L12" i="8"/>
  <c r="B12" i="8"/>
  <c r="C10" i="8"/>
  <c r="D10" i="8"/>
  <c r="E10" i="8"/>
  <c r="F10" i="8"/>
  <c r="G10" i="8"/>
  <c r="H10" i="8"/>
  <c r="I10" i="8"/>
  <c r="J10" i="8"/>
  <c r="K10" i="8"/>
  <c r="L10" i="8"/>
  <c r="B10" i="8"/>
  <c r="C2" i="8"/>
  <c r="D2" i="8"/>
  <c r="E2" i="8"/>
  <c r="F2" i="8"/>
  <c r="G2" i="8"/>
  <c r="H2" i="8"/>
  <c r="I2" i="8"/>
  <c r="J2" i="8"/>
  <c r="K2" i="8"/>
  <c r="L2" i="8"/>
  <c r="C3" i="8"/>
  <c r="D3" i="8"/>
  <c r="E3" i="8"/>
  <c r="F3" i="8"/>
  <c r="G3" i="8"/>
  <c r="H3" i="8"/>
  <c r="I3" i="8"/>
  <c r="J3" i="8"/>
  <c r="K3" i="8"/>
  <c r="L3" i="8"/>
  <c r="C4" i="8"/>
  <c r="D4" i="8"/>
  <c r="E4" i="8"/>
  <c r="F4" i="8"/>
  <c r="G4" i="8"/>
  <c r="H4" i="8"/>
  <c r="I4" i="8"/>
  <c r="J4" i="8"/>
  <c r="K4" i="8"/>
  <c r="L4" i="8"/>
  <c r="C5" i="8"/>
  <c r="C6" i="8" s="1"/>
  <c r="D5" i="8"/>
  <c r="D6" i="8" s="1"/>
  <c r="E5" i="8"/>
  <c r="F5" i="8"/>
  <c r="G5" i="8"/>
  <c r="G6" i="8" s="1"/>
  <c r="H5" i="8"/>
  <c r="H6" i="8" s="1"/>
  <c r="I5" i="8"/>
  <c r="J5" i="8"/>
  <c r="K5" i="8"/>
  <c r="K6" i="8" s="1"/>
  <c r="L5" i="8"/>
  <c r="L6" i="8" s="1"/>
  <c r="E6" i="8"/>
  <c r="F6" i="8"/>
  <c r="I6" i="8"/>
  <c r="J6" i="8"/>
  <c r="C7" i="8"/>
  <c r="D7" i="8"/>
  <c r="E7" i="8"/>
  <c r="F7" i="8"/>
  <c r="G7" i="8"/>
  <c r="H7" i="8"/>
  <c r="I7" i="8"/>
  <c r="J7" i="8"/>
  <c r="K7" i="8"/>
  <c r="L7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G9" i="8"/>
  <c r="H9" i="8"/>
  <c r="I9" i="8"/>
  <c r="J9" i="8"/>
  <c r="K9" i="8"/>
  <c r="L9" i="8"/>
  <c r="C11" i="8"/>
  <c r="D11" i="8"/>
  <c r="E11" i="8"/>
  <c r="F11" i="8"/>
  <c r="G11" i="8"/>
  <c r="H11" i="8"/>
  <c r="I11" i="8"/>
  <c r="J11" i="8"/>
  <c r="K11" i="8"/>
  <c r="L11" i="8"/>
  <c r="B9" i="8"/>
  <c r="B11" i="8"/>
  <c r="B8" i="8"/>
  <c r="B7" i="8"/>
  <c r="B6" i="8"/>
  <c r="B5" i="8"/>
  <c r="B4" i="8"/>
  <c r="B3" i="8"/>
  <c r="B2" i="8"/>
  <c r="P7" i="7"/>
  <c r="Q7" i="7"/>
  <c r="R7" i="7"/>
  <c r="O7" i="7"/>
  <c r="O3" i="7"/>
  <c r="P3" i="7"/>
  <c r="Q3" i="7"/>
  <c r="R3" i="7"/>
  <c r="O4" i="7"/>
  <c r="P4" i="7"/>
  <c r="Q4" i="7"/>
  <c r="R4" i="7"/>
  <c r="O5" i="7"/>
  <c r="P5" i="7"/>
  <c r="Q5" i="7"/>
  <c r="R5" i="7"/>
  <c r="O6" i="7"/>
  <c r="P6" i="7"/>
  <c r="Q6" i="7"/>
  <c r="R6" i="7"/>
  <c r="P2" i="7"/>
  <c r="Q2" i="7"/>
  <c r="R2" i="7"/>
  <c r="O2" i="7"/>
  <c r="C11" i="7"/>
  <c r="D11" i="7"/>
  <c r="E11" i="7"/>
  <c r="K7" i="7"/>
  <c r="L7" i="7"/>
  <c r="M7" i="7"/>
  <c r="J7" i="7"/>
  <c r="C12" i="7"/>
  <c r="D12" i="7"/>
  <c r="E12" i="7"/>
  <c r="B12" i="7"/>
  <c r="M3" i="7"/>
  <c r="M4" i="7"/>
  <c r="M5" i="7"/>
  <c r="M6" i="7"/>
  <c r="L3" i="7"/>
  <c r="L4" i="7"/>
  <c r="L5" i="7"/>
  <c r="L6" i="7"/>
  <c r="K3" i="7"/>
  <c r="K4" i="7"/>
  <c r="K5" i="7"/>
  <c r="K6" i="7"/>
  <c r="J3" i="7"/>
  <c r="J4" i="7"/>
  <c r="J5" i="7"/>
  <c r="J6" i="7"/>
  <c r="K2" i="7"/>
  <c r="L2" i="7"/>
  <c r="M2" i="7"/>
  <c r="J2" i="7"/>
  <c r="F7" i="7"/>
  <c r="G7" i="7"/>
  <c r="H7" i="7"/>
  <c r="E7" i="7"/>
  <c r="C10" i="7"/>
  <c r="D10" i="7"/>
  <c r="E10" i="7"/>
  <c r="B10" i="7"/>
  <c r="H83" i="8" l="1"/>
  <c r="H85" i="8"/>
  <c r="H84" i="8"/>
  <c r="B25" i="8"/>
  <c r="B51" i="8"/>
  <c r="B32" i="8"/>
  <c r="H89" i="8" l="1"/>
  <c r="B9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<sst xmlns="http://schemas.openxmlformats.org/spreadsheetml/2006/main" count="170" uniqueCount="65">
  <si>
    <t>IDP</t>
  </si>
  <si>
    <t>Starost</t>
  </si>
  <si>
    <t>Pol</t>
  </si>
  <si>
    <t>BMI</t>
  </si>
  <si>
    <t>Var1</t>
  </si>
  <si>
    <t>Var4</t>
  </si>
  <si>
    <t>Var11</t>
  </si>
  <si>
    <t>Tip</t>
  </si>
  <si>
    <t>Var01</t>
  </si>
  <si>
    <t>Var02</t>
  </si>
  <si>
    <t>IshodL</t>
  </si>
  <si>
    <t>Var20</t>
  </si>
  <si>
    <t>Uz1</t>
  </si>
  <si>
    <t>Uz2</t>
  </si>
  <si>
    <t>Uz3</t>
  </si>
  <si>
    <t>Uz4</t>
  </si>
  <si>
    <t>Velicina uzorka</t>
  </si>
  <si>
    <t>Sredina</t>
  </si>
  <si>
    <t>Varijansa</t>
  </si>
  <si>
    <t>Standardna devijacija</t>
  </si>
  <si>
    <t>(xi-m)^2</t>
  </si>
  <si>
    <t>Suma:</t>
  </si>
  <si>
    <t>(xi-m)</t>
  </si>
  <si>
    <t>Masa uzorka</t>
  </si>
  <si>
    <t>Minimum</t>
  </si>
  <si>
    <t>Maximum</t>
  </si>
  <si>
    <t>Raspon</t>
  </si>
  <si>
    <t>Medijana</t>
  </si>
  <si>
    <t>Modus</t>
  </si>
  <si>
    <t>Kategoricke vr</t>
  </si>
  <si>
    <t>Koeficijent varijacije</t>
  </si>
  <si>
    <t>Tip1</t>
  </si>
  <si>
    <t>Tip2</t>
  </si>
  <si>
    <t>Tip3</t>
  </si>
  <si>
    <t>Frekvencijska sredina:</t>
  </si>
  <si>
    <t>Razredna sredina: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</si>
  <si>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</si>
  <si>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</si>
  <si>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-m)^2</t>
    </r>
  </si>
  <si>
    <t>Razred</t>
  </si>
  <si>
    <t>Donja gr</t>
  </si>
  <si>
    <t>Gornja gr</t>
  </si>
  <si>
    <t xml:space="preserve">Suma: </t>
  </si>
  <si>
    <t>Frekvencijska sredina</t>
  </si>
  <si>
    <t>Masa uzorka / sa velicinom uzorka</t>
  </si>
  <si>
    <t>m je frekvencijska sredina</t>
  </si>
  <si>
    <t>m je razredna sredina</t>
  </si>
  <si>
    <t>do 3</t>
  </si>
  <si>
    <t>od 4 do 6</t>
  </si>
  <si>
    <t>od 7 do 12</t>
  </si>
  <si>
    <t>od 13 do 45</t>
  </si>
  <si>
    <t>od 46 do 81</t>
  </si>
  <si>
    <t>Ovdje nismo kvadrirali stoga vidimo da dobijamo negativne rezultate</t>
  </si>
  <si>
    <t>AVG</t>
  </si>
  <si>
    <t>Korijen varijanse</t>
  </si>
  <si>
    <r>
      <t>m je sredina datog uzorka (</t>
    </r>
    <r>
      <rPr>
        <b/>
        <sz val="11"/>
        <color rgb="FFFF0000"/>
        <rFont val="Calibri"/>
        <family val="2"/>
        <scheme val="minor"/>
      </rPr>
      <t>obavezno je fiksirati sa $</t>
    </r>
    <r>
      <rPr>
        <sz val="11"/>
        <color rgb="FFFF0000"/>
        <rFont val="Calibri"/>
        <family val="2"/>
        <scheme val="minor"/>
      </rPr>
      <t>)</t>
    </r>
  </si>
  <si>
    <r>
      <t>Ugradjena funkcija VAR.S I VAR.P (</t>
    </r>
    <r>
      <rPr>
        <b/>
        <sz val="11"/>
        <color rgb="FFFF0000"/>
        <rFont val="Calibri"/>
        <family val="2"/>
        <scheme val="minor"/>
      </rPr>
      <t>s manji uzorci od 30, p veci uzorci od 30</t>
    </r>
    <r>
      <rPr>
        <sz val="11"/>
        <color rgb="FFFF0000"/>
        <rFont val="Calibri"/>
        <family val="2"/>
        <scheme val="minor"/>
      </rPr>
      <t>) za racunanje varijanse</t>
    </r>
  </si>
  <si>
    <r>
      <t>Ugradjena funkcija STDEV.S I STDEV.P (</t>
    </r>
    <r>
      <rPr>
        <b/>
        <sz val="11"/>
        <color rgb="FFFF0000"/>
        <rFont val="Calibri"/>
        <family val="2"/>
        <scheme val="minor"/>
      </rPr>
      <t>s manji uzorci od 30, p veci uzorci od 30</t>
    </r>
    <r>
      <rPr>
        <sz val="11"/>
        <color rgb="FFFF0000"/>
        <rFont val="Calibri"/>
        <family val="2"/>
        <scheme val="minor"/>
      </rPr>
      <t>) za racunanje standardne devijacije</t>
    </r>
  </si>
  <si>
    <r>
      <t xml:space="preserve">Koeficijent varijacije se racuna </t>
    </r>
    <r>
      <rPr>
        <b/>
        <sz val="11"/>
        <color rgb="FFFF0000"/>
        <rFont val="Calibri"/>
        <family val="2"/>
        <charset val="238"/>
        <scheme val="minor"/>
      </rPr>
      <t>kolicnikom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standardne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devijacije</t>
    </r>
    <r>
      <rPr>
        <sz val="11"/>
        <color rgb="FFFF0000"/>
        <rFont val="Calibri"/>
        <family val="2"/>
        <scheme val="minor"/>
      </rPr>
      <t xml:space="preserve"> i </t>
    </r>
    <r>
      <rPr>
        <b/>
        <sz val="11"/>
        <color rgb="FFFF0000"/>
        <rFont val="Calibri"/>
        <family val="2"/>
        <charset val="238"/>
        <scheme val="minor"/>
      </rPr>
      <t>sredine</t>
    </r>
    <r>
      <rPr>
        <sz val="11"/>
        <color rgb="FFFF0000"/>
        <rFont val="Calibri"/>
        <family val="2"/>
        <scheme val="minor"/>
      </rPr>
      <t xml:space="preserve"> uzorka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</si>
  <si>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</si>
  <si>
    <r>
      <t>Suma  (x</t>
    </r>
    <r>
      <rPr>
        <vertAlign val="subscript"/>
        <sz val="11"/>
        <color rgb="FFFF0000"/>
        <rFont val="Calibri"/>
        <family val="2"/>
        <charset val="238"/>
        <scheme val="minor"/>
      </rPr>
      <t>i</t>
    </r>
    <r>
      <rPr>
        <sz val="11"/>
        <color rgb="FFFF0000"/>
        <rFont val="Calibri"/>
        <family val="2"/>
        <scheme val="minor"/>
      </rPr>
      <t>-m^2) podijeljena (/) sa velicinom pocetnog uzorka -1</t>
    </r>
  </si>
  <si>
    <t>Kategoricke vrijednosti predstavljaju one tipa spol (musko/zensko), tipove neke (1,2,3) i sl.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</si>
  <si>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</si>
  <si>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Razredna sredina</t>
  </si>
  <si>
    <t>Pokusamo da su nam razredi simetricno rasporedjeni ukoliko drugacije nemamo receno.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</si>
</sst>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/>
    <xf numFmtId="0" fontId="3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Fill="1" applyBorder="1"/>
    <xf numFmtId="2" fontId="0" fillId="0" borderId="1" xfId="0" applyNumberFormat="1" applyBorder="1"/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0" fontId="0" fillId="3" borderId="0" xfId="0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3" fillId="0" borderId="0" xfId="0" applyFont="1"/>
    <xf numFmtId="0" fontId="0" fillId="0" borderId="1" xfId="0" applyFont="1" applyBorder="1"/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4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DeskriptivnaStatistika!$C$83:$C$87</c:f>
              <c:strCache>
                <c:ptCount val="5"/>
                <c:pt idx="0">
                  <c:v>do 3</c:v>
                </c:pt>
                <c:pt idx="1">
                  <c:v>od 4 do 6</c:v>
                </c:pt>
                <c:pt idx="2">
                  <c:v>od 7 do 12</c:v>
                </c:pt>
                <c:pt idx="3">
                  <c:v>od 13 do 45</c:v>
                </c:pt>
                <c:pt idx="4">
                  <c:v>od 46 do 81</c:v>
                </c:pt>
              </c:strCache>
            </c:strRef>
          </c:cat>
          <c:val>
            <c:numRef>
              <c:f>DeskriptivnaStatistika!$G$83:$G$87</c:f>
              <c:numCache>
                <c:formatCode>General</c:formatCode>
                <c:ptCount val="5"/>
                <c:pt idx="0">
                  <c:v>7</c:v>
                </c:pt>
                <c:pt idx="1">
                  <c:v>17</c:v>
                </c:pt>
                <c:pt idx="2">
                  <c:v>35</c:v>
                </c:pt>
                <c:pt idx="3">
                  <c:v>23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F-4E74-BACA-9C2AFF1EE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58237375"/>
        <c:axId val="1458236543"/>
      </c:barChart>
      <c:catAx>
        <c:axId val="14582373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58236543"/>
        <c:crosses val="autoZero"/>
        <c:auto val="1"/>
        <c:lblAlgn val="ctr"/>
        <c:lblOffset val="100"/>
        <c:noMultiLvlLbl val="0"/>
      </c:catAx>
      <c:valAx>
        <c:axId val="14582365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5823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0</xdr:row>
      <xdr:rowOff>161925</xdr:rowOff>
    </xdr:from>
    <xdr:to>
      <xdr:col>14</xdr:col>
      <xdr:colOff>85725</xdr:colOff>
      <xdr:row>11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D7ECD1-B836-4AC1-AE13-1A6CEDD840FF}"/>
            </a:ext>
          </a:extLst>
        </xdr:cNvPr>
        <xdr:cNvCxnSpPr/>
      </xdr:nvCxnSpPr>
      <xdr:spPr>
        <a:xfrm>
          <a:off x="6543675" y="161925"/>
          <a:ext cx="2809875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82</xdr:row>
      <xdr:rowOff>80962</xdr:rowOff>
    </xdr:from>
    <xdr:to>
      <xdr:col>16</xdr:col>
      <xdr:colOff>314325</xdr:colOff>
      <xdr:row>96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1289B-10D9-4488-8378-1CDC1FAD9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142875</xdr:colOff>
      <xdr:row>71</xdr:row>
      <xdr:rowOff>114300</xdr:rowOff>
    </xdr:from>
    <xdr:to>
      <xdr:col>4</xdr:col>
      <xdr:colOff>419100</xdr:colOff>
      <xdr:row>73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8C98586-A4FA-464C-9F14-AA4FFE72878B}"/>
            </a:ext>
          </a:extLst>
        </xdr:cNvPr>
        <xdr:cNvCxnSpPr/>
      </xdr:nvCxnSpPr>
      <xdr:spPr>
        <a:xfrm flipH="1">
          <a:off x="2962275" y="13677900"/>
          <a:ext cx="8953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71</xdr:row>
      <xdr:rowOff>123825</xdr:rowOff>
    </xdr:from>
    <xdr:to>
      <xdr:col>4</xdr:col>
      <xdr:colOff>247650</xdr:colOff>
      <xdr:row>73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D69A6F-0852-4954-A99D-66BA1E84A57E}"/>
            </a:ext>
          </a:extLst>
        </xdr:cNvPr>
        <xdr:cNvCxnSpPr/>
      </xdr:nvCxnSpPr>
      <xdr:spPr>
        <a:xfrm>
          <a:off x="3257550" y="13687425"/>
          <a:ext cx="4286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DEB-0A82-4068-B28A-6AA83792AAAF}">
  <dimension ref="A1:L88"/>
  <sheetViews>
    <sheetView workbookViewId="0">
      <selection activeCell="N10" sqref="N10"/>
    </sheetView>
  </sheetViews>
  <sheetFormatPr defaultRowHeight="15" x14ac:dyDescent="0.25"/>
  <cols>
    <col min="1" max="1" width="4" bestFit="1" customWidth="1"/>
    <col min="2" max="2" width="7.140625" bestFit="1" customWidth="1"/>
    <col min="3" max="3" width="3.85546875" bestFit="1" customWidth="1"/>
    <col min="4" max="4" width="4.7109375" bestFit="1" customWidth="1"/>
    <col min="5" max="6" width="5" bestFit="1" customWidth="1"/>
    <col min="7" max="7" width="6" bestFit="1" customWidth="1"/>
    <col min="8" max="8" width="3.7109375" bestFit="1" customWidth="1"/>
    <col min="9" max="10" width="6" bestFit="1" customWidth="1"/>
    <col min="11" max="11" width="6.7109375" bestFit="1" customWidth="1"/>
    <col min="12" max="12" width="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68</v>
      </c>
      <c r="C2" s="1">
        <v>1</v>
      </c>
      <c r="D2" s="1">
        <v>28</v>
      </c>
      <c r="E2" s="1">
        <v>101</v>
      </c>
      <c r="F2" s="1">
        <v>3</v>
      </c>
      <c r="G2" s="1">
        <v>3.8</v>
      </c>
      <c r="H2" s="1">
        <v>1</v>
      </c>
      <c r="I2" s="1">
        <v>0.5</v>
      </c>
      <c r="J2" s="1">
        <v>2</v>
      </c>
      <c r="K2" s="1">
        <v>1</v>
      </c>
      <c r="L2" s="1">
        <v>3</v>
      </c>
    </row>
    <row r="3" spans="1:12" x14ac:dyDescent="0.25">
      <c r="A3" s="1">
        <v>2</v>
      </c>
      <c r="B3" s="1">
        <v>51</v>
      </c>
      <c r="C3" s="1">
        <v>2</v>
      </c>
      <c r="D3" s="1">
        <v>28</v>
      </c>
      <c r="E3" s="1">
        <v>85</v>
      </c>
      <c r="F3" s="1">
        <v>2</v>
      </c>
      <c r="G3" s="1">
        <v>4.2</v>
      </c>
      <c r="H3" s="1">
        <v>1</v>
      </c>
      <c r="I3" s="1">
        <v>0.53400000000000003</v>
      </c>
      <c r="J3" s="1">
        <v>2</v>
      </c>
      <c r="K3" s="1">
        <v>2</v>
      </c>
      <c r="L3" s="1">
        <v>4</v>
      </c>
    </row>
    <row r="4" spans="1:12" x14ac:dyDescent="0.25">
      <c r="A4" s="1">
        <v>3</v>
      </c>
      <c r="B4" s="1">
        <v>83</v>
      </c>
      <c r="C4" s="1">
        <v>1</v>
      </c>
      <c r="D4" s="1">
        <v>26</v>
      </c>
      <c r="E4" s="1">
        <v>60</v>
      </c>
      <c r="F4" s="1">
        <v>0</v>
      </c>
      <c r="G4" s="1">
        <v>4.4000000000000004</v>
      </c>
      <c r="H4" s="1">
        <v>1</v>
      </c>
      <c r="I4" s="1">
        <v>0.81</v>
      </c>
      <c r="J4" s="1">
        <v>2</v>
      </c>
      <c r="K4" s="1">
        <v>3</v>
      </c>
      <c r="L4" s="1">
        <v>5</v>
      </c>
    </row>
    <row r="5" spans="1:12" x14ac:dyDescent="0.25">
      <c r="A5" s="1">
        <v>4</v>
      </c>
      <c r="B5" s="1">
        <v>56</v>
      </c>
      <c r="C5" s="1">
        <v>2</v>
      </c>
      <c r="D5" s="1">
        <v>29</v>
      </c>
      <c r="E5" s="1">
        <v>95</v>
      </c>
      <c r="F5" s="1">
        <v>3</v>
      </c>
      <c r="G5" s="1">
        <v>3.4</v>
      </c>
      <c r="H5" s="1">
        <v>1</v>
      </c>
      <c r="I5" s="1">
        <v>0.60799999999999998</v>
      </c>
      <c r="J5" s="1">
        <v>1</v>
      </c>
      <c r="K5" s="1">
        <v>2</v>
      </c>
      <c r="L5" s="1">
        <v>10</v>
      </c>
    </row>
    <row r="6" spans="1:12" x14ac:dyDescent="0.25">
      <c r="A6" s="1">
        <v>5</v>
      </c>
      <c r="B6" s="1">
        <v>54</v>
      </c>
      <c r="C6" s="1">
        <v>1</v>
      </c>
      <c r="D6" s="1">
        <v>28</v>
      </c>
      <c r="E6" s="1">
        <v>102</v>
      </c>
      <c r="F6" s="1">
        <v>3</v>
      </c>
      <c r="G6" s="1">
        <v>3.6</v>
      </c>
      <c r="H6" s="1">
        <v>1</v>
      </c>
      <c r="I6" s="1">
        <v>0.58199999999999996</v>
      </c>
      <c r="J6" s="1">
        <v>1</v>
      </c>
      <c r="K6" s="1">
        <v>3</v>
      </c>
      <c r="L6" s="1">
        <v>3</v>
      </c>
    </row>
    <row r="7" spans="1:12" x14ac:dyDescent="0.25">
      <c r="A7" s="1">
        <v>6</v>
      </c>
      <c r="B7" s="1">
        <v>64</v>
      </c>
      <c r="C7" s="1">
        <v>1</v>
      </c>
      <c r="D7" s="1">
        <v>27</v>
      </c>
      <c r="E7" s="1">
        <v>70</v>
      </c>
      <c r="F7" s="1">
        <v>7</v>
      </c>
      <c r="G7" s="1">
        <v>4.2</v>
      </c>
      <c r="H7" s="1">
        <v>1</v>
      </c>
      <c r="I7" s="1">
        <v>0.47299999999999998</v>
      </c>
      <c r="J7" s="1">
        <v>2</v>
      </c>
      <c r="K7" s="1">
        <v>2</v>
      </c>
      <c r="L7" s="1">
        <v>7</v>
      </c>
    </row>
    <row r="8" spans="1:12" x14ac:dyDescent="0.25">
      <c r="A8" s="1">
        <v>7</v>
      </c>
      <c r="B8" s="1">
        <v>69</v>
      </c>
      <c r="C8" s="1">
        <v>1</v>
      </c>
      <c r="D8" s="1">
        <v>29</v>
      </c>
      <c r="E8" s="1">
        <v>94</v>
      </c>
      <c r="F8" s="1">
        <v>3</v>
      </c>
      <c r="G8" s="1">
        <v>3.5</v>
      </c>
      <c r="H8" s="1">
        <v>1</v>
      </c>
      <c r="I8" s="1">
        <v>0.55300000000000005</v>
      </c>
      <c r="J8" s="1">
        <v>2</v>
      </c>
      <c r="K8" s="1">
        <v>2</v>
      </c>
      <c r="L8" s="1">
        <v>6</v>
      </c>
    </row>
    <row r="9" spans="1:12" x14ac:dyDescent="0.25">
      <c r="A9" s="1">
        <v>8</v>
      </c>
      <c r="B9" s="1">
        <v>79</v>
      </c>
      <c r="C9" s="1">
        <v>2</v>
      </c>
      <c r="D9" s="1">
        <v>26</v>
      </c>
      <c r="E9" s="1">
        <v>101</v>
      </c>
      <c r="F9" s="1">
        <v>4</v>
      </c>
      <c r="G9" s="1">
        <v>3.8</v>
      </c>
      <c r="H9" s="1">
        <v>1</v>
      </c>
      <c r="I9" s="1">
        <v>0.36499999999999999</v>
      </c>
      <c r="J9" s="1">
        <v>1</v>
      </c>
      <c r="K9" s="1">
        <v>2</v>
      </c>
      <c r="L9" s="1">
        <v>7</v>
      </c>
    </row>
    <row r="10" spans="1:12" x14ac:dyDescent="0.25">
      <c r="A10" s="1">
        <v>9</v>
      </c>
      <c r="B10" s="1">
        <v>77</v>
      </c>
      <c r="C10" s="1">
        <v>1</v>
      </c>
      <c r="D10" s="1">
        <v>28</v>
      </c>
      <c r="E10" s="1">
        <v>85</v>
      </c>
      <c r="F10" s="1">
        <v>0</v>
      </c>
      <c r="G10" s="1">
        <v>5</v>
      </c>
      <c r="H10" s="1">
        <v>1</v>
      </c>
      <c r="I10" s="1">
        <v>0.55800000000000005</v>
      </c>
      <c r="J10" s="1">
        <v>2</v>
      </c>
      <c r="K10" s="1">
        <v>2</v>
      </c>
      <c r="L10" s="1">
        <v>8</v>
      </c>
    </row>
    <row r="11" spans="1:12" x14ac:dyDescent="0.25">
      <c r="A11" s="1">
        <v>10</v>
      </c>
      <c r="B11" s="1">
        <v>51</v>
      </c>
      <c r="C11" s="1">
        <v>2</v>
      </c>
      <c r="D11" s="1">
        <v>26</v>
      </c>
      <c r="E11" s="1">
        <v>82</v>
      </c>
      <c r="F11" s="1">
        <v>1</v>
      </c>
      <c r="G11" s="1">
        <v>3.6</v>
      </c>
      <c r="H11" s="1">
        <v>1</v>
      </c>
      <c r="I11" s="1">
        <v>0.65300000000000002</v>
      </c>
      <c r="J11" s="1">
        <v>1</v>
      </c>
      <c r="K11" s="1">
        <v>2</v>
      </c>
      <c r="L11" s="1">
        <v>5</v>
      </c>
    </row>
    <row r="12" spans="1:12" x14ac:dyDescent="0.25">
      <c r="A12" s="1">
        <v>11</v>
      </c>
      <c r="B12" s="1">
        <v>72</v>
      </c>
      <c r="C12" s="1">
        <v>1</v>
      </c>
      <c r="D12" s="1">
        <v>29</v>
      </c>
      <c r="E12" s="1">
        <v>93</v>
      </c>
      <c r="F12" s="1">
        <v>2</v>
      </c>
      <c r="G12" s="1">
        <v>3.7</v>
      </c>
      <c r="H12" s="1">
        <v>1</v>
      </c>
      <c r="I12" s="1">
        <v>0.435</v>
      </c>
      <c r="J12" s="1">
        <v>2</v>
      </c>
      <c r="K12" s="1">
        <v>2</v>
      </c>
      <c r="L12" s="1">
        <v>15</v>
      </c>
    </row>
    <row r="13" spans="1:12" x14ac:dyDescent="0.25">
      <c r="A13" s="1">
        <v>12</v>
      </c>
      <c r="B13" s="1">
        <v>71</v>
      </c>
      <c r="C13" s="1">
        <v>1</v>
      </c>
      <c r="D13" s="1">
        <v>29</v>
      </c>
      <c r="E13" s="1">
        <v>101</v>
      </c>
      <c r="F13" s="1">
        <v>3</v>
      </c>
      <c r="G13" s="1">
        <v>5.0999999999999996</v>
      </c>
      <c r="H13" s="1">
        <v>1</v>
      </c>
      <c r="I13" s="1">
        <v>0.55200000000000005</v>
      </c>
      <c r="J13" s="1">
        <v>2</v>
      </c>
      <c r="K13" s="1">
        <v>2</v>
      </c>
      <c r="L13" s="1">
        <v>5</v>
      </c>
    </row>
    <row r="14" spans="1:12" x14ac:dyDescent="0.25">
      <c r="A14" s="1">
        <v>13</v>
      </c>
      <c r="B14" s="1">
        <v>71</v>
      </c>
      <c r="C14" s="1">
        <v>1</v>
      </c>
      <c r="D14" s="1">
        <v>26</v>
      </c>
      <c r="E14" s="1">
        <v>75</v>
      </c>
      <c r="F14" s="1">
        <v>1</v>
      </c>
      <c r="G14" s="1">
        <v>4.2</v>
      </c>
      <c r="H14" s="1">
        <v>1</v>
      </c>
      <c r="I14" s="1">
        <v>0.22500000000000001</v>
      </c>
      <c r="J14" s="1">
        <v>2</v>
      </c>
      <c r="K14" s="1">
        <v>2</v>
      </c>
      <c r="L14" s="1">
        <v>3</v>
      </c>
    </row>
    <row r="15" spans="1:12" x14ac:dyDescent="0.25">
      <c r="A15" s="1">
        <v>14</v>
      </c>
      <c r="B15" s="1">
        <v>54</v>
      </c>
      <c r="C15" s="1">
        <v>2</v>
      </c>
      <c r="D15" s="1">
        <v>28</v>
      </c>
      <c r="E15" s="1">
        <v>70</v>
      </c>
      <c r="F15" s="1">
        <v>5</v>
      </c>
      <c r="G15" s="1">
        <v>4.4000000000000004</v>
      </c>
      <c r="H15" s="1">
        <v>1</v>
      </c>
      <c r="I15" s="1">
        <v>0.61299999999999999</v>
      </c>
      <c r="J15" s="1">
        <v>2</v>
      </c>
      <c r="K15" s="1">
        <v>2</v>
      </c>
      <c r="L15" s="1">
        <v>3</v>
      </c>
    </row>
    <row r="16" spans="1:12" x14ac:dyDescent="0.25">
      <c r="A16" s="1">
        <v>15</v>
      </c>
      <c r="B16" s="1">
        <v>72</v>
      </c>
      <c r="C16" s="1">
        <v>2</v>
      </c>
      <c r="D16" s="1">
        <v>29</v>
      </c>
      <c r="E16" s="1">
        <v>87</v>
      </c>
      <c r="F16" s="1">
        <v>3</v>
      </c>
      <c r="G16" s="1">
        <v>3</v>
      </c>
      <c r="H16" s="1">
        <v>1</v>
      </c>
      <c r="I16" s="1">
        <v>0.502</v>
      </c>
      <c r="J16" s="1">
        <v>1</v>
      </c>
      <c r="K16" s="1">
        <v>3</v>
      </c>
      <c r="L16" s="1">
        <v>9</v>
      </c>
    </row>
    <row r="17" spans="1:12" x14ac:dyDescent="0.25">
      <c r="A17" s="1">
        <v>16</v>
      </c>
      <c r="B17" s="1">
        <v>55</v>
      </c>
      <c r="C17" s="1">
        <v>2</v>
      </c>
      <c r="D17" s="1">
        <v>29.5</v>
      </c>
      <c r="E17" s="1">
        <v>100</v>
      </c>
      <c r="F17" s="1">
        <v>3</v>
      </c>
      <c r="G17" s="1">
        <v>3.9</v>
      </c>
      <c r="H17" s="1">
        <v>1</v>
      </c>
      <c r="I17" s="1">
        <v>0.39500000000000002</v>
      </c>
      <c r="J17" s="1">
        <v>2</v>
      </c>
      <c r="K17" s="1">
        <v>2</v>
      </c>
      <c r="L17" s="1">
        <v>11</v>
      </c>
    </row>
    <row r="18" spans="1:12" x14ac:dyDescent="0.25">
      <c r="A18" s="1">
        <v>17</v>
      </c>
      <c r="B18" s="1">
        <v>86</v>
      </c>
      <c r="C18" s="1">
        <v>1</v>
      </c>
      <c r="D18" s="1">
        <v>27</v>
      </c>
      <c r="E18" s="1">
        <v>70</v>
      </c>
      <c r="F18" s="1">
        <v>2</v>
      </c>
      <c r="G18" s="1">
        <v>5.2</v>
      </c>
      <c r="H18" s="1">
        <v>1</v>
      </c>
      <c r="I18" s="1">
        <v>0.56000000000000005</v>
      </c>
      <c r="J18" s="1">
        <v>1</v>
      </c>
      <c r="K18" s="1">
        <v>2</v>
      </c>
      <c r="L18" s="1">
        <v>7</v>
      </c>
    </row>
    <row r="19" spans="1:12" x14ac:dyDescent="0.25">
      <c r="A19" s="1">
        <v>18</v>
      </c>
      <c r="B19" s="1">
        <v>69</v>
      </c>
      <c r="C19" s="1">
        <v>2</v>
      </c>
      <c r="D19" s="1">
        <v>23</v>
      </c>
      <c r="E19" s="1">
        <v>86</v>
      </c>
      <c r="F19" s="1">
        <v>0</v>
      </c>
      <c r="G19" s="1">
        <v>3.4</v>
      </c>
      <c r="H19" s="1">
        <v>1</v>
      </c>
      <c r="I19" s="1">
        <v>0.66</v>
      </c>
      <c r="J19" s="1">
        <v>1</v>
      </c>
      <c r="K19" s="1">
        <v>2</v>
      </c>
      <c r="L19" s="1">
        <v>14</v>
      </c>
    </row>
    <row r="20" spans="1:12" x14ac:dyDescent="0.25">
      <c r="A20" s="1">
        <v>19</v>
      </c>
      <c r="B20" s="1">
        <v>67</v>
      </c>
      <c r="C20" s="1">
        <v>2</v>
      </c>
      <c r="D20" s="1">
        <v>27</v>
      </c>
      <c r="E20" s="1">
        <v>103</v>
      </c>
      <c r="F20" s="1">
        <v>6</v>
      </c>
      <c r="G20" s="1">
        <v>3.8</v>
      </c>
      <c r="H20" s="1">
        <v>1</v>
      </c>
      <c r="I20" s="1">
        <v>0.59699999999999998</v>
      </c>
      <c r="J20" s="1">
        <v>2</v>
      </c>
      <c r="K20" s="1">
        <v>2</v>
      </c>
      <c r="L20" s="1">
        <v>13</v>
      </c>
    </row>
    <row r="21" spans="1:12" x14ac:dyDescent="0.25">
      <c r="A21" s="1">
        <v>20</v>
      </c>
      <c r="B21" s="1">
        <v>46</v>
      </c>
      <c r="C21" s="1">
        <v>1</v>
      </c>
      <c r="D21" s="1">
        <v>29</v>
      </c>
      <c r="E21" s="1">
        <v>43</v>
      </c>
      <c r="F21" s="1">
        <v>3</v>
      </c>
      <c r="G21" s="1">
        <v>5.7</v>
      </c>
      <c r="H21" s="1">
        <v>1</v>
      </c>
      <c r="I21" s="1">
        <v>0.46800000000000003</v>
      </c>
      <c r="J21" s="1">
        <v>2</v>
      </c>
      <c r="K21" s="1">
        <v>2</v>
      </c>
      <c r="L21" s="1">
        <v>4</v>
      </c>
    </row>
    <row r="22" spans="1:12" x14ac:dyDescent="0.25">
      <c r="A22" s="1">
        <v>21</v>
      </c>
      <c r="B22" s="1">
        <v>68</v>
      </c>
      <c r="C22" s="1">
        <v>1</v>
      </c>
      <c r="D22" s="1">
        <v>29</v>
      </c>
      <c r="E22" s="1">
        <v>90</v>
      </c>
      <c r="F22" s="1">
        <v>2</v>
      </c>
      <c r="G22" s="1">
        <v>3.8</v>
      </c>
      <c r="H22" s="1">
        <v>1</v>
      </c>
      <c r="I22" s="1">
        <v>0.51200000000000001</v>
      </c>
      <c r="J22" s="1">
        <v>2</v>
      </c>
      <c r="K22" s="1">
        <v>2</v>
      </c>
      <c r="L22" s="1">
        <v>11</v>
      </c>
    </row>
    <row r="23" spans="1:12" x14ac:dyDescent="0.25">
      <c r="A23" s="1">
        <v>22</v>
      </c>
      <c r="B23" s="1">
        <v>47</v>
      </c>
      <c r="C23" s="1">
        <v>2</v>
      </c>
      <c r="D23" s="1">
        <v>29</v>
      </c>
      <c r="E23" s="1">
        <v>95</v>
      </c>
      <c r="F23" s="1">
        <v>3</v>
      </c>
      <c r="G23" s="1">
        <v>3.7</v>
      </c>
      <c r="H23" s="1">
        <v>2</v>
      </c>
      <c r="I23" s="1">
        <v>0.223</v>
      </c>
      <c r="J23" s="1">
        <v>2</v>
      </c>
      <c r="K23" s="1">
        <v>2</v>
      </c>
      <c r="L23" s="1">
        <v>16</v>
      </c>
    </row>
    <row r="24" spans="1:12" x14ac:dyDescent="0.25">
      <c r="A24" s="1">
        <v>23</v>
      </c>
      <c r="B24" s="1">
        <v>80</v>
      </c>
      <c r="C24" s="1">
        <v>1</v>
      </c>
      <c r="D24" s="1">
        <v>28</v>
      </c>
      <c r="E24" s="1">
        <v>82</v>
      </c>
      <c r="F24" s="1">
        <v>2</v>
      </c>
      <c r="G24" s="1">
        <v>4.0999999999999996</v>
      </c>
      <c r="H24" s="1">
        <v>2</v>
      </c>
      <c r="I24" s="1">
        <v>0.6</v>
      </c>
      <c r="J24" s="1">
        <v>1</v>
      </c>
      <c r="K24" s="1">
        <v>2</v>
      </c>
      <c r="L24" s="1">
        <v>4</v>
      </c>
    </row>
    <row r="25" spans="1:12" x14ac:dyDescent="0.25">
      <c r="A25" s="1">
        <v>24</v>
      </c>
      <c r="B25" s="1">
        <v>73</v>
      </c>
      <c r="C25" s="1">
        <v>1</v>
      </c>
      <c r="D25" s="1">
        <v>29.5</v>
      </c>
      <c r="E25" s="1">
        <v>90</v>
      </c>
      <c r="F25" s="1">
        <v>3</v>
      </c>
      <c r="G25" s="1">
        <v>4.7</v>
      </c>
      <c r="H25" s="1">
        <v>2</v>
      </c>
      <c r="I25" s="1">
        <v>0.56699999999999995</v>
      </c>
      <c r="J25" s="1">
        <v>2</v>
      </c>
      <c r="K25" s="1">
        <v>2</v>
      </c>
      <c r="L25" s="1">
        <v>13</v>
      </c>
    </row>
    <row r="26" spans="1:12" x14ac:dyDescent="0.25">
      <c r="A26" s="1">
        <v>25</v>
      </c>
      <c r="B26" s="1">
        <v>63</v>
      </c>
      <c r="C26" s="1">
        <v>2</v>
      </c>
      <c r="D26" s="1">
        <v>26</v>
      </c>
      <c r="E26" s="1">
        <v>87</v>
      </c>
      <c r="F26" s="1">
        <v>3</v>
      </c>
      <c r="G26" s="1">
        <v>3.4</v>
      </c>
      <c r="H26" s="1">
        <v>2</v>
      </c>
      <c r="I26" s="1">
        <v>0.39700000000000002</v>
      </c>
      <c r="J26" s="1">
        <v>2</v>
      </c>
      <c r="K26" s="1">
        <v>2</v>
      </c>
      <c r="L26" s="1">
        <v>7</v>
      </c>
    </row>
    <row r="27" spans="1:12" x14ac:dyDescent="0.25">
      <c r="A27" s="1">
        <v>26</v>
      </c>
      <c r="B27" s="1">
        <v>70</v>
      </c>
      <c r="C27" s="1">
        <v>1</v>
      </c>
      <c r="D27" s="1">
        <v>29</v>
      </c>
      <c r="E27" s="1">
        <v>93</v>
      </c>
      <c r="F27" s="1">
        <v>2</v>
      </c>
      <c r="G27" s="1">
        <v>4.5</v>
      </c>
      <c r="H27" s="1">
        <v>2</v>
      </c>
      <c r="I27" s="1">
        <v>0.32700000000000001</v>
      </c>
      <c r="J27" s="1">
        <v>1</v>
      </c>
      <c r="K27" s="1">
        <v>2</v>
      </c>
      <c r="L27" s="1">
        <v>10</v>
      </c>
    </row>
    <row r="28" spans="1:12" x14ac:dyDescent="0.25">
      <c r="A28" s="1">
        <v>27</v>
      </c>
      <c r="B28" s="1">
        <v>71</v>
      </c>
      <c r="C28" s="1">
        <v>2</v>
      </c>
      <c r="D28" s="1">
        <v>30</v>
      </c>
      <c r="E28" s="1">
        <v>105</v>
      </c>
      <c r="F28" s="1">
        <v>6</v>
      </c>
      <c r="G28" s="1">
        <v>4.0999999999999996</v>
      </c>
      <c r="H28" s="1">
        <v>2</v>
      </c>
      <c r="I28" s="1">
        <v>0.20699999999999999</v>
      </c>
      <c r="J28" s="1">
        <v>1</v>
      </c>
      <c r="K28" s="1">
        <v>2</v>
      </c>
      <c r="L28" s="1">
        <v>10</v>
      </c>
    </row>
    <row r="29" spans="1:12" x14ac:dyDescent="0.25">
      <c r="A29" s="1">
        <v>28</v>
      </c>
      <c r="B29" s="1">
        <v>40</v>
      </c>
      <c r="C29" s="1">
        <v>2</v>
      </c>
      <c r="D29" s="1">
        <v>25</v>
      </c>
      <c r="E29" s="1">
        <v>82</v>
      </c>
      <c r="F29" s="1">
        <v>2</v>
      </c>
      <c r="G29" s="1">
        <v>4.0999999999999996</v>
      </c>
      <c r="H29" s="1">
        <v>2</v>
      </c>
      <c r="I29" s="1">
        <v>0.6</v>
      </c>
      <c r="J29" s="1">
        <v>2</v>
      </c>
      <c r="K29" s="1">
        <v>3</v>
      </c>
      <c r="L29" s="1">
        <v>7</v>
      </c>
    </row>
    <row r="30" spans="1:12" x14ac:dyDescent="0.25">
      <c r="A30" s="1">
        <v>29</v>
      </c>
      <c r="B30" s="1">
        <v>50</v>
      </c>
      <c r="C30" s="1">
        <v>1</v>
      </c>
      <c r="D30" s="1">
        <v>27</v>
      </c>
      <c r="E30" s="1">
        <v>75</v>
      </c>
      <c r="F30" s="1">
        <v>3</v>
      </c>
      <c r="G30" s="1">
        <v>4.0999999999999996</v>
      </c>
      <c r="H30" s="1">
        <v>2</v>
      </c>
      <c r="I30" s="1">
        <v>0.46800000000000003</v>
      </c>
      <c r="J30" s="1">
        <v>2</v>
      </c>
      <c r="K30" s="1">
        <v>2</v>
      </c>
      <c r="L30" s="1">
        <v>7</v>
      </c>
    </row>
    <row r="31" spans="1:12" x14ac:dyDescent="0.25">
      <c r="A31" s="1">
        <v>30</v>
      </c>
      <c r="B31" s="1">
        <v>53</v>
      </c>
      <c r="C31" s="1">
        <v>1</v>
      </c>
      <c r="D31" s="1">
        <v>28</v>
      </c>
      <c r="E31" s="1">
        <v>74</v>
      </c>
      <c r="F31" s="1">
        <v>2</v>
      </c>
      <c r="G31" s="1">
        <v>4.0999999999999996</v>
      </c>
      <c r="H31" s="1">
        <v>2</v>
      </c>
      <c r="I31" s="1">
        <v>0.53100000000000003</v>
      </c>
      <c r="J31" s="1">
        <v>2</v>
      </c>
      <c r="K31" s="1">
        <v>2</v>
      </c>
      <c r="L31" s="1">
        <v>10</v>
      </c>
    </row>
    <row r="32" spans="1:12" x14ac:dyDescent="0.25">
      <c r="A32" s="1">
        <v>31</v>
      </c>
      <c r="B32" s="1">
        <v>67</v>
      </c>
      <c r="C32" s="1">
        <v>2</v>
      </c>
      <c r="D32" s="1">
        <v>30</v>
      </c>
      <c r="E32" s="1">
        <v>102</v>
      </c>
      <c r="F32" s="1">
        <v>7</v>
      </c>
      <c r="G32" s="1">
        <v>3</v>
      </c>
      <c r="H32" s="1">
        <v>2</v>
      </c>
      <c r="I32" s="1">
        <v>0.17899999999999999</v>
      </c>
      <c r="J32" s="1">
        <v>1</v>
      </c>
      <c r="K32" s="1">
        <v>2</v>
      </c>
      <c r="L32" s="1">
        <v>7</v>
      </c>
    </row>
    <row r="33" spans="1:12" x14ac:dyDescent="0.25">
      <c r="A33" s="1">
        <v>32</v>
      </c>
      <c r="B33" s="1">
        <v>71</v>
      </c>
      <c r="C33" s="1">
        <v>2</v>
      </c>
      <c r="D33" s="1">
        <v>26</v>
      </c>
      <c r="E33" s="1">
        <v>75</v>
      </c>
      <c r="F33" s="1">
        <v>6</v>
      </c>
      <c r="G33" s="1">
        <v>3.1</v>
      </c>
      <c r="H33" s="1">
        <v>2</v>
      </c>
      <c r="I33" s="1">
        <v>0.53700000000000003</v>
      </c>
      <c r="J33" s="1">
        <v>1</v>
      </c>
      <c r="K33" s="1">
        <v>2</v>
      </c>
      <c r="L33" s="1">
        <v>5</v>
      </c>
    </row>
    <row r="34" spans="1:12" x14ac:dyDescent="0.25">
      <c r="A34" s="1">
        <v>33</v>
      </c>
      <c r="B34" s="1">
        <v>52</v>
      </c>
      <c r="C34" s="1">
        <v>2</v>
      </c>
      <c r="D34" s="1">
        <v>26</v>
      </c>
      <c r="E34" s="1">
        <v>87</v>
      </c>
      <c r="F34" s="1">
        <v>3</v>
      </c>
      <c r="G34" s="1">
        <v>3.7</v>
      </c>
      <c r="H34" s="1">
        <v>2</v>
      </c>
      <c r="I34" s="1">
        <v>0.254</v>
      </c>
      <c r="J34" s="1">
        <v>2</v>
      </c>
      <c r="K34" s="1">
        <v>2</v>
      </c>
      <c r="L34" s="1">
        <v>18</v>
      </c>
    </row>
    <row r="35" spans="1:12" x14ac:dyDescent="0.25">
      <c r="A35" s="1">
        <v>34</v>
      </c>
      <c r="B35" s="1">
        <v>70</v>
      </c>
      <c r="C35" s="1">
        <v>1</v>
      </c>
      <c r="D35" s="1">
        <v>27</v>
      </c>
      <c r="E35" s="1">
        <v>80</v>
      </c>
      <c r="F35" s="1">
        <v>3</v>
      </c>
      <c r="G35" s="1">
        <v>3.6</v>
      </c>
      <c r="H35" s="1">
        <v>2</v>
      </c>
      <c r="I35" s="1">
        <v>0.52400000000000002</v>
      </c>
      <c r="J35" s="1">
        <v>2</v>
      </c>
      <c r="K35" s="1">
        <v>2</v>
      </c>
      <c r="L35" s="1">
        <v>7</v>
      </c>
    </row>
    <row r="36" spans="1:12" x14ac:dyDescent="0.25">
      <c r="A36" s="1">
        <v>35</v>
      </c>
      <c r="B36" s="1">
        <v>37</v>
      </c>
      <c r="C36" s="1">
        <v>2</v>
      </c>
      <c r="D36" s="1">
        <v>26</v>
      </c>
      <c r="E36" s="1">
        <v>95</v>
      </c>
      <c r="F36" s="1">
        <v>3</v>
      </c>
      <c r="G36" s="1">
        <v>4.2</v>
      </c>
      <c r="H36" s="1">
        <v>2</v>
      </c>
      <c r="I36" s="1">
        <v>0.11899999999999999</v>
      </c>
      <c r="J36" s="1">
        <v>2</v>
      </c>
      <c r="K36" s="1">
        <v>2</v>
      </c>
      <c r="L36" s="1">
        <v>6</v>
      </c>
    </row>
    <row r="37" spans="1:12" x14ac:dyDescent="0.25">
      <c r="A37" s="1">
        <v>36</v>
      </c>
      <c r="B37" s="1">
        <v>34</v>
      </c>
      <c r="C37" s="1">
        <v>2</v>
      </c>
      <c r="D37" s="1">
        <v>28</v>
      </c>
      <c r="E37" s="1">
        <v>106</v>
      </c>
      <c r="F37" s="1">
        <v>4</v>
      </c>
      <c r="G37" s="1">
        <v>3.8</v>
      </c>
      <c r="H37" s="1">
        <v>2</v>
      </c>
      <c r="I37" s="1">
        <v>0.44700000000000001</v>
      </c>
      <c r="J37" s="1">
        <v>2</v>
      </c>
      <c r="K37" s="1">
        <v>2</v>
      </c>
      <c r="L37" s="1">
        <v>6</v>
      </c>
    </row>
    <row r="38" spans="1:12" x14ac:dyDescent="0.25">
      <c r="A38" s="1">
        <v>37</v>
      </c>
      <c r="B38" s="1">
        <v>58</v>
      </c>
      <c r="C38" s="1">
        <v>1</v>
      </c>
      <c r="D38" s="1">
        <v>28</v>
      </c>
      <c r="E38" s="1">
        <v>75</v>
      </c>
      <c r="F38" s="1">
        <v>3</v>
      </c>
      <c r="G38" s="1">
        <v>3.7</v>
      </c>
      <c r="H38" s="1">
        <v>2</v>
      </c>
      <c r="I38" s="1">
        <v>0.52400000000000002</v>
      </c>
      <c r="J38" s="1">
        <v>2</v>
      </c>
      <c r="K38" s="1">
        <v>3</v>
      </c>
      <c r="L38" s="1">
        <v>6</v>
      </c>
    </row>
    <row r="39" spans="1:12" x14ac:dyDescent="0.25">
      <c r="A39" s="1">
        <v>38</v>
      </c>
      <c r="B39" s="1">
        <v>50</v>
      </c>
      <c r="C39" s="1">
        <v>1</v>
      </c>
      <c r="D39" s="1">
        <v>26</v>
      </c>
      <c r="E39" s="1">
        <v>82</v>
      </c>
      <c r="F39" s="1">
        <v>3</v>
      </c>
      <c r="G39" s="1">
        <v>4.0999999999999996</v>
      </c>
      <c r="H39" s="1">
        <v>2</v>
      </c>
      <c r="I39" s="1">
        <v>0.56200000000000006</v>
      </c>
      <c r="J39" s="1">
        <v>2</v>
      </c>
      <c r="K39" s="1">
        <v>2</v>
      </c>
      <c r="L39" s="1">
        <v>3</v>
      </c>
    </row>
    <row r="40" spans="1:12" x14ac:dyDescent="0.25">
      <c r="A40" s="1">
        <v>39</v>
      </c>
      <c r="B40" s="1">
        <v>63</v>
      </c>
      <c r="C40" s="1">
        <v>2</v>
      </c>
      <c r="D40" s="1">
        <v>29</v>
      </c>
      <c r="E40" s="1">
        <v>85</v>
      </c>
      <c r="F40" s="1">
        <v>8</v>
      </c>
      <c r="G40" s="1">
        <v>3.2</v>
      </c>
      <c r="H40" s="1">
        <v>2</v>
      </c>
      <c r="I40" s="1">
        <v>0.56399999999999995</v>
      </c>
      <c r="J40" s="1">
        <v>2</v>
      </c>
      <c r="K40" s="1">
        <v>2</v>
      </c>
      <c r="L40" s="1">
        <v>16</v>
      </c>
    </row>
    <row r="41" spans="1:12" x14ac:dyDescent="0.25">
      <c r="A41" s="1">
        <v>40</v>
      </c>
      <c r="B41" s="1">
        <v>64</v>
      </c>
      <c r="C41" s="1">
        <v>2</v>
      </c>
      <c r="D41" s="1">
        <v>28</v>
      </c>
      <c r="E41" s="1">
        <v>95</v>
      </c>
      <c r="F41" s="1">
        <v>3</v>
      </c>
      <c r="G41" s="1">
        <v>3.9</v>
      </c>
      <c r="H41" s="1">
        <v>2</v>
      </c>
      <c r="I41" s="1">
        <v>0.59399999999999997</v>
      </c>
      <c r="J41" s="1">
        <v>2</v>
      </c>
      <c r="K41" s="1">
        <v>2</v>
      </c>
      <c r="L41" s="1">
        <v>6</v>
      </c>
    </row>
    <row r="42" spans="1:12" x14ac:dyDescent="0.25">
      <c r="A42" s="1">
        <v>41</v>
      </c>
      <c r="B42" s="1">
        <v>51</v>
      </c>
      <c r="C42" s="1">
        <v>1</v>
      </c>
      <c r="D42" s="1">
        <v>29</v>
      </c>
      <c r="E42" s="1">
        <v>68</v>
      </c>
      <c r="F42" s="1">
        <v>4</v>
      </c>
      <c r="G42" s="1">
        <v>4.5999999999999996</v>
      </c>
      <c r="H42" s="1">
        <v>2</v>
      </c>
      <c r="I42" s="1">
        <v>0.47699999999999998</v>
      </c>
      <c r="J42" s="1">
        <v>1</v>
      </c>
      <c r="K42" s="1">
        <v>2</v>
      </c>
      <c r="L42" s="1">
        <v>8</v>
      </c>
    </row>
    <row r="43" spans="1:12" x14ac:dyDescent="0.25">
      <c r="A43" s="1">
        <v>42</v>
      </c>
      <c r="B43" s="1">
        <v>73</v>
      </c>
      <c r="C43" s="1">
        <v>2</v>
      </c>
      <c r="D43" s="1">
        <v>26</v>
      </c>
      <c r="E43" s="1">
        <v>75</v>
      </c>
      <c r="F43" s="1">
        <v>3</v>
      </c>
      <c r="G43" s="1">
        <v>3.7</v>
      </c>
      <c r="H43" s="1">
        <v>2</v>
      </c>
      <c r="I43" s="1">
        <v>0.57099999999999995</v>
      </c>
      <c r="J43" s="1">
        <v>2</v>
      </c>
      <c r="K43" s="1">
        <v>2</v>
      </c>
      <c r="L43" s="1">
        <v>4</v>
      </c>
    </row>
    <row r="44" spans="1:12" x14ac:dyDescent="0.25">
      <c r="A44" s="1">
        <v>43</v>
      </c>
      <c r="B44" s="1">
        <v>62</v>
      </c>
      <c r="C44" s="1">
        <v>2</v>
      </c>
      <c r="D44" s="1">
        <v>30</v>
      </c>
      <c r="E44" s="1">
        <v>101</v>
      </c>
      <c r="F44" s="1">
        <v>4</v>
      </c>
      <c r="G44" s="1">
        <v>4</v>
      </c>
      <c r="H44" s="1">
        <v>2</v>
      </c>
      <c r="I44" s="1">
        <v>0.42099999999999999</v>
      </c>
      <c r="J44" s="1">
        <v>1</v>
      </c>
      <c r="K44" s="1">
        <v>2</v>
      </c>
      <c r="L44" s="1">
        <v>6</v>
      </c>
    </row>
    <row r="45" spans="1:12" x14ac:dyDescent="0.25">
      <c r="A45" s="1">
        <v>44</v>
      </c>
      <c r="B45" s="1">
        <v>67</v>
      </c>
      <c r="C45" s="1">
        <v>1</v>
      </c>
      <c r="D45" s="1">
        <v>29</v>
      </c>
      <c r="E45" s="1">
        <v>90</v>
      </c>
      <c r="F45" s="1">
        <v>3</v>
      </c>
      <c r="G45" s="1">
        <v>3.6</v>
      </c>
      <c r="H45" s="1">
        <v>2</v>
      </c>
      <c r="I45" s="1">
        <v>0.33800000000000002</v>
      </c>
      <c r="J45" s="1">
        <v>2</v>
      </c>
      <c r="K45" s="1">
        <v>2</v>
      </c>
      <c r="L45" s="1">
        <v>7</v>
      </c>
    </row>
    <row r="46" spans="1:12" x14ac:dyDescent="0.25">
      <c r="A46" s="1">
        <v>45</v>
      </c>
      <c r="B46" s="1">
        <v>70</v>
      </c>
      <c r="C46" s="1">
        <v>2</v>
      </c>
      <c r="D46" s="1">
        <v>28</v>
      </c>
      <c r="E46" s="1">
        <v>68</v>
      </c>
      <c r="F46" s="1">
        <v>2</v>
      </c>
      <c r="G46" s="1">
        <v>4</v>
      </c>
      <c r="H46" s="1">
        <v>2</v>
      </c>
      <c r="I46" s="1">
        <v>0.72899999999999998</v>
      </c>
      <c r="J46" s="1">
        <v>2</v>
      </c>
      <c r="K46" s="1">
        <v>2</v>
      </c>
      <c r="L46" s="1">
        <v>7</v>
      </c>
    </row>
    <row r="47" spans="1:12" x14ac:dyDescent="0.25">
      <c r="A47" s="1">
        <v>46</v>
      </c>
      <c r="B47" s="1">
        <v>58</v>
      </c>
      <c r="C47" s="1">
        <v>1</v>
      </c>
      <c r="D47" s="1">
        <v>28</v>
      </c>
      <c r="E47" s="1">
        <v>75</v>
      </c>
      <c r="F47" s="1">
        <v>3</v>
      </c>
      <c r="G47" s="1">
        <v>3.6</v>
      </c>
      <c r="H47" s="1">
        <v>2</v>
      </c>
      <c r="I47" s="1">
        <v>0.52600000000000002</v>
      </c>
      <c r="J47" s="1">
        <v>2</v>
      </c>
      <c r="K47" s="1">
        <v>2</v>
      </c>
      <c r="L47" s="1">
        <v>3</v>
      </c>
    </row>
    <row r="48" spans="1:12" x14ac:dyDescent="0.25">
      <c r="A48" s="1">
        <v>47</v>
      </c>
      <c r="B48" s="1">
        <v>81</v>
      </c>
      <c r="C48" s="1">
        <v>1</v>
      </c>
      <c r="D48" s="1">
        <v>26</v>
      </c>
      <c r="E48" s="1">
        <v>67</v>
      </c>
      <c r="F48" s="1">
        <v>3</v>
      </c>
      <c r="G48" s="1">
        <v>4.5</v>
      </c>
      <c r="H48" s="1">
        <v>2</v>
      </c>
      <c r="I48" s="1">
        <v>0.40600000000000003</v>
      </c>
      <c r="J48" s="1">
        <v>2</v>
      </c>
      <c r="K48" s="1">
        <v>1</v>
      </c>
      <c r="L48" s="1">
        <v>6</v>
      </c>
    </row>
    <row r="49" spans="1:12" x14ac:dyDescent="0.25">
      <c r="A49" s="1">
        <v>48</v>
      </c>
      <c r="B49" s="1">
        <v>62</v>
      </c>
      <c r="C49" s="1">
        <v>1</v>
      </c>
      <c r="D49" s="1">
        <v>28</v>
      </c>
      <c r="E49" s="1">
        <v>90</v>
      </c>
      <c r="F49" s="1">
        <v>4</v>
      </c>
      <c r="G49" s="1">
        <v>3.5</v>
      </c>
      <c r="H49" s="1">
        <v>2</v>
      </c>
      <c r="I49" s="1">
        <v>0.33800000000000002</v>
      </c>
      <c r="J49" s="1">
        <v>1</v>
      </c>
      <c r="K49" s="1">
        <v>1</v>
      </c>
      <c r="L49" s="1">
        <v>9</v>
      </c>
    </row>
    <row r="50" spans="1:12" x14ac:dyDescent="0.25">
      <c r="A50" s="1">
        <v>49</v>
      </c>
      <c r="B50" s="1">
        <v>67</v>
      </c>
      <c r="C50" s="1">
        <v>1</v>
      </c>
      <c r="D50" s="1">
        <v>29</v>
      </c>
      <c r="E50" s="1">
        <v>100</v>
      </c>
      <c r="F50" s="1">
        <v>14</v>
      </c>
      <c r="G50" s="1">
        <v>4.5999999999999996</v>
      </c>
      <c r="H50" s="1">
        <v>2</v>
      </c>
      <c r="I50" s="1">
        <v>0.47699999999999998</v>
      </c>
      <c r="J50" s="1">
        <v>2</v>
      </c>
      <c r="K50" s="1">
        <v>2</v>
      </c>
      <c r="L50" s="1">
        <v>13</v>
      </c>
    </row>
    <row r="51" spans="1:12" x14ac:dyDescent="0.25">
      <c r="A51" s="1">
        <v>50</v>
      </c>
      <c r="B51" s="1">
        <v>62</v>
      </c>
      <c r="C51" s="1">
        <v>2</v>
      </c>
      <c r="D51" s="1">
        <v>29</v>
      </c>
      <c r="E51" s="1">
        <v>95</v>
      </c>
      <c r="F51" s="1">
        <v>3</v>
      </c>
      <c r="G51" s="1">
        <v>4.3</v>
      </c>
      <c r="H51" s="1">
        <v>2</v>
      </c>
      <c r="I51" s="1">
        <v>0.61399999999999999</v>
      </c>
      <c r="J51" s="1">
        <v>2</v>
      </c>
      <c r="K51" s="1">
        <v>2</v>
      </c>
      <c r="L51" s="1">
        <v>10</v>
      </c>
    </row>
    <row r="52" spans="1:12" x14ac:dyDescent="0.25">
      <c r="A52" s="1">
        <v>51</v>
      </c>
      <c r="B52" s="1">
        <v>69</v>
      </c>
      <c r="C52" s="1">
        <v>2</v>
      </c>
      <c r="D52" s="1">
        <v>28</v>
      </c>
      <c r="E52" s="1">
        <v>75</v>
      </c>
      <c r="F52" s="1">
        <v>3</v>
      </c>
      <c r="G52" s="1">
        <v>3.8</v>
      </c>
      <c r="H52" s="1">
        <v>2</v>
      </c>
      <c r="I52" s="1">
        <v>0.70899999999999996</v>
      </c>
      <c r="J52" s="1">
        <v>1</v>
      </c>
      <c r="K52" s="1">
        <v>2</v>
      </c>
      <c r="L52" s="1">
        <v>4</v>
      </c>
    </row>
    <row r="53" spans="1:12" x14ac:dyDescent="0.25">
      <c r="A53" s="1">
        <v>52</v>
      </c>
      <c r="B53" s="1">
        <v>52</v>
      </c>
      <c r="C53" s="1">
        <v>2</v>
      </c>
      <c r="D53" s="1">
        <v>26</v>
      </c>
      <c r="E53" s="1">
        <v>80</v>
      </c>
      <c r="F53" s="1">
        <v>4</v>
      </c>
      <c r="G53" s="1">
        <v>4</v>
      </c>
      <c r="H53" s="1">
        <v>2</v>
      </c>
      <c r="I53" s="1">
        <v>0.40899999999999997</v>
      </c>
      <c r="J53" s="1">
        <v>2</v>
      </c>
      <c r="K53" s="1">
        <v>3</v>
      </c>
      <c r="L53" s="1">
        <v>9</v>
      </c>
    </row>
    <row r="54" spans="1:12" x14ac:dyDescent="0.25">
      <c r="A54" s="1">
        <v>53</v>
      </c>
      <c r="B54" s="1">
        <v>73</v>
      </c>
      <c r="C54" s="1">
        <v>2</v>
      </c>
      <c r="D54" s="1">
        <v>26</v>
      </c>
      <c r="E54" s="1">
        <v>119</v>
      </c>
      <c r="F54" s="1">
        <v>7</v>
      </c>
      <c r="G54" s="1">
        <v>3.7</v>
      </c>
      <c r="H54" s="1">
        <v>2</v>
      </c>
      <c r="I54" s="1">
        <v>0.502</v>
      </c>
      <c r="J54" s="1">
        <v>2</v>
      </c>
      <c r="K54" s="1">
        <v>2</v>
      </c>
      <c r="L54" s="1">
        <v>11</v>
      </c>
    </row>
    <row r="55" spans="1:12" x14ac:dyDescent="0.25">
      <c r="A55" s="1">
        <v>54</v>
      </c>
      <c r="B55" s="1">
        <v>69</v>
      </c>
      <c r="C55" s="1">
        <v>1</v>
      </c>
      <c r="D55" s="1">
        <v>25</v>
      </c>
      <c r="E55" s="1">
        <v>102</v>
      </c>
      <c r="F55" s="1">
        <v>3</v>
      </c>
      <c r="G55" s="1">
        <v>3.6</v>
      </c>
      <c r="H55" s="1">
        <v>2</v>
      </c>
      <c r="I55" s="1">
        <v>0.67200000000000004</v>
      </c>
      <c r="J55" s="1">
        <v>2</v>
      </c>
      <c r="K55" s="1">
        <v>2</v>
      </c>
      <c r="L55" s="1">
        <v>3</v>
      </c>
    </row>
    <row r="56" spans="1:12" x14ac:dyDescent="0.25">
      <c r="A56" s="1">
        <v>55</v>
      </c>
      <c r="B56" s="1">
        <v>63</v>
      </c>
      <c r="C56" s="1">
        <v>1</v>
      </c>
      <c r="D56" s="1">
        <v>29</v>
      </c>
      <c r="E56" s="1">
        <v>89</v>
      </c>
      <c r="F56" s="1">
        <v>2</v>
      </c>
      <c r="G56" s="1">
        <v>4.2</v>
      </c>
      <c r="H56" s="1">
        <v>2</v>
      </c>
      <c r="I56" s="1">
        <v>0.41499999999999998</v>
      </c>
      <c r="J56" s="1">
        <v>2</v>
      </c>
      <c r="K56" s="1">
        <v>3</v>
      </c>
      <c r="L56" s="1">
        <v>9</v>
      </c>
    </row>
    <row r="57" spans="1:12" x14ac:dyDescent="0.25">
      <c r="A57" s="1">
        <v>56</v>
      </c>
      <c r="B57" s="1">
        <v>43</v>
      </c>
      <c r="C57" s="1">
        <v>2</v>
      </c>
      <c r="D57" s="1">
        <v>28</v>
      </c>
      <c r="E57" s="1">
        <v>68</v>
      </c>
      <c r="F57" s="1">
        <v>3</v>
      </c>
      <c r="G57" s="1">
        <v>3.8</v>
      </c>
      <c r="H57" s="1">
        <v>2</v>
      </c>
      <c r="I57" s="1">
        <v>0.68200000000000005</v>
      </c>
      <c r="J57" s="1">
        <v>2</v>
      </c>
      <c r="K57" s="1">
        <v>2</v>
      </c>
      <c r="L57" s="1">
        <v>7</v>
      </c>
    </row>
    <row r="58" spans="1:12" x14ac:dyDescent="0.25">
      <c r="A58" s="1">
        <v>57</v>
      </c>
      <c r="B58" s="1">
        <v>77</v>
      </c>
      <c r="C58" s="1">
        <v>1</v>
      </c>
      <c r="D58" s="1">
        <v>27</v>
      </c>
      <c r="E58" s="1">
        <v>95</v>
      </c>
      <c r="F58" s="1">
        <v>3</v>
      </c>
      <c r="G58" s="1">
        <v>3.6</v>
      </c>
      <c r="H58" s="1">
        <v>2</v>
      </c>
      <c r="I58" s="1">
        <v>0.32100000000000001</v>
      </c>
      <c r="J58" s="1">
        <v>1</v>
      </c>
      <c r="K58" s="1">
        <v>2</v>
      </c>
      <c r="L58" s="1">
        <v>8</v>
      </c>
    </row>
    <row r="59" spans="1:12" x14ac:dyDescent="0.25">
      <c r="A59" s="1">
        <v>58</v>
      </c>
      <c r="B59" s="1">
        <v>65</v>
      </c>
      <c r="C59" s="1">
        <v>1</v>
      </c>
      <c r="D59" s="1">
        <v>26</v>
      </c>
      <c r="E59" s="1">
        <v>105</v>
      </c>
      <c r="F59" s="1">
        <v>3</v>
      </c>
      <c r="G59" s="1">
        <v>3.4</v>
      </c>
      <c r="H59" s="1">
        <v>2</v>
      </c>
      <c r="I59" s="1">
        <v>0.54</v>
      </c>
      <c r="J59" s="1">
        <v>1</v>
      </c>
      <c r="K59" s="1">
        <v>2</v>
      </c>
      <c r="L59" s="1">
        <v>12</v>
      </c>
    </row>
    <row r="60" spans="1:12" x14ac:dyDescent="0.25">
      <c r="A60" s="1">
        <v>59</v>
      </c>
      <c r="B60" s="1">
        <v>90</v>
      </c>
      <c r="C60" s="1">
        <v>1</v>
      </c>
      <c r="D60" s="1">
        <v>26</v>
      </c>
      <c r="E60" s="1">
        <v>70</v>
      </c>
      <c r="F60" s="1">
        <v>3</v>
      </c>
      <c r="G60" s="1">
        <v>4.0999999999999996</v>
      </c>
      <c r="H60" s="1">
        <v>2</v>
      </c>
      <c r="I60" s="1">
        <v>0.432</v>
      </c>
      <c r="J60" s="1">
        <v>2</v>
      </c>
      <c r="K60" s="1">
        <v>2</v>
      </c>
      <c r="L60" s="1">
        <v>8</v>
      </c>
    </row>
    <row r="61" spans="1:12" x14ac:dyDescent="0.25">
      <c r="A61" s="1">
        <v>60</v>
      </c>
      <c r="B61" s="1">
        <v>63</v>
      </c>
      <c r="C61" s="1">
        <v>2</v>
      </c>
      <c r="D61" s="1">
        <v>27</v>
      </c>
      <c r="E61" s="1">
        <v>83</v>
      </c>
      <c r="F61" s="1">
        <v>3</v>
      </c>
      <c r="G61" s="1">
        <v>3.9</v>
      </c>
      <c r="H61" s="1">
        <v>2</v>
      </c>
      <c r="I61" s="1">
        <v>0.55300000000000005</v>
      </c>
      <c r="J61" s="1">
        <v>2</v>
      </c>
      <c r="K61" s="1">
        <v>2</v>
      </c>
      <c r="L61" s="1">
        <v>10</v>
      </c>
    </row>
    <row r="62" spans="1:12" x14ac:dyDescent="0.25">
      <c r="A62" s="1">
        <v>61</v>
      </c>
      <c r="B62" s="1">
        <v>62</v>
      </c>
      <c r="C62" s="1">
        <v>2</v>
      </c>
      <c r="D62" s="1">
        <v>27</v>
      </c>
      <c r="E62" s="1">
        <v>95</v>
      </c>
      <c r="F62" s="1">
        <v>1</v>
      </c>
      <c r="G62" s="1">
        <v>4.0999999999999996</v>
      </c>
      <c r="H62" s="1">
        <v>2</v>
      </c>
      <c r="I62" s="1">
        <v>0.46800000000000003</v>
      </c>
      <c r="J62" s="1">
        <v>2</v>
      </c>
      <c r="K62" s="1">
        <v>2</v>
      </c>
      <c r="L62" s="1">
        <v>17</v>
      </c>
    </row>
    <row r="63" spans="1:12" x14ac:dyDescent="0.25">
      <c r="A63" s="1">
        <v>62</v>
      </c>
      <c r="B63" s="1">
        <v>43</v>
      </c>
      <c r="C63" s="1">
        <v>2</v>
      </c>
      <c r="D63" s="1">
        <v>23</v>
      </c>
      <c r="E63" s="1">
        <v>80</v>
      </c>
      <c r="F63" s="1">
        <v>3</v>
      </c>
      <c r="G63" s="1">
        <v>4</v>
      </c>
      <c r="H63" s="1">
        <v>2</v>
      </c>
      <c r="I63" s="1">
        <v>0.37</v>
      </c>
      <c r="J63" s="1">
        <v>1</v>
      </c>
      <c r="K63" s="1">
        <v>2</v>
      </c>
      <c r="L63" s="1">
        <v>12</v>
      </c>
    </row>
    <row r="64" spans="1:12" x14ac:dyDescent="0.25">
      <c r="A64" s="1">
        <v>63</v>
      </c>
      <c r="B64" s="1">
        <v>63</v>
      </c>
      <c r="C64" s="1">
        <v>1</v>
      </c>
      <c r="D64" s="1">
        <v>29</v>
      </c>
      <c r="E64" s="1">
        <v>90</v>
      </c>
      <c r="F64" s="1">
        <v>3</v>
      </c>
      <c r="G64" s="1">
        <v>3.3</v>
      </c>
      <c r="H64" s="1">
        <v>2</v>
      </c>
      <c r="I64" s="1">
        <v>0.72299999999999998</v>
      </c>
      <c r="J64" s="1">
        <v>1</v>
      </c>
      <c r="K64" s="1">
        <v>3</v>
      </c>
      <c r="L64" s="1">
        <v>6</v>
      </c>
    </row>
    <row r="65" spans="1:12" x14ac:dyDescent="0.25">
      <c r="A65" s="1">
        <v>64</v>
      </c>
      <c r="B65" s="1">
        <v>23</v>
      </c>
      <c r="C65" s="1">
        <v>1</v>
      </c>
      <c r="D65" s="1">
        <v>27</v>
      </c>
      <c r="E65" s="1">
        <v>85</v>
      </c>
      <c r="F65" s="1">
        <v>4</v>
      </c>
      <c r="G65" s="1">
        <v>4.4000000000000004</v>
      </c>
      <c r="H65" s="1">
        <v>2</v>
      </c>
      <c r="I65" s="1">
        <v>0.23899999999999999</v>
      </c>
      <c r="J65" s="1">
        <v>2</v>
      </c>
      <c r="K65" s="1">
        <v>2</v>
      </c>
      <c r="L65" s="1">
        <v>13</v>
      </c>
    </row>
    <row r="66" spans="1:12" x14ac:dyDescent="0.25">
      <c r="A66" s="1">
        <v>65</v>
      </c>
      <c r="B66" s="1">
        <v>43</v>
      </c>
      <c r="C66" s="1">
        <v>2</v>
      </c>
      <c r="D66" s="1">
        <v>24</v>
      </c>
      <c r="E66" s="1">
        <v>90</v>
      </c>
      <c r="F66" s="1">
        <v>6</v>
      </c>
      <c r="G66" s="1">
        <v>3.4</v>
      </c>
      <c r="H66" s="1">
        <v>2</v>
      </c>
      <c r="I66" s="1">
        <v>0.997</v>
      </c>
      <c r="J66" s="1">
        <v>2</v>
      </c>
      <c r="K66" s="1">
        <v>2</v>
      </c>
      <c r="L66" s="1">
        <v>24</v>
      </c>
    </row>
    <row r="67" spans="1:12" x14ac:dyDescent="0.25">
      <c r="A67" s="1">
        <v>66</v>
      </c>
      <c r="B67" s="1">
        <v>76</v>
      </c>
      <c r="C67" s="1">
        <v>1</v>
      </c>
      <c r="D67" s="1">
        <v>25</v>
      </c>
      <c r="E67" s="1">
        <v>80</v>
      </c>
      <c r="F67" s="1">
        <v>7</v>
      </c>
      <c r="G67" s="1">
        <v>3.5</v>
      </c>
      <c r="H67" s="1">
        <v>2</v>
      </c>
      <c r="I67" s="1">
        <v>0.14000000000000001</v>
      </c>
      <c r="J67" s="1">
        <v>2</v>
      </c>
      <c r="K67" s="1">
        <v>3</v>
      </c>
      <c r="L67" s="1">
        <v>31</v>
      </c>
    </row>
    <row r="68" spans="1:12" x14ac:dyDescent="0.25">
      <c r="A68" s="1">
        <v>67</v>
      </c>
      <c r="B68" s="1">
        <v>80</v>
      </c>
      <c r="C68" s="1">
        <v>2</v>
      </c>
      <c r="D68" s="1">
        <v>28</v>
      </c>
      <c r="E68" s="1">
        <v>90</v>
      </c>
      <c r="F68" s="1">
        <v>8</v>
      </c>
      <c r="G68" s="1">
        <v>3.7</v>
      </c>
      <c r="H68" s="1">
        <v>2</v>
      </c>
      <c r="I68" s="1">
        <v>0.17199999999999999</v>
      </c>
      <c r="J68" s="1">
        <v>2</v>
      </c>
      <c r="K68" s="1">
        <v>2</v>
      </c>
      <c r="L68" s="1">
        <v>45</v>
      </c>
    </row>
    <row r="69" spans="1:12" x14ac:dyDescent="0.25">
      <c r="A69" s="1">
        <v>68</v>
      </c>
      <c r="B69" s="1">
        <v>78</v>
      </c>
      <c r="C69" s="1">
        <v>2</v>
      </c>
      <c r="D69" s="1">
        <v>27</v>
      </c>
      <c r="E69" s="1">
        <v>101</v>
      </c>
      <c r="F69" s="1">
        <v>3</v>
      </c>
      <c r="G69" s="1">
        <v>3.7</v>
      </c>
      <c r="H69" s="1">
        <v>2</v>
      </c>
      <c r="I69" s="1">
        <v>0.42499999999999999</v>
      </c>
      <c r="J69" s="1">
        <v>2</v>
      </c>
      <c r="K69" s="1">
        <v>2</v>
      </c>
      <c r="L69" s="1">
        <v>10</v>
      </c>
    </row>
    <row r="70" spans="1:12" x14ac:dyDescent="0.25">
      <c r="A70" s="1">
        <v>69</v>
      </c>
      <c r="B70" s="1">
        <v>68</v>
      </c>
      <c r="C70" s="1">
        <v>1</v>
      </c>
      <c r="D70" s="1">
        <v>28</v>
      </c>
      <c r="E70" s="1">
        <v>102</v>
      </c>
      <c r="F70" s="1">
        <v>6</v>
      </c>
      <c r="G70" s="1">
        <v>4.8</v>
      </c>
      <c r="H70" s="1">
        <v>2</v>
      </c>
      <c r="I70" s="1">
        <v>0.32500000000000001</v>
      </c>
      <c r="J70" s="1">
        <v>2</v>
      </c>
      <c r="K70" s="1">
        <v>2</v>
      </c>
      <c r="L70" s="1">
        <v>62</v>
      </c>
    </row>
    <row r="71" spans="1:12" x14ac:dyDescent="0.25">
      <c r="A71" s="1">
        <v>70</v>
      </c>
      <c r="B71" s="1">
        <v>67</v>
      </c>
      <c r="C71" s="1">
        <v>2</v>
      </c>
      <c r="D71" s="1">
        <v>29</v>
      </c>
      <c r="E71" s="1">
        <v>117</v>
      </c>
      <c r="F71" s="1">
        <v>7</v>
      </c>
      <c r="G71" s="1">
        <v>3</v>
      </c>
      <c r="H71" s="1">
        <v>2</v>
      </c>
      <c r="I71" s="1">
        <v>0.46600000000000003</v>
      </c>
      <c r="J71" s="1">
        <v>2</v>
      </c>
      <c r="K71" s="1">
        <v>2</v>
      </c>
      <c r="L71" s="1">
        <v>23</v>
      </c>
    </row>
    <row r="72" spans="1:12" x14ac:dyDescent="0.25">
      <c r="A72" s="1">
        <v>71</v>
      </c>
      <c r="B72" s="1">
        <v>81</v>
      </c>
      <c r="C72" s="1">
        <v>2</v>
      </c>
      <c r="D72" s="1">
        <v>27</v>
      </c>
      <c r="E72" s="1">
        <v>118</v>
      </c>
      <c r="F72" s="1">
        <v>7</v>
      </c>
      <c r="G72" s="1">
        <v>3.5</v>
      </c>
      <c r="H72" s="1">
        <v>2</v>
      </c>
      <c r="I72" s="1">
        <v>0.192</v>
      </c>
      <c r="J72" s="1">
        <v>2</v>
      </c>
      <c r="K72" s="1">
        <v>2</v>
      </c>
      <c r="L72" s="1">
        <v>53</v>
      </c>
    </row>
    <row r="73" spans="1:12" x14ac:dyDescent="0.25">
      <c r="A73" s="1">
        <v>72</v>
      </c>
      <c r="B73" s="1">
        <v>68</v>
      </c>
      <c r="C73" s="1">
        <v>2</v>
      </c>
      <c r="D73" s="1">
        <v>28</v>
      </c>
      <c r="E73" s="1">
        <v>111</v>
      </c>
      <c r="F73" s="1">
        <v>10</v>
      </c>
      <c r="G73" s="1">
        <v>3.6</v>
      </c>
      <c r="H73" s="1">
        <v>2</v>
      </c>
      <c r="I73" s="1">
        <v>0.625</v>
      </c>
      <c r="J73" s="1">
        <v>2</v>
      </c>
      <c r="K73" s="1">
        <v>2</v>
      </c>
      <c r="L73" s="1">
        <v>60</v>
      </c>
    </row>
    <row r="74" spans="1:12" x14ac:dyDescent="0.25">
      <c r="A74" s="1">
        <v>73</v>
      </c>
      <c r="B74" s="1">
        <v>81</v>
      </c>
      <c r="C74" s="1">
        <v>2</v>
      </c>
      <c r="D74" s="1">
        <v>29</v>
      </c>
      <c r="E74" s="1">
        <v>115</v>
      </c>
      <c r="F74" s="1">
        <v>8</v>
      </c>
      <c r="G74" s="1">
        <v>3.9</v>
      </c>
      <c r="H74" s="1">
        <v>2</v>
      </c>
      <c r="I74" s="1">
        <v>0.65200000000000002</v>
      </c>
      <c r="J74" s="1">
        <v>2</v>
      </c>
      <c r="K74" s="1">
        <v>3</v>
      </c>
      <c r="L74" s="1">
        <v>15</v>
      </c>
    </row>
    <row r="75" spans="1:12" x14ac:dyDescent="0.25">
      <c r="A75" s="1">
        <v>74</v>
      </c>
      <c r="B75" s="1">
        <v>58</v>
      </c>
      <c r="C75" s="1">
        <v>1</v>
      </c>
      <c r="D75" s="1">
        <v>27</v>
      </c>
      <c r="E75" s="1">
        <v>105</v>
      </c>
      <c r="F75" s="1">
        <v>3</v>
      </c>
      <c r="G75" s="1">
        <v>4.0999999999999996</v>
      </c>
      <c r="H75" s="1">
        <v>2</v>
      </c>
      <c r="I75" s="1">
        <v>0.247</v>
      </c>
      <c r="J75" s="1">
        <v>2</v>
      </c>
      <c r="K75" s="1">
        <v>2</v>
      </c>
      <c r="L75" s="1">
        <v>8</v>
      </c>
    </row>
    <row r="76" spans="1:12" x14ac:dyDescent="0.25">
      <c r="A76" s="1">
        <v>75</v>
      </c>
      <c r="B76" s="1">
        <v>24</v>
      </c>
      <c r="C76" s="1">
        <v>1</v>
      </c>
      <c r="D76" s="1">
        <v>29</v>
      </c>
      <c r="E76" s="1">
        <v>103</v>
      </c>
      <c r="F76" s="1">
        <v>2</v>
      </c>
      <c r="G76" s="1">
        <v>4</v>
      </c>
      <c r="H76" s="1">
        <v>2</v>
      </c>
      <c r="I76" s="1">
        <v>0.36399999999999999</v>
      </c>
      <c r="J76" s="1">
        <v>2</v>
      </c>
      <c r="K76" s="1">
        <v>2</v>
      </c>
      <c r="L76" s="1">
        <v>7</v>
      </c>
    </row>
    <row r="77" spans="1:12" x14ac:dyDescent="0.25">
      <c r="A77" s="1">
        <v>76</v>
      </c>
      <c r="B77" s="1">
        <v>56</v>
      </c>
      <c r="C77" s="1">
        <v>1</v>
      </c>
      <c r="D77" s="1">
        <v>28</v>
      </c>
      <c r="E77" s="1">
        <v>120</v>
      </c>
      <c r="F77" s="1">
        <v>4</v>
      </c>
      <c r="G77" s="1">
        <v>3.9</v>
      </c>
      <c r="H77" s="1">
        <v>2</v>
      </c>
      <c r="I77" s="1">
        <v>0.45</v>
      </c>
      <c r="J77" s="1">
        <v>2</v>
      </c>
      <c r="K77" s="1">
        <v>2</v>
      </c>
      <c r="L77" s="1">
        <v>12</v>
      </c>
    </row>
    <row r="78" spans="1:12" x14ac:dyDescent="0.25">
      <c r="A78" s="1">
        <v>77</v>
      </c>
      <c r="B78" s="1">
        <v>77</v>
      </c>
      <c r="C78" s="1">
        <v>2</v>
      </c>
      <c r="D78" s="1">
        <v>26</v>
      </c>
      <c r="E78" s="1">
        <v>87</v>
      </c>
      <c r="F78" s="1">
        <v>7</v>
      </c>
      <c r="G78" s="1">
        <v>4.9000000000000004</v>
      </c>
      <c r="H78" s="1">
        <v>3</v>
      </c>
      <c r="I78" s="1">
        <v>0.443</v>
      </c>
      <c r="J78" s="1">
        <v>2</v>
      </c>
      <c r="K78" s="1">
        <v>2</v>
      </c>
      <c r="L78" s="1">
        <v>44</v>
      </c>
    </row>
    <row r="79" spans="1:12" x14ac:dyDescent="0.25">
      <c r="A79" s="1">
        <v>78</v>
      </c>
      <c r="B79" s="1">
        <v>41</v>
      </c>
      <c r="C79" s="1">
        <v>1</v>
      </c>
      <c r="D79" s="1">
        <v>25</v>
      </c>
      <c r="E79" s="1">
        <v>95</v>
      </c>
      <c r="F79" s="1">
        <v>7</v>
      </c>
      <c r="G79" s="1">
        <v>4.5</v>
      </c>
      <c r="H79" s="1">
        <v>3</v>
      </c>
      <c r="I79" s="1">
        <v>0.5</v>
      </c>
      <c r="J79" s="1">
        <v>2</v>
      </c>
      <c r="K79" s="1">
        <v>2</v>
      </c>
      <c r="L79" s="1">
        <v>11</v>
      </c>
    </row>
    <row r="80" spans="1:12" x14ac:dyDescent="0.25">
      <c r="A80" s="1">
        <v>79</v>
      </c>
      <c r="B80" s="1">
        <v>79</v>
      </c>
      <c r="C80" s="1">
        <v>2</v>
      </c>
      <c r="D80" s="1">
        <v>28</v>
      </c>
      <c r="E80" s="1">
        <v>78</v>
      </c>
      <c r="F80" s="1">
        <v>5</v>
      </c>
      <c r="G80" s="1">
        <v>3.1</v>
      </c>
      <c r="H80" s="1">
        <v>3</v>
      </c>
      <c r="I80" s="1">
        <v>0.46100000000000002</v>
      </c>
      <c r="J80" s="1">
        <v>2</v>
      </c>
      <c r="K80" s="1">
        <v>2</v>
      </c>
      <c r="L80" s="1">
        <v>46</v>
      </c>
    </row>
    <row r="81" spans="1:12" x14ac:dyDescent="0.25">
      <c r="A81" s="1">
        <v>80</v>
      </c>
      <c r="B81" s="1">
        <v>45</v>
      </c>
      <c r="C81" s="1">
        <v>2</v>
      </c>
      <c r="D81" s="1">
        <v>27.5</v>
      </c>
      <c r="E81" s="1">
        <v>110</v>
      </c>
      <c r="F81" s="1">
        <v>10</v>
      </c>
      <c r="G81" s="1">
        <v>3.7</v>
      </c>
      <c r="H81" s="1">
        <v>3</v>
      </c>
      <c r="I81" s="1">
        <v>0.25</v>
      </c>
      <c r="J81" s="1">
        <v>2</v>
      </c>
      <c r="K81" s="1">
        <v>2</v>
      </c>
      <c r="L81" s="1">
        <v>36</v>
      </c>
    </row>
    <row r="82" spans="1:12" x14ac:dyDescent="0.25">
      <c r="A82" s="1">
        <v>81</v>
      </c>
      <c r="B82" s="1">
        <v>62</v>
      </c>
      <c r="C82" s="1">
        <v>1</v>
      </c>
      <c r="D82" s="1">
        <v>29</v>
      </c>
      <c r="E82" s="1">
        <v>107</v>
      </c>
      <c r="F82" s="1">
        <v>11</v>
      </c>
      <c r="G82" s="1">
        <v>3.6</v>
      </c>
      <c r="H82" s="1">
        <v>3</v>
      </c>
      <c r="I82" s="1">
        <v>0.19</v>
      </c>
      <c r="J82" s="1">
        <v>2</v>
      </c>
      <c r="K82" s="1">
        <v>2</v>
      </c>
      <c r="L82" s="1">
        <v>31</v>
      </c>
    </row>
    <row r="83" spans="1:12" x14ac:dyDescent="0.25">
      <c r="A83" s="1">
        <v>82</v>
      </c>
      <c r="B83" s="1">
        <v>58</v>
      </c>
      <c r="C83" s="1">
        <v>1</v>
      </c>
      <c r="D83" s="1">
        <v>28.5</v>
      </c>
      <c r="E83" s="1">
        <v>105</v>
      </c>
      <c r="F83" s="1">
        <v>10</v>
      </c>
      <c r="G83" s="1">
        <v>3.9</v>
      </c>
      <c r="H83" s="1">
        <v>3</v>
      </c>
      <c r="I83" s="1">
        <v>0.36</v>
      </c>
      <c r="J83" s="1">
        <v>2</v>
      </c>
      <c r="K83" s="1">
        <v>2</v>
      </c>
      <c r="L83" s="1">
        <v>33</v>
      </c>
    </row>
    <row r="84" spans="1:12" x14ac:dyDescent="0.25">
      <c r="A84" s="1">
        <v>83</v>
      </c>
      <c r="B84" s="1">
        <v>56</v>
      </c>
      <c r="C84" s="1">
        <v>2</v>
      </c>
      <c r="D84" s="1">
        <v>26.5</v>
      </c>
      <c r="E84" s="1">
        <v>104</v>
      </c>
      <c r="F84" s="1">
        <v>10</v>
      </c>
      <c r="G84" s="1">
        <v>3.8</v>
      </c>
      <c r="H84" s="1">
        <v>3</v>
      </c>
      <c r="I84" s="1">
        <v>0.14499999999999999</v>
      </c>
      <c r="J84" s="1">
        <v>2</v>
      </c>
      <c r="K84" s="1">
        <v>2</v>
      </c>
      <c r="L84" s="1">
        <v>32</v>
      </c>
    </row>
    <row r="85" spans="1:12" x14ac:dyDescent="0.25">
      <c r="A85" s="1">
        <v>84</v>
      </c>
      <c r="B85" s="1">
        <v>64</v>
      </c>
      <c r="C85" s="1">
        <v>1</v>
      </c>
      <c r="D85" s="1">
        <v>27.5</v>
      </c>
      <c r="E85" s="1">
        <v>100</v>
      </c>
      <c r="F85" s="1">
        <v>13</v>
      </c>
      <c r="G85" s="1">
        <v>4</v>
      </c>
      <c r="H85" s="1">
        <v>3</v>
      </c>
      <c r="I85" s="1">
        <v>0.20399999999999999</v>
      </c>
      <c r="J85" s="1">
        <v>2</v>
      </c>
      <c r="K85" s="1">
        <v>2</v>
      </c>
      <c r="L85" s="1">
        <v>40</v>
      </c>
    </row>
    <row r="86" spans="1:12" x14ac:dyDescent="0.25">
      <c r="A86" s="1">
        <v>85</v>
      </c>
      <c r="B86" s="1">
        <v>59</v>
      </c>
      <c r="C86" s="1">
        <v>1</v>
      </c>
      <c r="D86" s="1">
        <v>29</v>
      </c>
      <c r="E86" s="1">
        <v>103</v>
      </c>
      <c r="F86" s="1">
        <v>10</v>
      </c>
      <c r="G86" s="1">
        <v>4.2</v>
      </c>
      <c r="H86" s="1">
        <v>3</v>
      </c>
      <c r="I86" s="1">
        <v>0.216</v>
      </c>
      <c r="J86" s="1">
        <v>2</v>
      </c>
      <c r="K86" s="1">
        <v>2</v>
      </c>
      <c r="L86" s="1">
        <v>36</v>
      </c>
    </row>
    <row r="87" spans="1:12" x14ac:dyDescent="0.25">
      <c r="A87" s="1">
        <v>86</v>
      </c>
      <c r="B87" s="1">
        <v>68</v>
      </c>
      <c r="C87" s="1">
        <v>2</v>
      </c>
      <c r="D87" s="1">
        <v>28.5</v>
      </c>
      <c r="E87" s="1">
        <v>102</v>
      </c>
      <c r="F87" s="1">
        <v>10</v>
      </c>
      <c r="G87" s="1">
        <v>3.7</v>
      </c>
      <c r="H87" s="1">
        <v>3</v>
      </c>
      <c r="I87" s="1">
        <v>0.189</v>
      </c>
      <c r="J87" s="1">
        <v>2</v>
      </c>
      <c r="K87" s="1">
        <v>2</v>
      </c>
      <c r="L87" s="1">
        <v>37</v>
      </c>
    </row>
    <row r="88" spans="1:12" x14ac:dyDescent="0.25">
      <c r="A88" s="1">
        <v>87</v>
      </c>
      <c r="B88" s="1">
        <v>48</v>
      </c>
      <c r="C88" s="1">
        <v>1</v>
      </c>
      <c r="D88" s="1">
        <v>29.5</v>
      </c>
      <c r="E88" s="1">
        <v>65</v>
      </c>
      <c r="F88" s="1">
        <v>13</v>
      </c>
      <c r="G88" s="1">
        <v>4.5</v>
      </c>
      <c r="H88" s="1">
        <v>3</v>
      </c>
      <c r="I88" s="1">
        <v>0.125</v>
      </c>
      <c r="J88" s="1">
        <v>2</v>
      </c>
      <c r="K88" s="1">
        <v>3</v>
      </c>
      <c r="L88" s="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2537-59AC-4B52-8A33-05687F2C8C5D}">
  <dimension ref="A1:Y20"/>
  <sheetViews>
    <sheetView workbookViewId="0">
      <selection activeCell="P23" sqref="P23"/>
    </sheetView>
  </sheetViews>
  <sheetFormatPr defaultRowHeight="15" x14ac:dyDescent="0.25"/>
  <cols>
    <col min="1" max="1" width="20.140625" bestFit="1" customWidth="1"/>
  </cols>
  <sheetData>
    <row r="1" spans="1:25" x14ac:dyDescent="0.25">
      <c r="E1" s="1" t="s">
        <v>12</v>
      </c>
      <c r="F1" s="1" t="s">
        <v>13</v>
      </c>
      <c r="G1" s="1" t="s">
        <v>14</v>
      </c>
      <c r="H1" s="1" t="s">
        <v>15</v>
      </c>
      <c r="J1" s="1" t="s">
        <v>20</v>
      </c>
      <c r="K1" s="1" t="s">
        <v>20</v>
      </c>
      <c r="L1" s="1" t="s">
        <v>20</v>
      </c>
      <c r="M1" s="1" t="s">
        <v>20</v>
      </c>
      <c r="O1" s="1" t="s">
        <v>22</v>
      </c>
      <c r="P1" s="1" t="s">
        <v>22</v>
      </c>
      <c r="Q1" s="1" t="s">
        <v>22</v>
      </c>
      <c r="R1" s="1" t="s">
        <v>22</v>
      </c>
      <c r="S1" s="16" t="s">
        <v>52</v>
      </c>
      <c r="T1" s="16"/>
      <c r="U1" s="16"/>
      <c r="V1" s="16"/>
      <c r="W1" s="16"/>
      <c r="X1" s="16"/>
      <c r="Y1" s="16"/>
    </row>
    <row r="2" spans="1:25" ht="18" x14ac:dyDescent="0.35">
      <c r="D2" s="6" t="s">
        <v>59</v>
      </c>
      <c r="E2" s="2">
        <v>1</v>
      </c>
      <c r="F2" s="2">
        <v>3</v>
      </c>
      <c r="G2" s="2">
        <v>1</v>
      </c>
      <c r="H2" s="2">
        <v>1</v>
      </c>
      <c r="I2" s="6" t="s">
        <v>59</v>
      </c>
      <c r="J2" s="1">
        <f>POWER(E2-B$10,2)</f>
        <v>4</v>
      </c>
      <c r="K2" s="1">
        <f t="shared" ref="K2:M7" si="0">POWER(F2-C$10,2)</f>
        <v>0</v>
      </c>
      <c r="L2" s="1">
        <f t="shared" si="0"/>
        <v>4</v>
      </c>
      <c r="M2" s="1">
        <f t="shared" si="0"/>
        <v>4</v>
      </c>
      <c r="N2" s="1" t="s">
        <v>36</v>
      </c>
      <c r="O2" s="1">
        <f>E2-B$10</f>
        <v>-2</v>
      </c>
      <c r="P2" s="1">
        <f t="shared" ref="P2:R2" si="1">F2-C$10</f>
        <v>0</v>
      </c>
      <c r="Q2" s="1">
        <f t="shared" si="1"/>
        <v>-2</v>
      </c>
      <c r="R2" s="1">
        <f t="shared" si="1"/>
        <v>-2</v>
      </c>
    </row>
    <row r="3" spans="1:25" x14ac:dyDescent="0.25">
      <c r="E3" s="2">
        <v>2</v>
      </c>
      <c r="F3" s="2">
        <v>3</v>
      </c>
      <c r="G3" s="2">
        <v>3</v>
      </c>
      <c r="H3" s="2">
        <v>1</v>
      </c>
      <c r="J3" s="1">
        <f t="shared" ref="J3:J7" si="2">POWER(E3-B$10,2)</f>
        <v>1</v>
      </c>
      <c r="K3" s="1">
        <f t="shared" si="0"/>
        <v>0</v>
      </c>
      <c r="L3" s="1">
        <f t="shared" si="0"/>
        <v>0</v>
      </c>
      <c r="M3" s="1">
        <f t="shared" si="0"/>
        <v>4</v>
      </c>
      <c r="O3" s="1">
        <f t="shared" ref="O3:O6" si="3">E3-B$10</f>
        <v>-1</v>
      </c>
      <c r="P3" s="1">
        <f t="shared" ref="P3:P6" si="4">F3-C$10</f>
        <v>0</v>
      </c>
      <c r="Q3" s="1">
        <f t="shared" ref="Q3:Q6" si="5">G3-D$10</f>
        <v>0</v>
      </c>
      <c r="R3" s="1">
        <f t="shared" ref="R3:R6" si="6">H3-E$10</f>
        <v>-2</v>
      </c>
    </row>
    <row r="4" spans="1:25" x14ac:dyDescent="0.25">
      <c r="E4" s="2">
        <v>3</v>
      </c>
      <c r="F4" s="2">
        <v>3</v>
      </c>
      <c r="G4" s="2">
        <v>3</v>
      </c>
      <c r="H4" s="2">
        <v>4</v>
      </c>
      <c r="J4" s="1">
        <f t="shared" si="2"/>
        <v>0</v>
      </c>
      <c r="K4" s="1">
        <f t="shared" si="0"/>
        <v>0</v>
      </c>
      <c r="L4" s="1">
        <f t="shared" si="0"/>
        <v>0</v>
      </c>
      <c r="M4" s="1">
        <f t="shared" si="0"/>
        <v>1</v>
      </c>
      <c r="O4" s="1">
        <f t="shared" si="3"/>
        <v>0</v>
      </c>
      <c r="P4" s="1">
        <f t="shared" si="4"/>
        <v>0</v>
      </c>
      <c r="Q4" s="1">
        <f t="shared" si="5"/>
        <v>0</v>
      </c>
      <c r="R4" s="1">
        <f t="shared" si="6"/>
        <v>1</v>
      </c>
    </row>
    <row r="5" spans="1:25" x14ac:dyDescent="0.25">
      <c r="E5" s="2">
        <v>4</v>
      </c>
      <c r="F5" s="2">
        <v>3</v>
      </c>
      <c r="G5" s="2">
        <v>3</v>
      </c>
      <c r="H5" s="2">
        <v>4</v>
      </c>
      <c r="J5" s="1">
        <f t="shared" si="2"/>
        <v>1</v>
      </c>
      <c r="K5" s="1">
        <f t="shared" si="0"/>
        <v>0</v>
      </c>
      <c r="L5" s="1">
        <f t="shared" si="0"/>
        <v>0</v>
      </c>
      <c r="M5" s="1">
        <f t="shared" si="0"/>
        <v>1</v>
      </c>
      <c r="O5" s="1">
        <f t="shared" si="3"/>
        <v>1</v>
      </c>
      <c r="P5" s="1">
        <f t="shared" si="4"/>
        <v>0</v>
      </c>
      <c r="Q5" s="1">
        <f t="shared" si="5"/>
        <v>0</v>
      </c>
      <c r="R5" s="1">
        <f t="shared" si="6"/>
        <v>1</v>
      </c>
    </row>
    <row r="6" spans="1:25" x14ac:dyDescent="0.25">
      <c r="E6" s="2">
        <v>5</v>
      </c>
      <c r="F6" s="2">
        <v>3</v>
      </c>
      <c r="G6" s="2">
        <v>5</v>
      </c>
      <c r="H6" s="2">
        <v>5</v>
      </c>
      <c r="J6" s="1">
        <f t="shared" si="2"/>
        <v>4</v>
      </c>
      <c r="K6" s="1">
        <f t="shared" si="0"/>
        <v>0</v>
      </c>
      <c r="L6" s="1">
        <f t="shared" si="0"/>
        <v>4</v>
      </c>
      <c r="M6" s="1">
        <f t="shared" si="0"/>
        <v>4</v>
      </c>
      <c r="O6" s="1">
        <f t="shared" si="3"/>
        <v>2</v>
      </c>
      <c r="P6" s="1">
        <f t="shared" si="4"/>
        <v>0</v>
      </c>
      <c r="Q6" s="1">
        <f t="shared" si="5"/>
        <v>2</v>
      </c>
      <c r="R6" s="1">
        <f t="shared" si="6"/>
        <v>2</v>
      </c>
    </row>
    <row r="7" spans="1:25" x14ac:dyDescent="0.25">
      <c r="D7" s="14" t="s">
        <v>21</v>
      </c>
      <c r="E7" s="2">
        <f>SUM(E2:E6)</f>
        <v>15</v>
      </c>
      <c r="F7" s="2">
        <f t="shared" ref="F7:H7" si="7">SUM(F2:F6)</f>
        <v>15</v>
      </c>
      <c r="G7" s="2">
        <f t="shared" si="7"/>
        <v>15</v>
      </c>
      <c r="H7" s="2">
        <f t="shared" si="7"/>
        <v>15</v>
      </c>
      <c r="I7" s="14" t="s">
        <v>21</v>
      </c>
      <c r="J7" s="1">
        <f>SUM(J2:J6)</f>
        <v>10</v>
      </c>
      <c r="K7" s="1">
        <f t="shared" ref="K7:M7" si="8">SUM(K2:K6)</f>
        <v>0</v>
      </c>
      <c r="L7" s="1">
        <f t="shared" si="8"/>
        <v>8</v>
      </c>
      <c r="M7" s="1">
        <f t="shared" si="8"/>
        <v>14</v>
      </c>
      <c r="N7" s="14" t="s">
        <v>21</v>
      </c>
      <c r="O7" s="1">
        <f>SUM(O2:O6)</f>
        <v>0</v>
      </c>
      <c r="P7" s="1">
        <f t="shared" ref="P7:R7" si="9">SUM(P2:P6)</f>
        <v>0</v>
      </c>
      <c r="Q7" s="1">
        <f t="shared" si="9"/>
        <v>0</v>
      </c>
      <c r="R7" s="1">
        <f t="shared" si="9"/>
        <v>0</v>
      </c>
    </row>
    <row r="9" spans="1:25" x14ac:dyDescent="0.25">
      <c r="A9" s="2" t="s">
        <v>16</v>
      </c>
      <c r="B9" s="2">
        <v>5</v>
      </c>
      <c r="C9" s="2">
        <v>5</v>
      </c>
      <c r="D9" s="2">
        <v>5</v>
      </c>
      <c r="E9" s="3">
        <v>5</v>
      </c>
    </row>
    <row r="10" spans="1:25" x14ac:dyDescent="0.25">
      <c r="A10" s="2" t="s">
        <v>17</v>
      </c>
      <c r="B10" s="2">
        <f>AVERAGE(E2:E6)</f>
        <v>3</v>
      </c>
      <c r="C10" s="2">
        <f>AVERAGE(F2:F6)</f>
        <v>3</v>
      </c>
      <c r="D10" s="2">
        <f>AVERAGE(G2:G6)</f>
        <v>3</v>
      </c>
      <c r="E10" s="2">
        <f>AVERAGE(H2:H6)</f>
        <v>3</v>
      </c>
      <c r="F10" s="24" t="s">
        <v>53</v>
      </c>
    </row>
    <row r="11" spans="1:25" ht="18" x14ac:dyDescent="0.35">
      <c r="A11" s="2" t="s">
        <v>18</v>
      </c>
      <c r="B11" s="4">
        <f>J7/(B9-1)</f>
        <v>2.5</v>
      </c>
      <c r="C11" s="4">
        <f t="shared" ref="C11:E11" si="10">K7/(C9-1)</f>
        <v>0</v>
      </c>
      <c r="D11" s="4">
        <f t="shared" si="10"/>
        <v>2</v>
      </c>
      <c r="E11" s="4">
        <f t="shared" si="10"/>
        <v>3.5</v>
      </c>
      <c r="F11" s="16" t="s">
        <v>60</v>
      </c>
      <c r="G11" s="16"/>
      <c r="H11" s="16"/>
      <c r="I11" s="16"/>
      <c r="J11" s="16"/>
      <c r="K11" s="16"/>
      <c r="L11" s="16"/>
    </row>
    <row r="12" spans="1:25" x14ac:dyDescent="0.25">
      <c r="A12" s="2" t="s">
        <v>19</v>
      </c>
      <c r="B12" s="4">
        <f>SQRT(B11)</f>
        <v>1.5811388300841898</v>
      </c>
      <c r="C12" s="4">
        <f t="shared" ref="C12:E12" si="11">SQRT(C11)</f>
        <v>0</v>
      </c>
      <c r="D12" s="4">
        <f t="shared" si="11"/>
        <v>1.4142135623730951</v>
      </c>
      <c r="E12" s="4">
        <f t="shared" si="11"/>
        <v>1.8708286933869707</v>
      </c>
      <c r="F12" s="26" t="s">
        <v>54</v>
      </c>
      <c r="G12" s="26"/>
    </row>
    <row r="13" spans="1:25" x14ac:dyDescent="0.25">
      <c r="N13" s="25"/>
      <c r="O13" s="16" t="s">
        <v>55</v>
      </c>
      <c r="P13" s="16"/>
      <c r="Q13" s="16"/>
      <c r="R13" s="16"/>
      <c r="S13" s="16"/>
      <c r="T13" s="16"/>
    </row>
    <row r="16" spans="1:25" x14ac:dyDescent="0.25">
      <c r="A16" s="16" t="s">
        <v>56</v>
      </c>
      <c r="B16" s="16"/>
      <c r="C16" s="16"/>
      <c r="D16" s="16"/>
      <c r="E16" s="16"/>
      <c r="F16" s="16"/>
      <c r="G16" s="16"/>
      <c r="H16" s="16"/>
      <c r="I16" s="16"/>
    </row>
    <row r="18" spans="1:12" x14ac:dyDescent="0.25">
      <c r="A18" s="16" t="s">
        <v>57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20" spans="1:12" x14ac:dyDescent="0.25">
      <c r="A20" s="16" t="s">
        <v>58</v>
      </c>
      <c r="B20" s="16"/>
      <c r="C20" s="16"/>
      <c r="D20" s="16"/>
      <c r="E20" s="16"/>
      <c r="F20" s="16"/>
      <c r="G20" s="16"/>
    </row>
  </sheetData>
  <mergeCells count="7">
    <mergeCell ref="A18:L18"/>
    <mergeCell ref="A20:G20"/>
    <mergeCell ref="F11:L11"/>
    <mergeCell ref="S1:Y1"/>
    <mergeCell ref="F12:G12"/>
    <mergeCell ref="O13:T13"/>
    <mergeCell ref="A16:I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0BB3-0463-4966-94B3-02EE8021EBD5}">
  <dimension ref="A1:Z96"/>
  <sheetViews>
    <sheetView tabSelected="1" topLeftCell="A70" workbookViewId="0">
      <selection activeCell="F96" sqref="F96"/>
    </sheetView>
  </sheetViews>
  <sheetFormatPr defaultRowHeight="15" x14ac:dyDescent="0.25"/>
  <cols>
    <col min="1" max="1" width="20.85546875" bestFit="1" customWidth="1"/>
    <col min="2" max="2" width="10.5703125" bestFit="1" customWidth="1"/>
    <col min="3" max="3" width="10.85546875" bestFit="1" customWidth="1"/>
    <col min="4" max="4" width="9.28515625" bestFit="1" customWidth="1"/>
    <col min="5" max="5" width="10.7109375" bestFit="1" customWidth="1"/>
    <col min="6" max="6" width="10.140625" bestFit="1" customWidth="1"/>
    <col min="7" max="8" width="9.28515625" bestFit="1" customWidth="1"/>
    <col min="9" max="9" width="10.140625" bestFit="1" customWidth="1"/>
    <col min="10" max="12" width="9.28515625" bestFit="1" customWidth="1"/>
  </cols>
  <sheetData>
    <row r="1" spans="1:21" x14ac:dyDescent="0.25">
      <c r="A1" s="7" t="s">
        <v>29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6" t="s">
        <v>61</v>
      </c>
      <c r="N1" s="16"/>
      <c r="O1" s="16"/>
      <c r="P1" s="16"/>
      <c r="Q1" s="16"/>
      <c r="R1" s="16"/>
      <c r="S1" s="16"/>
      <c r="T1" s="16"/>
      <c r="U1" s="16"/>
    </row>
    <row r="2" spans="1:21" x14ac:dyDescent="0.25">
      <c r="A2" s="1" t="s">
        <v>16</v>
      </c>
      <c r="B2" s="4">
        <f>COUNT(Podaci!B2:B88)</f>
        <v>87</v>
      </c>
      <c r="C2" s="19">
        <f>COUNT(Podaci!C2:C88)</f>
        <v>87</v>
      </c>
      <c r="D2" s="4">
        <f>COUNT(Podaci!D2:D88)</f>
        <v>87</v>
      </c>
      <c r="E2" s="5">
        <f>COUNT(Podaci!E2:E88)</f>
        <v>87</v>
      </c>
      <c r="F2" s="5">
        <f>COUNT(Podaci!F2:F88)</f>
        <v>87</v>
      </c>
      <c r="G2" s="5">
        <f>COUNT(Podaci!G2:G88)</f>
        <v>87</v>
      </c>
      <c r="H2" s="19">
        <f>COUNT(Podaci!H2:H88)</f>
        <v>87</v>
      </c>
      <c r="I2" s="5">
        <f>COUNT(Podaci!I2:I88)</f>
        <v>87</v>
      </c>
      <c r="J2" s="12">
        <f>COUNT(Podaci!J2:J88)</f>
        <v>87</v>
      </c>
      <c r="K2" s="19">
        <f>COUNT(Podaci!K2:K88)</f>
        <v>87</v>
      </c>
      <c r="L2" s="5">
        <f>COUNT(Podaci!L2:L88)</f>
        <v>87</v>
      </c>
    </row>
    <row r="3" spans="1:21" x14ac:dyDescent="0.25">
      <c r="A3" s="1" t="s">
        <v>23</v>
      </c>
      <c r="B3" s="4">
        <f>SUM(Podaci!B2:B88)</f>
        <v>5441</v>
      </c>
      <c r="C3" s="19">
        <f>SUM(Podaci!C2:C88)</f>
        <v>130</v>
      </c>
      <c r="D3" s="4">
        <f>SUM(Podaci!D2:D88)</f>
        <v>2396</v>
      </c>
      <c r="E3" s="5">
        <f>SUM(Podaci!E2:E88)</f>
        <v>7831</v>
      </c>
      <c r="F3" s="5">
        <f>SUM(Podaci!F2:F88)</f>
        <v>390</v>
      </c>
      <c r="G3" s="4">
        <f>SUM(Podaci!G2:G88)</f>
        <v>342.09999999999991</v>
      </c>
      <c r="H3" s="19">
        <f>SUM(Podaci!H2:H88)</f>
        <v>164</v>
      </c>
      <c r="I3" s="4">
        <f>SUM(Podaci!I2:I88)</f>
        <v>39.449000000000005</v>
      </c>
      <c r="J3" s="12">
        <f>SUM(Podaci!J2:J88)</f>
        <v>154</v>
      </c>
      <c r="K3" s="19">
        <f>SUM(Podaci!K2:K88)</f>
        <v>182</v>
      </c>
      <c r="L3" s="5">
        <f>SUM(Podaci!L2:L88)</f>
        <v>1296</v>
      </c>
    </row>
    <row r="4" spans="1:21" x14ac:dyDescent="0.25">
      <c r="A4" s="1" t="s">
        <v>24</v>
      </c>
      <c r="B4" s="4">
        <f>MIN(Podaci!B2:B88)</f>
        <v>23</v>
      </c>
      <c r="C4" s="19">
        <f>MIN(Podaci!C2:C88)</f>
        <v>1</v>
      </c>
      <c r="D4" s="4">
        <f>MIN(Podaci!D2:D88)</f>
        <v>23</v>
      </c>
      <c r="E4" s="5">
        <f>MIN(Podaci!E2:E88)</f>
        <v>43</v>
      </c>
      <c r="F4" s="5">
        <f>MIN(Podaci!F2:F88)</f>
        <v>0</v>
      </c>
      <c r="G4" s="5">
        <f>MIN(Podaci!G2:G88)</f>
        <v>3</v>
      </c>
      <c r="H4" s="19">
        <f>MIN(Podaci!H2:H88)</f>
        <v>1</v>
      </c>
      <c r="I4" s="4">
        <f>MIN(Podaci!I2:I88)</f>
        <v>0.11899999999999999</v>
      </c>
      <c r="J4" s="12">
        <f>MIN(Podaci!J2:J88)</f>
        <v>1</v>
      </c>
      <c r="K4" s="19">
        <f>MIN(Podaci!K2:K88)</f>
        <v>1</v>
      </c>
      <c r="L4" s="5">
        <f>MIN(Podaci!L2:L88)</f>
        <v>3</v>
      </c>
    </row>
    <row r="5" spans="1:21" x14ac:dyDescent="0.25">
      <c r="A5" s="1" t="s">
        <v>25</v>
      </c>
      <c r="B5" s="4">
        <f>MAX(Podaci!B2:B88)</f>
        <v>90</v>
      </c>
      <c r="C5" s="19">
        <f>MAX(Podaci!C2:C88)</f>
        <v>2</v>
      </c>
      <c r="D5" s="4">
        <f>MAX(Podaci!D2:D88)</f>
        <v>30</v>
      </c>
      <c r="E5" s="5">
        <f>MAX(Podaci!E2:E88)</f>
        <v>120</v>
      </c>
      <c r="F5" s="5">
        <f>MAX(Podaci!F2:F88)</f>
        <v>14</v>
      </c>
      <c r="G5" s="4">
        <f>MAX(Podaci!G2:G88)</f>
        <v>5.7</v>
      </c>
      <c r="H5" s="19">
        <f>MAX(Podaci!H2:H88)</f>
        <v>3</v>
      </c>
      <c r="I5" s="5">
        <f>MAX(Podaci!I2:I88)</f>
        <v>0.997</v>
      </c>
      <c r="J5" s="12">
        <f>MAX(Podaci!J2:J88)</f>
        <v>2</v>
      </c>
      <c r="K5" s="19">
        <f>MAX(Podaci!K2:K88)</f>
        <v>3</v>
      </c>
      <c r="L5" s="5">
        <f>MAX(Podaci!L2:L88)</f>
        <v>81</v>
      </c>
    </row>
    <row r="6" spans="1:21" x14ac:dyDescent="0.25">
      <c r="A6" s="1" t="s">
        <v>26</v>
      </c>
      <c r="B6" s="4">
        <f>B5-B4</f>
        <v>67</v>
      </c>
      <c r="C6" s="19">
        <f t="shared" ref="C6:L6" si="0">C5-C4</f>
        <v>1</v>
      </c>
      <c r="D6" s="4">
        <f t="shared" si="0"/>
        <v>7</v>
      </c>
      <c r="E6" s="5">
        <f t="shared" si="0"/>
        <v>77</v>
      </c>
      <c r="F6" s="5">
        <f t="shared" si="0"/>
        <v>14</v>
      </c>
      <c r="G6" s="4">
        <f t="shared" si="0"/>
        <v>2.7</v>
      </c>
      <c r="H6" s="19">
        <f t="shared" si="0"/>
        <v>2</v>
      </c>
      <c r="I6" s="4">
        <f t="shared" si="0"/>
        <v>0.878</v>
      </c>
      <c r="J6" s="12">
        <f t="shared" si="0"/>
        <v>1</v>
      </c>
      <c r="K6" s="19">
        <f t="shared" si="0"/>
        <v>2</v>
      </c>
      <c r="L6" s="5">
        <f t="shared" si="0"/>
        <v>78</v>
      </c>
    </row>
    <row r="7" spans="1:21" x14ac:dyDescent="0.25">
      <c r="A7" s="1" t="s">
        <v>17</v>
      </c>
      <c r="B7" s="4">
        <f>AVERAGE(Podaci!B2:B88)</f>
        <v>62.540229885057471</v>
      </c>
      <c r="C7" s="12">
        <f>AVERAGE(Podaci!C2:C88)</f>
        <v>1.4942528735632183</v>
      </c>
      <c r="D7" s="4">
        <f>AVERAGE(Podaci!D2:D88)</f>
        <v>27.540229885057471</v>
      </c>
      <c r="E7" s="4">
        <f>AVERAGE(Podaci!E2:E88)</f>
        <v>90.011494252873561</v>
      </c>
      <c r="F7" s="4">
        <f>AVERAGE(Podaci!F2:F88)</f>
        <v>4.4827586206896548</v>
      </c>
      <c r="G7" s="4">
        <f>AVERAGE(Podaci!G2:G88)</f>
        <v>3.932183908045976</v>
      </c>
      <c r="H7" s="12">
        <f>AVERAGE(Podaci!H2:H88)</f>
        <v>1.8850574712643677</v>
      </c>
      <c r="I7" s="4">
        <f>AVERAGE(Podaci!I2:I88)</f>
        <v>0.45343678160919548</v>
      </c>
      <c r="J7" s="12">
        <f>AVERAGE(Podaci!J2:J88)</f>
        <v>1.7701149425287357</v>
      </c>
      <c r="K7" s="12">
        <f>AVERAGE(Podaci!K2:K88)</f>
        <v>2.0919540229885056</v>
      </c>
      <c r="L7" s="4">
        <f>AVERAGE(Podaci!L2:L88)</f>
        <v>14.896551724137931</v>
      </c>
    </row>
    <row r="8" spans="1:21" x14ac:dyDescent="0.25">
      <c r="A8" s="1" t="s">
        <v>27</v>
      </c>
      <c r="B8" s="4">
        <f>MEDIAN(Podaci!B2:B88)</f>
        <v>64</v>
      </c>
      <c r="C8" s="19">
        <f>MEDIAN(Podaci!C2:C88)</f>
        <v>1</v>
      </c>
      <c r="D8" s="4">
        <f>MEDIAN(Podaci!D2:D88)</f>
        <v>28</v>
      </c>
      <c r="E8" s="5">
        <f>MEDIAN(Podaci!E2:E88)</f>
        <v>90</v>
      </c>
      <c r="F8" s="5">
        <f>MEDIAN(Podaci!F2:F88)</f>
        <v>3</v>
      </c>
      <c r="G8" s="4">
        <f>MEDIAN(Podaci!G2:G88)</f>
        <v>3.9</v>
      </c>
      <c r="H8" s="19">
        <f>MEDIAN(Podaci!H2:H88)</f>
        <v>2</v>
      </c>
      <c r="I8" s="4">
        <f>MEDIAN(Podaci!I2:I88)</f>
        <v>0.46800000000000003</v>
      </c>
      <c r="J8" s="12">
        <f>MEDIAN(Podaci!J2:J88)</f>
        <v>2</v>
      </c>
      <c r="K8" s="19">
        <f>MEDIAN(Podaci!K2:K88)</f>
        <v>2</v>
      </c>
      <c r="L8" s="5">
        <f>MEDIAN(Podaci!L2:L88)</f>
        <v>9</v>
      </c>
    </row>
    <row r="9" spans="1:21" x14ac:dyDescent="0.25">
      <c r="A9" s="1" t="s">
        <v>28</v>
      </c>
      <c r="B9" s="4">
        <f>MODE(Podaci!B2:B88)</f>
        <v>68</v>
      </c>
      <c r="C9" s="19">
        <f>MODE(Podaci!C2:C88)</f>
        <v>1</v>
      </c>
      <c r="D9" s="4">
        <f>MODE(Podaci!D2:D88)</f>
        <v>29</v>
      </c>
      <c r="E9" s="5">
        <f>MODE(Podaci!E2:E88)</f>
        <v>95</v>
      </c>
      <c r="F9" s="5">
        <f>MODE(Podaci!F2:F88)</f>
        <v>3</v>
      </c>
      <c r="G9" s="4">
        <f>MODE(Podaci!G2:G88)</f>
        <v>3.7</v>
      </c>
      <c r="H9" s="19">
        <f>MODE(Podaci!H2:H88)</f>
        <v>2</v>
      </c>
      <c r="I9" s="4">
        <f>MODE(Podaci!I2:I88)</f>
        <v>0.46800000000000003</v>
      </c>
      <c r="J9" s="12">
        <f>MODE(Podaci!J2:J88)</f>
        <v>2</v>
      </c>
      <c r="K9" s="19">
        <f>MODE(Podaci!K2:K88)</f>
        <v>2</v>
      </c>
      <c r="L9" s="5">
        <f>MODE(Podaci!L2:L88)</f>
        <v>7</v>
      </c>
    </row>
    <row r="10" spans="1:21" x14ac:dyDescent="0.25">
      <c r="A10" s="1" t="s">
        <v>18</v>
      </c>
      <c r="B10" s="4">
        <f>_xlfn.VAR.P(Podaci!B2:B88)</f>
        <v>177.65068040692299</v>
      </c>
      <c r="C10" s="12">
        <f>_xlfn.VAR.P(Podaci!C2:C88)</f>
        <v>0.24996697053771966</v>
      </c>
      <c r="D10" s="4">
        <f>_xlfn.VAR.P(Podaci!D2:D88)</f>
        <v>2.3288413264632091</v>
      </c>
      <c r="E10" s="4">
        <f>_xlfn.VAR.P(Podaci!E2:E88)</f>
        <v>216.95389087065664</v>
      </c>
      <c r="F10" s="4">
        <f>_xlfn.VAR.P(Podaci!F2:F88)</f>
        <v>9.215219976218787</v>
      </c>
      <c r="G10" s="4">
        <f>_xlfn.VAR.P(Podaci!G2:G88)</f>
        <v>0.25252741445371063</v>
      </c>
      <c r="H10" s="12">
        <f>_xlfn.VAR.P(Podaci!H2:H88)</f>
        <v>0.35460430704188134</v>
      </c>
      <c r="I10" s="4">
        <f>_xlfn.VAR.P(Podaci!I2:I88)</f>
        <v>2.9602636808032663E-2</v>
      </c>
      <c r="J10" s="12">
        <f>_xlfn.VAR.P(Podaci!J2:J88)</f>
        <v>0.17703791782269784</v>
      </c>
      <c r="K10" s="12">
        <f>_xlfn.VAR.P(Podaci!K2:K88)</f>
        <v>0.15246399788611442</v>
      </c>
      <c r="L10" s="4">
        <f>_xlfn.VAR.P(Podaci!L2:L88)</f>
        <v>231.17320650019818</v>
      </c>
    </row>
    <row r="11" spans="1:21" x14ac:dyDescent="0.25">
      <c r="A11" s="1" t="s">
        <v>19</v>
      </c>
      <c r="B11" s="4">
        <f>_xlfn.STDEV.S(Podaci!B2:B88)</f>
        <v>13.4058340282524</v>
      </c>
      <c r="C11" s="12">
        <f>_xlfn.STDEV.S(Podaci!C2:C88)</f>
        <v>0.50286535297074375</v>
      </c>
      <c r="D11" s="4">
        <f>_xlfn.STDEV.S(Podaci!D2:D88)</f>
        <v>1.5349009338621569</v>
      </c>
      <c r="E11" s="4">
        <f>_xlfn.STDEV.S(Podaci!E2:E88)</f>
        <v>14.814743012686511</v>
      </c>
      <c r="F11" s="4">
        <f>_xlfn.STDEV.S(Podaci!F2:F88)</f>
        <v>3.0532562448757052</v>
      </c>
      <c r="G11" s="4">
        <f>_xlfn.STDEV.S(Podaci!G2:G88)</f>
        <v>0.50543424867934639</v>
      </c>
      <c r="H11" s="12">
        <f>_xlfn.STDEV.S(Podaci!H2:H88)</f>
        <v>0.59893873888546978</v>
      </c>
      <c r="I11" s="4">
        <f>_xlfn.STDEV.S(Podaci!I2:I88)</f>
        <v>0.17305159206173978</v>
      </c>
      <c r="J11" s="12">
        <f>_xlfn.STDEV.S(Podaci!J2:J88)</f>
        <v>0.42319794217658552</v>
      </c>
      <c r="K11" s="12">
        <f>_xlfn.STDEV.S(Podaci!K2:K88)</f>
        <v>0.39272997730099102</v>
      </c>
      <c r="L11" s="4">
        <f>_xlfn.STDEV.S(Podaci!L2:L88)</f>
        <v>15.292523239835152</v>
      </c>
    </row>
    <row r="12" spans="1:21" x14ac:dyDescent="0.25">
      <c r="A12" s="10" t="s">
        <v>30</v>
      </c>
      <c r="B12" s="11">
        <f>B11/B7</f>
        <v>0.21435536858260593</v>
      </c>
      <c r="C12" s="13">
        <f t="shared" ref="C12:L12" si="1">C11/C7</f>
        <v>0.33653296698811314</v>
      </c>
      <c r="D12" s="11">
        <f t="shared" si="1"/>
        <v>5.5733047264610869E-2</v>
      </c>
      <c r="E12" s="11">
        <f t="shared" si="1"/>
        <v>0.16458723561533986</v>
      </c>
      <c r="F12" s="11">
        <f t="shared" si="1"/>
        <v>0.68111100847227279</v>
      </c>
      <c r="G12" s="11">
        <f t="shared" si="1"/>
        <v>0.1285377948994538</v>
      </c>
      <c r="H12" s="13">
        <f t="shared" si="1"/>
        <v>0.31772969684777974</v>
      </c>
      <c r="I12" s="11">
        <f t="shared" si="1"/>
        <v>0.38164436384626627</v>
      </c>
      <c r="J12" s="13">
        <f t="shared" si="1"/>
        <v>0.23907935694391519</v>
      </c>
      <c r="K12" s="13">
        <f t="shared" si="1"/>
        <v>0.18773356057794627</v>
      </c>
      <c r="L12" s="11">
        <f t="shared" si="1"/>
        <v>1.0265814211926376</v>
      </c>
    </row>
    <row r="14" spans="1:21" x14ac:dyDescent="0.25">
      <c r="A14" s="20" t="s">
        <v>31</v>
      </c>
      <c r="B14" s="21" t="s">
        <v>1</v>
      </c>
      <c r="C14" s="21" t="s">
        <v>2</v>
      </c>
      <c r="D14" s="21" t="s">
        <v>3</v>
      </c>
      <c r="E14" s="21" t="s">
        <v>4</v>
      </c>
      <c r="F14" s="21" t="s">
        <v>5</v>
      </c>
      <c r="G14" s="21" t="s">
        <v>6</v>
      </c>
      <c r="H14" s="6" t="s">
        <v>7</v>
      </c>
      <c r="I14" s="21" t="s">
        <v>8</v>
      </c>
      <c r="J14" s="21" t="s">
        <v>9</v>
      </c>
      <c r="K14" s="21" t="s">
        <v>10</v>
      </c>
      <c r="L14" s="21" t="s">
        <v>11</v>
      </c>
    </row>
    <row r="15" spans="1:21" x14ac:dyDescent="0.25">
      <c r="A15" s="1" t="s">
        <v>16</v>
      </c>
      <c r="B15" s="2">
        <f>COUNT(Podaci!B2:B22)</f>
        <v>21</v>
      </c>
      <c r="C15" s="2">
        <f>COUNT(Podaci!C2:C23)</f>
        <v>22</v>
      </c>
      <c r="D15" s="2">
        <f>COUNT(Podaci!D2:D23)</f>
        <v>22</v>
      </c>
      <c r="E15" s="2">
        <f>COUNT(Podaci!E2:E23)</f>
        <v>22</v>
      </c>
      <c r="F15" s="2">
        <f>COUNT(Podaci!F2:F23)</f>
        <v>22</v>
      </c>
      <c r="G15" s="2">
        <f>COUNT(Podaci!G2:G23)</f>
        <v>22</v>
      </c>
      <c r="H15" s="2">
        <f>COUNT(Podaci!H2:H23)</f>
        <v>22</v>
      </c>
      <c r="I15" s="2">
        <f>COUNT(Podaci!I2:I23)</f>
        <v>22</v>
      </c>
      <c r="J15" s="2">
        <f>COUNT(Podaci!J2:J23)</f>
        <v>22</v>
      </c>
      <c r="K15" s="2">
        <f>COUNT(Podaci!K2:K23)</f>
        <v>22</v>
      </c>
      <c r="L15" s="2">
        <f>COUNT(Podaci!L2:L23)</f>
        <v>22</v>
      </c>
    </row>
    <row r="16" spans="1:21" x14ac:dyDescent="0.25">
      <c r="A16" s="1" t="s">
        <v>23</v>
      </c>
      <c r="B16" s="2">
        <f>SUM(Podaci!B2:B22)</f>
        <v>1383</v>
      </c>
      <c r="C16" s="2">
        <f>SUM(Podaci!C2:C23)</f>
        <v>32</v>
      </c>
      <c r="D16" s="2">
        <f>SUM(Podaci!D2:D23)</f>
        <v>609.5</v>
      </c>
      <c r="E16" s="2">
        <f>SUM(Podaci!E2:E23)</f>
        <v>1888</v>
      </c>
      <c r="F16" s="2">
        <f>SUM(Podaci!F2:F23)</f>
        <v>59</v>
      </c>
      <c r="G16" s="2">
        <f>SUM(Podaci!G2:G23)</f>
        <v>89.40000000000002</v>
      </c>
      <c r="H16" s="2">
        <f>SUM(Podaci!H2:H23)</f>
        <v>23</v>
      </c>
      <c r="I16" s="2">
        <f>SUM(Podaci!I2:I23)</f>
        <v>11.378</v>
      </c>
      <c r="J16" s="2">
        <f>SUM(Podaci!J2:J23)</f>
        <v>37</v>
      </c>
      <c r="K16" s="2">
        <f>SUM(Podaci!K2:K23)</f>
        <v>46</v>
      </c>
      <c r="L16" s="2">
        <f>SUM(Podaci!L2:L23)</f>
        <v>169</v>
      </c>
    </row>
    <row r="17" spans="1:12" x14ac:dyDescent="0.25">
      <c r="A17" s="1" t="s">
        <v>24</v>
      </c>
      <c r="B17" s="2">
        <f>MIN(Podaci!B2:B22)</f>
        <v>46</v>
      </c>
      <c r="C17" s="2">
        <f>MIN(Podaci!C2:C23)</f>
        <v>1</v>
      </c>
      <c r="D17" s="2">
        <f>MIN(Podaci!D2:D23)</f>
        <v>23</v>
      </c>
      <c r="E17" s="2">
        <f>MIN(Podaci!E2:E23)</f>
        <v>43</v>
      </c>
      <c r="F17" s="2">
        <f>MIN(Podaci!F2:F23)</f>
        <v>0</v>
      </c>
      <c r="G17" s="2">
        <f>MIN(Podaci!G2:G23)</f>
        <v>3</v>
      </c>
      <c r="H17" s="2">
        <f>MIN(Podaci!H2:H23)</f>
        <v>1</v>
      </c>
      <c r="I17" s="2">
        <f>MIN(Podaci!I2:I23)</f>
        <v>0.223</v>
      </c>
      <c r="J17" s="2">
        <f>MIN(Podaci!J2:J23)</f>
        <v>1</v>
      </c>
      <c r="K17" s="2">
        <f>MIN(Podaci!K2:K23)</f>
        <v>1</v>
      </c>
      <c r="L17" s="2">
        <f>MIN(Podaci!L2:L23)</f>
        <v>3</v>
      </c>
    </row>
    <row r="18" spans="1:12" x14ac:dyDescent="0.25">
      <c r="A18" s="1" t="s">
        <v>25</v>
      </c>
      <c r="B18" s="2">
        <f>MAX(Podaci!B2:B22)</f>
        <v>86</v>
      </c>
      <c r="C18" s="2">
        <f>MAX(Podaci!C2:C23)</f>
        <v>2</v>
      </c>
      <c r="D18" s="2">
        <f>MAX(Podaci!D2:D23)</f>
        <v>29.5</v>
      </c>
      <c r="E18" s="2">
        <f>MAX(Podaci!E2:E23)</f>
        <v>103</v>
      </c>
      <c r="F18" s="2">
        <f>MAX(Podaci!F2:F23)</f>
        <v>7</v>
      </c>
      <c r="G18" s="2">
        <f>MAX(Podaci!G2:G23)</f>
        <v>5.7</v>
      </c>
      <c r="H18" s="2">
        <f>MAX(Podaci!H2:H23)</f>
        <v>2</v>
      </c>
      <c r="I18" s="2">
        <f>MAX(Podaci!I2:I23)</f>
        <v>0.81</v>
      </c>
      <c r="J18" s="2">
        <f>MAX(Podaci!J2:J23)</f>
        <v>2</v>
      </c>
      <c r="K18" s="2">
        <f>MAX(Podaci!K2:K23)</f>
        <v>3</v>
      </c>
      <c r="L18" s="2">
        <f>MAX(Podaci!L2:L23)</f>
        <v>16</v>
      </c>
    </row>
    <row r="19" spans="1:12" x14ac:dyDescent="0.25">
      <c r="A19" s="1" t="s">
        <v>26</v>
      </c>
      <c r="B19" s="2">
        <f>B18-B17</f>
        <v>40</v>
      </c>
      <c r="C19" s="2">
        <f t="shared" ref="C19:L19" si="2">C18-C17</f>
        <v>1</v>
      </c>
      <c r="D19" s="2">
        <f t="shared" si="2"/>
        <v>6.5</v>
      </c>
      <c r="E19" s="2">
        <f t="shared" si="2"/>
        <v>60</v>
      </c>
      <c r="F19" s="2">
        <f t="shared" si="2"/>
        <v>7</v>
      </c>
      <c r="G19" s="2">
        <f t="shared" si="2"/>
        <v>2.7</v>
      </c>
      <c r="H19" s="2">
        <f t="shared" si="2"/>
        <v>1</v>
      </c>
      <c r="I19" s="2">
        <f t="shared" si="2"/>
        <v>0.58700000000000008</v>
      </c>
      <c r="J19" s="2">
        <f t="shared" si="2"/>
        <v>1</v>
      </c>
      <c r="K19" s="2">
        <f t="shared" si="2"/>
        <v>2</v>
      </c>
      <c r="L19" s="2">
        <f t="shared" si="2"/>
        <v>13</v>
      </c>
    </row>
    <row r="20" spans="1:12" x14ac:dyDescent="0.25">
      <c r="A20" s="1" t="s">
        <v>17</v>
      </c>
      <c r="B20" s="4">
        <f>AVERAGE(Podaci!B2:B22)</f>
        <v>65.857142857142861</v>
      </c>
      <c r="C20" s="4">
        <f>AVERAGE(Podaci!C2:C23)</f>
        <v>1.4545454545454546</v>
      </c>
      <c r="D20" s="4">
        <f>AVERAGE(Podaci!D2:D23)</f>
        <v>27.704545454545453</v>
      </c>
      <c r="E20" s="4">
        <f>AVERAGE(Podaci!E2:E23)</f>
        <v>85.818181818181813</v>
      </c>
      <c r="F20" s="4">
        <f>AVERAGE(Podaci!F2:F23)</f>
        <v>2.6818181818181817</v>
      </c>
      <c r="G20" s="4">
        <f>AVERAGE(Podaci!G2:G23)</f>
        <v>4.0636363636363644</v>
      </c>
      <c r="H20" s="4">
        <f>AVERAGE(Podaci!H2:H23)</f>
        <v>1.0454545454545454</v>
      </c>
      <c r="I20" s="4">
        <f>AVERAGE(Podaci!I2:I23)</f>
        <v>0.51718181818181819</v>
      </c>
      <c r="J20" s="4">
        <f>AVERAGE(Podaci!J2:J23)</f>
        <v>1.6818181818181819</v>
      </c>
      <c r="K20" s="4">
        <f>AVERAGE(Podaci!K2:K23)</f>
        <v>2.0909090909090908</v>
      </c>
      <c r="L20" s="4">
        <f>AVERAGE(Podaci!L2:L23)</f>
        <v>7.6818181818181817</v>
      </c>
    </row>
    <row r="21" spans="1:12" x14ac:dyDescent="0.25">
      <c r="A21" s="1" t="s">
        <v>27</v>
      </c>
      <c r="B21" s="2">
        <f>MEDIAN(Podaci!B2:B22)</f>
        <v>68</v>
      </c>
      <c r="C21" s="2">
        <f>MEDIAN(Podaci!C2:C23)</f>
        <v>1</v>
      </c>
      <c r="D21" s="2">
        <f>MEDIAN(Podaci!D2:D23)</f>
        <v>28</v>
      </c>
      <c r="E21" s="2">
        <f>MEDIAN(Podaci!E2:E23)</f>
        <v>88.5</v>
      </c>
      <c r="F21" s="2">
        <f>MEDIAN(Podaci!F2:F23)</f>
        <v>3</v>
      </c>
      <c r="G21" s="2">
        <f>MEDIAN(Podaci!G2:G23)</f>
        <v>3.8</v>
      </c>
      <c r="H21" s="2">
        <f>MEDIAN(Podaci!H2:H23)</f>
        <v>1</v>
      </c>
      <c r="I21" s="2">
        <f>MEDIAN(Podaci!I2:I23)</f>
        <v>0.54300000000000004</v>
      </c>
      <c r="J21" s="2">
        <f>MEDIAN(Podaci!J2:J23)</f>
        <v>2</v>
      </c>
      <c r="K21" s="2">
        <f>MEDIAN(Podaci!K2:K23)</f>
        <v>2</v>
      </c>
      <c r="L21" s="2">
        <f>MEDIAN(Podaci!L2:L23)</f>
        <v>7</v>
      </c>
    </row>
    <row r="22" spans="1:12" x14ac:dyDescent="0.25">
      <c r="A22" s="1" t="s">
        <v>28</v>
      </c>
      <c r="B22" s="2">
        <f>MODE(Podaci!B2:B22)</f>
        <v>68</v>
      </c>
      <c r="C22" s="2">
        <f>MODE(Podaci!C2:C23)</f>
        <v>1</v>
      </c>
      <c r="D22" s="2">
        <f>MODE(Podaci!D2:D23)</f>
        <v>29</v>
      </c>
      <c r="E22" s="2">
        <f>MODE(Podaci!E2:E23)</f>
        <v>101</v>
      </c>
      <c r="F22" s="2">
        <f>MODE(Podaci!F2:F23)</f>
        <v>3</v>
      </c>
      <c r="G22" s="2">
        <f>MODE(Podaci!G2:G23)</f>
        <v>3.8</v>
      </c>
      <c r="H22" s="22">
        <f>MODE(Podaci!H2:H23)</f>
        <v>1</v>
      </c>
      <c r="I22" s="2" t="e">
        <f>MODE(Podaci!I2:I23)</f>
        <v>#N/A</v>
      </c>
      <c r="J22" s="2">
        <f>MODE(Podaci!J2:J23)</f>
        <v>2</v>
      </c>
      <c r="K22" s="2">
        <f>MODE(Podaci!K2:K23)</f>
        <v>2</v>
      </c>
      <c r="L22" s="2">
        <f>MODE(Podaci!L2:L23)</f>
        <v>3</v>
      </c>
    </row>
    <row r="23" spans="1:12" x14ac:dyDescent="0.25">
      <c r="A23" s="1" t="s">
        <v>18</v>
      </c>
      <c r="B23" s="4">
        <f>_xlfn.VAR.S(Podaci!B2:B22)</f>
        <v>124.52857142857174</v>
      </c>
      <c r="C23" s="4">
        <f>_xlfn.VAR.P(Podaci!C2:C23)</f>
        <v>0.24793388429752067</v>
      </c>
      <c r="D23" s="4">
        <f>_xlfn.VAR.P(Podaci!D2:D23)</f>
        <v>2.3786157024793382</v>
      </c>
      <c r="E23" s="4">
        <f>_xlfn.VAR.P(Podaci!E2:E23)</f>
        <v>233.60330578512398</v>
      </c>
      <c r="F23" s="4">
        <f>_xlfn.VAR.P(Podaci!F2:F23)</f>
        <v>3.0351239669421486</v>
      </c>
      <c r="G23" s="4">
        <f>_xlfn.VAR.P(Podaci!G2:G23)</f>
        <v>0.43322314049586275</v>
      </c>
      <c r="H23" s="23">
        <f>_xlfn.VAR.P(Podaci!H2:H23)</f>
        <v>4.3388429752066117E-2</v>
      </c>
      <c r="I23" s="4">
        <f>_xlfn.VAR.P(Podaci!I2:I23)</f>
        <v>1.7297421487603291E-2</v>
      </c>
      <c r="J23" s="4">
        <f>_xlfn.VAR.P(Podaci!J2:J23)</f>
        <v>0.21694214876033058</v>
      </c>
      <c r="K23" s="4">
        <f>_xlfn.VAR.P(Podaci!K2:K23)</f>
        <v>0.17355371900826447</v>
      </c>
      <c r="L23" s="4">
        <f>_xlfn.VAR.P(Podaci!L2:L23)</f>
        <v>16.398760330578511</v>
      </c>
    </row>
    <row r="24" spans="1:12" x14ac:dyDescent="0.25">
      <c r="A24" s="1" t="s">
        <v>19</v>
      </c>
      <c r="B24" s="4">
        <f>_xlfn.STDEV.S(Podaci!B2:B22)</f>
        <v>11.15923704509281</v>
      </c>
      <c r="C24" s="4">
        <f>_xlfn.STDEV.P(Podaci!C2:C23)</f>
        <v>0.49792959773196921</v>
      </c>
      <c r="D24" s="4">
        <f>_xlfn.STDEV.P(Podaci!D2:D23)</f>
        <v>1.5422761433930494</v>
      </c>
      <c r="E24" s="4">
        <f>_xlfn.STDEV.P(Podaci!E2:E23)</f>
        <v>15.284086684690191</v>
      </c>
      <c r="F24" s="4">
        <f>_xlfn.STDEV.P(Podaci!F2:F23)</f>
        <v>1.7421607178851637</v>
      </c>
      <c r="G24" s="4">
        <f>_xlfn.STDEV.P(Podaci!G2:G23)</f>
        <v>0.65819688581446723</v>
      </c>
      <c r="H24" s="23">
        <f>_xlfn.STDEV.P(Podaci!H2:H23)</f>
        <v>0.20829889522526546</v>
      </c>
      <c r="I24" s="4">
        <f>_xlfn.STDEV.P(Podaci!I2:I23)</f>
        <v>0.13151966198102583</v>
      </c>
      <c r="J24" s="4">
        <f>_xlfn.STDEV.P(Podaci!J2:J23)</f>
        <v>0.46577048936179993</v>
      </c>
      <c r="K24" s="4">
        <f>_xlfn.STDEV.P(Podaci!K2:K23)</f>
        <v>0.41659779045053091</v>
      </c>
      <c r="L24" s="4">
        <f>_xlfn.STDEV.P(Podaci!L2:L23)</f>
        <v>4.0495382860986151</v>
      </c>
    </row>
    <row r="25" spans="1:12" x14ac:dyDescent="0.25">
      <c r="A25" s="10" t="s">
        <v>30</v>
      </c>
      <c r="B25" s="4">
        <f>B24/B20</f>
        <v>0.16944611565216847</v>
      </c>
      <c r="C25" s="4">
        <f t="shared" ref="C25:L25" si="3">C24/C20</f>
        <v>0.34232659844072882</v>
      </c>
      <c r="D25" s="4">
        <f t="shared" si="3"/>
        <v>5.5668704109347149E-2</v>
      </c>
      <c r="E25" s="4">
        <f t="shared" si="3"/>
        <v>0.1780984677241442</v>
      </c>
      <c r="F25" s="4">
        <f t="shared" si="3"/>
        <v>0.64961925073684079</v>
      </c>
      <c r="G25" s="4">
        <f t="shared" si="3"/>
        <v>0.1619723880080344</v>
      </c>
      <c r="H25" s="23">
        <f t="shared" si="3"/>
        <v>0.19924242151981914</v>
      </c>
      <c r="I25" s="4">
        <f t="shared" si="3"/>
        <v>0.25430062959945227</v>
      </c>
      <c r="J25" s="4">
        <f t="shared" si="3"/>
        <v>0.27694461529620534</v>
      </c>
      <c r="K25" s="4">
        <f t="shared" si="3"/>
        <v>0.19924242151981914</v>
      </c>
      <c r="L25" s="4">
        <f t="shared" si="3"/>
        <v>0.52715883014301501</v>
      </c>
    </row>
    <row r="27" spans="1:12" x14ac:dyDescent="0.25">
      <c r="A27" s="20" t="s">
        <v>32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6" t="s">
        <v>7</v>
      </c>
      <c r="I27" s="21" t="s">
        <v>8</v>
      </c>
      <c r="J27" s="21" t="s">
        <v>9</v>
      </c>
      <c r="K27" s="21" t="s">
        <v>10</v>
      </c>
      <c r="L27" s="21" t="s">
        <v>11</v>
      </c>
    </row>
    <row r="28" spans="1:12" x14ac:dyDescent="0.25">
      <c r="A28" s="1" t="s">
        <v>16</v>
      </c>
      <c r="B28" s="2">
        <f>COUNT(Podaci!B23:B77)</f>
        <v>55</v>
      </c>
      <c r="C28" s="2">
        <f>COUNT(Podaci!C23:C77)</f>
        <v>55</v>
      </c>
      <c r="D28" s="2">
        <f>COUNT(Podaci!D23:D77)</f>
        <v>55</v>
      </c>
      <c r="E28" s="2">
        <f>COUNT(Podaci!E23:E77)</f>
        <v>55</v>
      </c>
      <c r="F28" s="2">
        <f>COUNT(Podaci!F23:F77)</f>
        <v>55</v>
      </c>
      <c r="G28" s="2">
        <f>COUNT(Podaci!G23:G77)</f>
        <v>55</v>
      </c>
      <c r="H28" s="2">
        <f>COUNT(Podaci!H23:H77)</f>
        <v>55</v>
      </c>
      <c r="I28" s="2">
        <f>COUNT(Podaci!I23:I77)</f>
        <v>55</v>
      </c>
      <c r="J28" s="2">
        <f>COUNT(Podaci!J23:J77)</f>
        <v>55</v>
      </c>
      <c r="K28" s="2">
        <f>COUNT(Podaci!K23:K77)</f>
        <v>55</v>
      </c>
      <c r="L28" s="2">
        <f>COUNT(Podaci!L23:L77)</f>
        <v>55</v>
      </c>
    </row>
    <row r="29" spans="1:12" x14ac:dyDescent="0.25">
      <c r="A29" s="1" t="s">
        <v>23</v>
      </c>
      <c r="B29" s="2">
        <f>SUM(Podaci!B23:B77)</f>
        <v>3401</v>
      </c>
      <c r="C29" s="2">
        <f>SUM(Podaci!C23:C77)</f>
        <v>84</v>
      </c>
      <c r="D29" s="2">
        <f>SUM(Podaci!D23:D77)</f>
        <v>1510.5</v>
      </c>
      <c r="E29" s="2">
        <f>SUM(Podaci!E23:E77)</f>
        <v>4982</v>
      </c>
      <c r="F29" s="2">
        <f>SUM(Podaci!F23:F77)</f>
        <v>228</v>
      </c>
      <c r="G29" s="2">
        <f>SUM(Podaci!G23:G77)</f>
        <v>212.5</v>
      </c>
      <c r="H29" s="2">
        <f>SUM(Podaci!H23:H77)</f>
        <v>110</v>
      </c>
      <c r="I29" s="2">
        <f>SUM(Podaci!I23:I77)</f>
        <v>25.211000000000002</v>
      </c>
      <c r="J29" s="2">
        <f>SUM(Podaci!J23:J77)</f>
        <v>97</v>
      </c>
      <c r="K29" s="2">
        <f>SUM(Podaci!K23:K77)</f>
        <v>115</v>
      </c>
      <c r="L29" s="2">
        <f>SUM(Podaci!L23:L77)</f>
        <v>716</v>
      </c>
    </row>
    <row r="30" spans="1:12" x14ac:dyDescent="0.25">
      <c r="A30" s="1" t="s">
        <v>24</v>
      </c>
      <c r="B30" s="2">
        <f>MIN(Podaci!B23:B77)</f>
        <v>23</v>
      </c>
      <c r="C30" s="2">
        <f>MIN(Podaci!C23:C77)</f>
        <v>1</v>
      </c>
      <c r="D30" s="2">
        <f>MIN(Podaci!D23:D77)</f>
        <v>23</v>
      </c>
      <c r="E30" s="2">
        <f>MIN(Podaci!E23:E77)</f>
        <v>67</v>
      </c>
      <c r="F30" s="2">
        <f>MIN(Podaci!F23:F77)</f>
        <v>1</v>
      </c>
      <c r="G30" s="2">
        <f>MIN(Podaci!G23:G77)</f>
        <v>3</v>
      </c>
      <c r="H30" s="2">
        <f>MIN(Podaci!H23:H77)</f>
        <v>2</v>
      </c>
      <c r="I30" s="2">
        <f>MIN(Podaci!I23:I77)</f>
        <v>0.11899999999999999</v>
      </c>
      <c r="J30" s="2">
        <f>MIN(Podaci!J23:J77)</f>
        <v>1</v>
      </c>
      <c r="K30" s="2">
        <f>MIN(Podaci!K23:K77)</f>
        <v>1</v>
      </c>
      <c r="L30" s="2">
        <f>MIN(Podaci!L23:L77)</f>
        <v>3</v>
      </c>
    </row>
    <row r="31" spans="1:12" x14ac:dyDescent="0.25">
      <c r="A31" s="1" t="s">
        <v>25</v>
      </c>
      <c r="B31" s="2">
        <f>MAX(Podaci!B23:B77)</f>
        <v>90</v>
      </c>
      <c r="C31" s="2">
        <f>MAX(Podaci!C15:C36)</f>
        <v>2</v>
      </c>
      <c r="D31" s="2">
        <f>MAX(Podaci!D15:D36)</f>
        <v>30</v>
      </c>
      <c r="E31" s="2">
        <f>MAX(Podaci!E15:E36)</f>
        <v>105</v>
      </c>
      <c r="F31" s="2">
        <f>MAX(Podaci!F15:F36)</f>
        <v>7</v>
      </c>
      <c r="G31" s="2">
        <f>MAX(Podaci!G15:G36)</f>
        <v>5.7</v>
      </c>
      <c r="H31" s="2">
        <f>MAX(Podaci!H15:H36)</f>
        <v>2</v>
      </c>
      <c r="I31" s="2">
        <f>MAX(Podaci!I15:I36)</f>
        <v>0.66</v>
      </c>
      <c r="J31" s="2">
        <f>MAX(Podaci!J15:J36)</f>
        <v>2</v>
      </c>
      <c r="K31" s="2">
        <f>MAX(Podaci!K15:K36)</f>
        <v>3</v>
      </c>
      <c r="L31" s="2">
        <f>MAX(Podaci!L15:L36)</f>
        <v>18</v>
      </c>
    </row>
    <row r="32" spans="1:12" x14ac:dyDescent="0.25">
      <c r="A32" s="1" t="s">
        <v>26</v>
      </c>
      <c r="B32" s="2">
        <f>B31-B30</f>
        <v>67</v>
      </c>
      <c r="C32" s="2">
        <f t="shared" ref="C32:L32" si="4">C31-C30</f>
        <v>1</v>
      </c>
      <c r="D32" s="2">
        <f t="shared" si="4"/>
        <v>7</v>
      </c>
      <c r="E32" s="2">
        <f t="shared" si="4"/>
        <v>38</v>
      </c>
      <c r="F32" s="2">
        <f t="shared" si="4"/>
        <v>6</v>
      </c>
      <c r="G32" s="2">
        <f t="shared" si="4"/>
        <v>2.7</v>
      </c>
      <c r="H32" s="2">
        <f t="shared" si="4"/>
        <v>0</v>
      </c>
      <c r="I32" s="2">
        <f t="shared" si="4"/>
        <v>0.54100000000000004</v>
      </c>
      <c r="J32" s="2">
        <f t="shared" si="4"/>
        <v>1</v>
      </c>
      <c r="K32" s="2">
        <f t="shared" si="4"/>
        <v>2</v>
      </c>
      <c r="L32" s="2">
        <f t="shared" si="4"/>
        <v>15</v>
      </c>
    </row>
    <row r="33" spans="1:12" x14ac:dyDescent="0.25">
      <c r="A33" s="1" t="s">
        <v>17</v>
      </c>
      <c r="B33" s="4">
        <f>AVERAGE(Podaci!B23:B77)</f>
        <v>61.836363636363636</v>
      </c>
      <c r="C33" s="4">
        <f>AVERAGE(Podaci!C23:C77)</f>
        <v>1.5272727272727273</v>
      </c>
      <c r="D33" s="4">
        <f>AVERAGE(Podaci!D23:D77)</f>
        <v>27.463636363636365</v>
      </c>
      <c r="E33" s="4">
        <f>AVERAGE(Podaci!E23:E77)</f>
        <v>90.581818181818178</v>
      </c>
      <c r="F33" s="4">
        <f>AVERAGE(Podaci!F23:F77)</f>
        <v>4.1454545454545455</v>
      </c>
      <c r="G33" s="4">
        <f>AVERAGE(Podaci!G23:G77)</f>
        <v>3.8636363636363638</v>
      </c>
      <c r="H33" s="5">
        <f>AVERAGE(Podaci!H23:H77)</f>
        <v>2</v>
      </c>
      <c r="I33" s="4">
        <f>AVERAGE(Podaci!I23:I77)</f>
        <v>0.45838181818181822</v>
      </c>
      <c r="J33" s="4">
        <f>AVERAGE(Podaci!J23:J77)</f>
        <v>1.7636363636363637</v>
      </c>
      <c r="K33" s="4">
        <f>AVERAGE(Podaci!K23:K77)</f>
        <v>2.0909090909090908</v>
      </c>
      <c r="L33" s="4">
        <f>AVERAGE(Podaci!L23:L77)</f>
        <v>13.018181818181818</v>
      </c>
    </row>
    <row r="34" spans="1:12" x14ac:dyDescent="0.25">
      <c r="A34" s="1" t="s">
        <v>27</v>
      </c>
      <c r="B34" s="2">
        <f>MEDIAN(Podaci!B23:B77)</f>
        <v>63</v>
      </c>
      <c r="C34" s="2">
        <f>MEDIAN(Podaci!C15:C36)</f>
        <v>2</v>
      </c>
      <c r="D34" s="2">
        <f>MEDIAN(Podaci!D15:D36)</f>
        <v>28</v>
      </c>
      <c r="E34" s="2">
        <f>MEDIAN(Podaci!E15:E36)</f>
        <v>87</v>
      </c>
      <c r="F34" s="2">
        <f>MEDIAN(Podaci!F15:F36)</f>
        <v>3</v>
      </c>
      <c r="G34" s="2">
        <f>MEDIAN(Podaci!G15:G36)</f>
        <v>4</v>
      </c>
      <c r="H34" s="2">
        <f>MEDIAN(Podaci!H15:H36)</f>
        <v>2</v>
      </c>
      <c r="I34" s="2">
        <f>MEDIAN(Podaci!I15:I36)</f>
        <v>0.50700000000000001</v>
      </c>
      <c r="J34" s="2">
        <f>MEDIAN(Podaci!J15:J36)</f>
        <v>2</v>
      </c>
      <c r="K34" s="2">
        <f>MEDIAN(Podaci!K15:K36)</f>
        <v>2</v>
      </c>
      <c r="L34" s="2">
        <f>MEDIAN(Podaci!L15:L36)</f>
        <v>8</v>
      </c>
    </row>
    <row r="35" spans="1:12" x14ac:dyDescent="0.25">
      <c r="A35" s="1" t="s">
        <v>28</v>
      </c>
      <c r="B35" s="2">
        <f>MODE(Podaci!B23:B77)</f>
        <v>63</v>
      </c>
      <c r="C35" s="2">
        <f>MODE(Podaci!C23:C77)</f>
        <v>2</v>
      </c>
      <c r="D35" s="2">
        <f>MODE(Podaci!D23:D77)</f>
        <v>28</v>
      </c>
      <c r="E35" s="2">
        <f>MODE(Podaci!E23:E77)</f>
        <v>95</v>
      </c>
      <c r="F35" s="2">
        <f>MODE(Podaci!F23:F77)</f>
        <v>3</v>
      </c>
      <c r="G35" s="2">
        <f>MODE(Podaci!G23:G77)</f>
        <v>4.0999999999999996</v>
      </c>
      <c r="H35" s="22">
        <f>MODE(Podaci!H23:H77)</f>
        <v>2</v>
      </c>
      <c r="I35" s="2">
        <f>MODE(Podaci!I23:I77)</f>
        <v>0.6</v>
      </c>
      <c r="J35" s="2">
        <f>MODE(Podaci!J23:J77)</f>
        <v>2</v>
      </c>
      <c r="K35" s="2">
        <f>MODE(Podaci!K23:K77)</f>
        <v>2</v>
      </c>
      <c r="L35" s="2">
        <f>MODE(Podaci!L23:L77)</f>
        <v>7</v>
      </c>
    </row>
    <row r="36" spans="1:12" x14ac:dyDescent="0.25">
      <c r="A36" s="1" t="s">
        <v>18</v>
      </c>
      <c r="B36" s="4">
        <f>_xlfn.VAR.S(Podaci!B23:B77)</f>
        <v>206.2134680134682</v>
      </c>
      <c r="C36" s="4">
        <f>_xlfn.VAR.P(Podaci!C15:C36)</f>
        <v>0.24173553719008264</v>
      </c>
      <c r="D36" s="4">
        <f>_xlfn.VAR.P(Podaci!D15:D36)</f>
        <v>3.1177685950413223</v>
      </c>
      <c r="E36" s="4">
        <f>_xlfn.VAR.P(Podaci!E15:E36)</f>
        <v>188.31611570247935</v>
      </c>
      <c r="F36" s="4">
        <f>_xlfn.VAR.P(Podaci!F15:F36)</f>
        <v>2.7438016528925622</v>
      </c>
      <c r="G36" s="4">
        <f>_xlfn.VAR.P(Podaci!G15:G36)</f>
        <v>0.42148760330578511</v>
      </c>
      <c r="H36" s="23">
        <f>_xlfn.VAR.P(Podaci!H15:H36)</f>
        <v>0.23140495867768596</v>
      </c>
      <c r="I36" s="4">
        <f>_xlfn.VAR.P(Podaci!I15:I36)</f>
        <v>2.4666561983471124E-2</v>
      </c>
      <c r="J36" s="4">
        <f>_xlfn.VAR.P(Podaci!J15:J36)</f>
        <v>0.23140495867768596</v>
      </c>
      <c r="K36" s="4">
        <f>_xlfn.VAR.P(Podaci!K15:K36)</f>
        <v>8.2644628099173556E-2</v>
      </c>
      <c r="L36" s="4">
        <f>_xlfn.VAR.P(Podaci!L15:L36)</f>
        <v>15.134297520661157</v>
      </c>
    </row>
    <row r="37" spans="1:12" x14ac:dyDescent="0.25">
      <c r="A37" s="1" t="s">
        <v>19</v>
      </c>
      <c r="B37" s="4">
        <f>_xlfn.STDEV.S(Podaci!B23:B77)</f>
        <v>14.360134679503121</v>
      </c>
      <c r="C37" s="4">
        <f>_xlfn.STDEV.P(Podaci!C23:C77)</f>
        <v>0.49925564428167202</v>
      </c>
      <c r="D37" s="4">
        <f>_xlfn.STDEV.P(Podaci!D23:D77)</f>
        <v>1.5458288316820539</v>
      </c>
      <c r="E37" s="4">
        <f>_xlfn.STDEV.P(Podaci!E23:E77)</f>
        <v>14.162294253135567</v>
      </c>
      <c r="F37" s="4">
        <f>_xlfn.STDEV.P(Podaci!F23:F77)</f>
        <v>2.3619574456807242</v>
      </c>
      <c r="G37" s="4">
        <f>_xlfn.STDEV.P(Podaci!G23:G77)</f>
        <v>0.41048248168295376</v>
      </c>
      <c r="H37" s="23">
        <f>_xlfn.STDEV.P(Podaci!H23:H77)</f>
        <v>0</v>
      </c>
      <c r="I37" s="4">
        <f>_xlfn.STDEV.P(Podaci!I23:I77)</f>
        <v>0.17288309143980812</v>
      </c>
      <c r="J37" s="4">
        <f>_xlfn.STDEV.P(Podaci!J23:J77)</f>
        <v>0.424848052565379</v>
      </c>
      <c r="K37" s="4">
        <f>_xlfn.STDEV.P(Podaci!K23:K77)</f>
        <v>0.39417242524870544</v>
      </c>
      <c r="L37" s="4">
        <f>_xlfn.STDEV.P(Podaci!L23:L77)</f>
        <v>13.020949426479705</v>
      </c>
    </row>
    <row r="38" spans="1:12" x14ac:dyDescent="0.25">
      <c r="A38" s="10" t="s">
        <v>30</v>
      </c>
      <c r="B38" s="4">
        <f>B37/B33</f>
        <v>0.23222799393492258</v>
      </c>
      <c r="C38" s="4">
        <f t="shared" ref="C38:L38" si="5">C37/C33</f>
        <v>0.3268935766129995</v>
      </c>
      <c r="D38" s="4">
        <f t="shared" si="5"/>
        <v>5.6286385794447509E-2</v>
      </c>
      <c r="E38" s="4">
        <f t="shared" si="5"/>
        <v>0.15634808990816063</v>
      </c>
      <c r="F38" s="4">
        <f t="shared" si="5"/>
        <v>0.56977043645806946</v>
      </c>
      <c r="G38" s="4">
        <f t="shared" si="5"/>
        <v>0.10624252467088215</v>
      </c>
      <c r="H38" s="23">
        <f t="shared" si="5"/>
        <v>0</v>
      </c>
      <c r="I38" s="4">
        <f t="shared" si="5"/>
        <v>0.3771595743599796</v>
      </c>
      <c r="J38" s="4">
        <f t="shared" si="5"/>
        <v>0.24089322568140045</v>
      </c>
      <c r="K38" s="4">
        <f t="shared" si="5"/>
        <v>0.18851724685807653</v>
      </c>
      <c r="L38" s="4">
        <f t="shared" si="5"/>
        <v>1.0002125956094745</v>
      </c>
    </row>
    <row r="40" spans="1:12" x14ac:dyDescent="0.25">
      <c r="A40" s="20" t="s">
        <v>33</v>
      </c>
      <c r="B40" s="21" t="s">
        <v>1</v>
      </c>
      <c r="C40" s="21" t="s">
        <v>2</v>
      </c>
      <c r="D40" s="21" t="s">
        <v>3</v>
      </c>
      <c r="E40" s="21" t="s">
        <v>4</v>
      </c>
      <c r="F40" s="21" t="s">
        <v>5</v>
      </c>
      <c r="G40" s="21" t="s">
        <v>6</v>
      </c>
      <c r="H40" s="6" t="s">
        <v>7</v>
      </c>
      <c r="I40" s="21" t="s">
        <v>8</v>
      </c>
      <c r="J40" s="21" t="s">
        <v>9</v>
      </c>
      <c r="K40" s="21" t="s">
        <v>10</v>
      </c>
      <c r="L40" s="21" t="s">
        <v>11</v>
      </c>
    </row>
    <row r="41" spans="1:12" x14ac:dyDescent="0.25">
      <c r="A41" s="1" t="s">
        <v>16</v>
      </c>
      <c r="B41" s="2">
        <f>COUNT(Podaci!B78:B88)</f>
        <v>11</v>
      </c>
      <c r="C41" s="2">
        <f>COUNT(Podaci!C78:C88)</f>
        <v>11</v>
      </c>
      <c r="D41" s="2">
        <f>COUNT(Podaci!D78:D88)</f>
        <v>11</v>
      </c>
      <c r="E41" s="2">
        <f>COUNT(Podaci!E78:E88)</f>
        <v>11</v>
      </c>
      <c r="F41" s="2">
        <f>COUNT(Podaci!F78:F88)</f>
        <v>11</v>
      </c>
      <c r="G41" s="2">
        <f>COUNT(Podaci!G78:G88)</f>
        <v>11</v>
      </c>
      <c r="H41" s="2">
        <f>COUNT(Podaci!H78:H88)</f>
        <v>11</v>
      </c>
      <c r="I41" s="2">
        <f>COUNT(Podaci!I78:I88)</f>
        <v>11</v>
      </c>
      <c r="J41" s="2">
        <f>COUNT(Podaci!J78:J88)</f>
        <v>11</v>
      </c>
      <c r="K41" s="2">
        <f>COUNT(Podaci!K78:K88)</f>
        <v>11</v>
      </c>
      <c r="L41" s="2">
        <f>COUNT(Podaci!L78:L88)</f>
        <v>11</v>
      </c>
    </row>
    <row r="42" spans="1:12" x14ac:dyDescent="0.25">
      <c r="A42" s="1" t="s">
        <v>23</v>
      </c>
      <c r="B42" s="2">
        <f>SUM(Podaci!B78:B88)</f>
        <v>657</v>
      </c>
      <c r="C42" s="2">
        <f>SUM(Podaci!C78:C88)</f>
        <v>16</v>
      </c>
      <c r="D42" s="2">
        <f>SUM(Podaci!D78:D88)</f>
        <v>305</v>
      </c>
      <c r="E42" s="2">
        <f>SUM(Podaci!E78:E88)</f>
        <v>1056</v>
      </c>
      <c r="F42" s="2">
        <f>SUM(Podaci!F78:F88)</f>
        <v>106</v>
      </c>
      <c r="G42" s="2">
        <f>SUM(Podaci!G78:G88)</f>
        <v>43.900000000000006</v>
      </c>
      <c r="H42" s="2">
        <f>SUM(Podaci!H78:H88)</f>
        <v>33</v>
      </c>
      <c r="I42" s="2">
        <f>SUM(Podaci!I78:I88)</f>
        <v>3.0830000000000006</v>
      </c>
      <c r="J42" s="2">
        <f>SUM(Podaci!J78:J88)</f>
        <v>22</v>
      </c>
      <c r="K42" s="2">
        <f>SUM(Podaci!K78:K88)</f>
        <v>23</v>
      </c>
      <c r="L42" s="2">
        <f>SUM(Podaci!L78:L88)</f>
        <v>427</v>
      </c>
    </row>
    <row r="43" spans="1:12" x14ac:dyDescent="0.25">
      <c r="A43" s="1" t="s">
        <v>24</v>
      </c>
      <c r="B43" s="2">
        <f>MIN(Podaci!B78:B88)</f>
        <v>41</v>
      </c>
      <c r="C43" s="2">
        <f>MIN(Podaci!C78:C88)</f>
        <v>1</v>
      </c>
      <c r="D43" s="2">
        <f>MIN(Podaci!D78:D88)</f>
        <v>25</v>
      </c>
      <c r="E43" s="2">
        <f>MIN(Podaci!E78:E88)</f>
        <v>65</v>
      </c>
      <c r="F43" s="2">
        <f>MIN(Podaci!F78:F88)</f>
        <v>5</v>
      </c>
      <c r="G43" s="2">
        <f>MIN(Podaci!G78:G88)</f>
        <v>3.1</v>
      </c>
      <c r="H43" s="2">
        <f>MIN(Podaci!H78:H88)</f>
        <v>3</v>
      </c>
      <c r="I43" s="2">
        <f>MIN(Podaci!I78:I88)</f>
        <v>0.125</v>
      </c>
      <c r="J43" s="2">
        <f>MIN(Podaci!J78:J88)</f>
        <v>2</v>
      </c>
      <c r="K43" s="2">
        <f>MIN(Podaci!K78:K88)</f>
        <v>2</v>
      </c>
      <c r="L43" s="2">
        <f>MIN(Podaci!L78:L88)</f>
        <v>11</v>
      </c>
    </row>
    <row r="44" spans="1:12" x14ac:dyDescent="0.25">
      <c r="A44" s="1" t="s">
        <v>25</v>
      </c>
      <c r="B44" s="2">
        <f>MAX(Podaci!B78:B88)</f>
        <v>79</v>
      </c>
      <c r="C44" s="2">
        <f>MAX(Podaci!C78:C88)</f>
        <v>2</v>
      </c>
      <c r="D44" s="2">
        <f>MAX(Podaci!D78:D88)</f>
        <v>29.5</v>
      </c>
      <c r="E44" s="2">
        <f>MAX(Podaci!E78:E88)</f>
        <v>110</v>
      </c>
      <c r="F44" s="2">
        <f>MAX(Podaci!F78:F88)</f>
        <v>13</v>
      </c>
      <c r="G44" s="2">
        <f>MAX(Podaci!G78:G88)</f>
        <v>4.9000000000000004</v>
      </c>
      <c r="H44" s="2">
        <f>MAX(Podaci!H78:H88)</f>
        <v>3</v>
      </c>
      <c r="I44" s="2">
        <f>MAX(Podaci!I78:I88)</f>
        <v>0.5</v>
      </c>
      <c r="J44" s="2">
        <f>MAX(Podaci!J78:J88)</f>
        <v>2</v>
      </c>
      <c r="K44" s="2">
        <f>MAX(Podaci!K78:K88)</f>
        <v>3</v>
      </c>
      <c r="L44" s="2">
        <f>MAX(Podaci!L78:L88)</f>
        <v>81</v>
      </c>
    </row>
    <row r="45" spans="1:12" x14ac:dyDescent="0.25">
      <c r="A45" s="1" t="s">
        <v>26</v>
      </c>
      <c r="B45" s="2">
        <f>B44-B43</f>
        <v>38</v>
      </c>
      <c r="C45" s="2">
        <f t="shared" ref="C45:L45" si="6">C44-C43</f>
        <v>1</v>
      </c>
      <c r="D45" s="2">
        <f t="shared" si="6"/>
        <v>4.5</v>
      </c>
      <c r="E45" s="2">
        <f t="shared" si="6"/>
        <v>45</v>
      </c>
      <c r="F45" s="2">
        <f t="shared" si="6"/>
        <v>8</v>
      </c>
      <c r="G45" s="2">
        <f t="shared" si="6"/>
        <v>1.8000000000000003</v>
      </c>
      <c r="H45" s="2">
        <f t="shared" si="6"/>
        <v>0</v>
      </c>
      <c r="I45" s="2">
        <f t="shared" si="6"/>
        <v>0.375</v>
      </c>
      <c r="J45" s="2">
        <f t="shared" si="6"/>
        <v>0</v>
      </c>
      <c r="K45" s="2">
        <f t="shared" si="6"/>
        <v>1</v>
      </c>
      <c r="L45" s="2">
        <f t="shared" si="6"/>
        <v>70</v>
      </c>
    </row>
    <row r="46" spans="1:12" x14ac:dyDescent="0.25">
      <c r="A46" s="1" t="s">
        <v>17</v>
      </c>
      <c r="B46" s="4">
        <f>AVERAGE(Podaci!B78:B88)</f>
        <v>59.727272727272727</v>
      </c>
      <c r="C46" s="4">
        <f>AVERAGE(Podaci!C78:C88)</f>
        <v>1.4545454545454546</v>
      </c>
      <c r="D46" s="4">
        <f>AVERAGE(Podaci!D78:D88)</f>
        <v>27.727272727272727</v>
      </c>
      <c r="E46" s="4">
        <f>AVERAGE(Podaci!E78:E88)</f>
        <v>96</v>
      </c>
      <c r="F46" s="4">
        <f>AVERAGE(Podaci!F78:F88)</f>
        <v>9.6363636363636367</v>
      </c>
      <c r="G46" s="4">
        <f>AVERAGE(Podaci!G78:G88)</f>
        <v>3.9909090909090916</v>
      </c>
      <c r="H46" s="4">
        <f>AVERAGE(Podaci!H78:H88)</f>
        <v>3</v>
      </c>
      <c r="I46" s="4">
        <f>AVERAGE(Podaci!I78:I88)</f>
        <v>0.28027272727272734</v>
      </c>
      <c r="J46" s="4">
        <f>AVERAGE(Podaci!J78:J88)</f>
        <v>2</v>
      </c>
      <c r="K46" s="4">
        <f>AVERAGE(Podaci!K78:K88)</f>
        <v>2.0909090909090908</v>
      </c>
      <c r="L46" s="4">
        <f>AVERAGE(Podaci!L78:L88)</f>
        <v>38.81818181818182</v>
      </c>
    </row>
    <row r="47" spans="1:12" x14ac:dyDescent="0.25">
      <c r="A47" s="1" t="s">
        <v>27</v>
      </c>
      <c r="B47" s="2">
        <f>MEDIAN(Podaci!B78:B88)</f>
        <v>59</v>
      </c>
      <c r="C47" s="2">
        <f>MEDIAN(Podaci!C78:C88)</f>
        <v>1</v>
      </c>
      <c r="D47" s="2">
        <f>MEDIAN(Podaci!D78:D88)</f>
        <v>28</v>
      </c>
      <c r="E47" s="2">
        <f>MEDIAN(Podaci!E78:E88)</f>
        <v>102</v>
      </c>
      <c r="F47" s="2">
        <f>MEDIAN(Podaci!F78:F88)</f>
        <v>10</v>
      </c>
      <c r="G47" s="2">
        <f>MEDIAN(Podaci!G78:G88)</f>
        <v>3.9</v>
      </c>
      <c r="H47" s="2">
        <f>MEDIAN(Podaci!H78:H88)</f>
        <v>3</v>
      </c>
      <c r="I47" s="2">
        <f>MEDIAN(Podaci!I78:I88)</f>
        <v>0.216</v>
      </c>
      <c r="J47" s="2">
        <f>MEDIAN(Podaci!J78:J88)</f>
        <v>2</v>
      </c>
      <c r="K47" s="2">
        <f>MEDIAN(Podaci!K78:K88)</f>
        <v>2</v>
      </c>
      <c r="L47" s="2">
        <f>MEDIAN(Podaci!L78:L88)</f>
        <v>36</v>
      </c>
    </row>
    <row r="48" spans="1:12" x14ac:dyDescent="0.25">
      <c r="A48" s="1" t="s">
        <v>28</v>
      </c>
      <c r="B48" s="2" t="e">
        <f>MODE(Podaci!B78:B88)</f>
        <v>#N/A</v>
      </c>
      <c r="C48" s="2">
        <f>MODE(Podaci!C78:C88)</f>
        <v>1</v>
      </c>
      <c r="D48" s="2">
        <f>MODE(Podaci!D78:D88)</f>
        <v>27.5</v>
      </c>
      <c r="E48" s="2" t="e">
        <f>MODE(Podaci!E78:E88)</f>
        <v>#N/A</v>
      </c>
      <c r="F48" s="2">
        <f>MODE(Podaci!F78:F88)</f>
        <v>10</v>
      </c>
      <c r="G48" s="2">
        <f>MODE(Podaci!G78:G88)</f>
        <v>4.5</v>
      </c>
      <c r="H48" s="22">
        <f>MODE(Podaci!H78:H88)</f>
        <v>3</v>
      </c>
      <c r="I48" s="2" t="e">
        <f>MODE(Podaci!I78:I88)</f>
        <v>#N/A</v>
      </c>
      <c r="J48" s="2">
        <f>MODE(Podaci!J78:J88)</f>
        <v>2</v>
      </c>
      <c r="K48" s="2">
        <f>MODE(Podaci!K78:K88)</f>
        <v>2</v>
      </c>
      <c r="L48" s="2">
        <f>MODE(Podaci!L78:L88)</f>
        <v>36</v>
      </c>
    </row>
    <row r="49" spans="1:12" x14ac:dyDescent="0.25">
      <c r="A49" s="1" t="s">
        <v>18</v>
      </c>
      <c r="B49" s="4">
        <f>_xlfn.VAR.S(Podaci!B78:B88)</f>
        <v>148.41818181818161</v>
      </c>
      <c r="C49" s="4">
        <f>_xlfn.VAR.S(Podaci!C78:C88)</f>
        <v>0.27272727272727265</v>
      </c>
      <c r="D49" s="4">
        <f>_xlfn.VAR.S(Podaci!D78:D88)</f>
        <v>1.9681818181818176</v>
      </c>
      <c r="E49" s="5">
        <f>_xlfn.VAR.S(Podaci!E78:E88)</f>
        <v>193</v>
      </c>
      <c r="F49" s="4">
        <f>_xlfn.VAR.S(Podaci!F78:F88)</f>
        <v>6.0545454545454502</v>
      </c>
      <c r="G49" s="4">
        <f>_xlfn.VAR.S(Podaci!G78:G88)</f>
        <v>0.25490909090908642</v>
      </c>
      <c r="H49" s="23">
        <f>_xlfn.VAR.S(Podaci!H78:H88)</f>
        <v>0</v>
      </c>
      <c r="I49" s="4">
        <f>_xlfn.VAR.S(Podaci!I78:I88)</f>
        <v>1.8353218181818155E-2</v>
      </c>
      <c r="J49" s="4">
        <f>_xlfn.VAR.S(Podaci!J78:J88)</f>
        <v>0</v>
      </c>
      <c r="K49" s="4">
        <f>_xlfn.VAR.S(Podaci!K78:K88)</f>
        <v>9.0909090909090648E-2</v>
      </c>
      <c r="L49" s="4">
        <f>_xlfn.VAR.S(Podaci!L78:L88)</f>
        <v>279.36363636363637</v>
      </c>
    </row>
    <row r="50" spans="1:12" x14ac:dyDescent="0.25">
      <c r="A50" s="1" t="s">
        <v>19</v>
      </c>
      <c r="B50" s="4">
        <f>_xlfn.STDEV.S(Podaci!B78:B88)</f>
        <v>12.182700103761137</v>
      </c>
      <c r="C50" s="4">
        <f>_xlfn.STDEV.S(Podaci!C78:C88)</f>
        <v>0.52223296786709339</v>
      </c>
      <c r="D50" s="4">
        <f>_xlfn.STDEV.S(Podaci!D78:D88)</f>
        <v>1.4029190347920359</v>
      </c>
      <c r="E50" s="4">
        <f>_xlfn.STDEV.S(Podaci!E78:E88)</f>
        <v>13.892443989449804</v>
      </c>
      <c r="F50" s="4">
        <f>_xlfn.STDEV.S(Podaci!F78:F88)</f>
        <v>2.4605985967941724</v>
      </c>
      <c r="G50" s="4">
        <f>_xlfn.STDEV.S(Podaci!G78:G88)</f>
        <v>0.50488522548108539</v>
      </c>
      <c r="H50" s="23">
        <f>_xlfn.STDEV.S(Podaci!H78:H88)</f>
        <v>0</v>
      </c>
      <c r="I50" s="4">
        <f>_xlfn.STDEV.S(Podaci!I78:I88)</f>
        <v>0.13547404984652284</v>
      </c>
      <c r="J50" s="4">
        <f>_xlfn.STDEV.S(Podaci!J78:J88)</f>
        <v>0</v>
      </c>
      <c r="K50" s="4">
        <f>_xlfn.STDEV.S(Podaci!K78:K88)</f>
        <v>0.30151134457776319</v>
      </c>
      <c r="L50" s="4">
        <f>_xlfn.STDEV.S(Podaci!L78:L88)</f>
        <v>16.714174713806134</v>
      </c>
    </row>
    <row r="51" spans="1:12" x14ac:dyDescent="0.25">
      <c r="A51" s="10" t="s">
        <v>30</v>
      </c>
      <c r="B51" s="4">
        <f>B50/B46</f>
        <v>0.20397214785597034</v>
      </c>
      <c r="C51" s="4">
        <f t="shared" ref="C51:L51" si="7">C50/C46</f>
        <v>0.35903516540862668</v>
      </c>
      <c r="D51" s="4">
        <f t="shared" si="7"/>
        <v>5.0597079943319329E-2</v>
      </c>
      <c r="E51" s="4">
        <f t="shared" si="7"/>
        <v>0.14471295822343547</v>
      </c>
      <c r="F51" s="4">
        <f t="shared" si="7"/>
        <v>0.25534513740316883</v>
      </c>
      <c r="G51" s="4">
        <f t="shared" si="7"/>
        <v>0.12650882643034028</v>
      </c>
      <c r="H51" s="23">
        <f t="shared" si="7"/>
        <v>0</v>
      </c>
      <c r="I51" s="4">
        <f t="shared" si="7"/>
        <v>0.48336508216404506</v>
      </c>
      <c r="J51" s="4">
        <f t="shared" si="7"/>
        <v>0</v>
      </c>
      <c r="K51" s="4">
        <f t="shared" si="7"/>
        <v>0.14420107784153893</v>
      </c>
      <c r="L51" s="4">
        <f t="shared" si="7"/>
        <v>0.43057592939547418</v>
      </c>
    </row>
    <row r="54" spans="1:12" x14ac:dyDescent="0.25">
      <c r="A54" s="15" t="s">
        <v>5</v>
      </c>
    </row>
    <row r="55" spans="1:12" ht="18" x14ac:dyDescent="0.35">
      <c r="A55" s="15" t="s">
        <v>34</v>
      </c>
      <c r="C55" s="2" t="s">
        <v>36</v>
      </c>
      <c r="D55" s="2" t="s">
        <v>37</v>
      </c>
      <c r="E55" s="2" t="s">
        <v>62</v>
      </c>
      <c r="F55" s="2" t="s">
        <v>38</v>
      </c>
      <c r="G55" s="17" t="s">
        <v>45</v>
      </c>
      <c r="H55" s="18"/>
      <c r="I55" s="18"/>
    </row>
    <row r="56" spans="1:12" x14ac:dyDescent="0.25">
      <c r="C56" s="2">
        <v>0</v>
      </c>
      <c r="D56" s="2" cm="1">
        <f t="array" ref="D56:D71">FREQUENCY(Podaci!F2:F88,C56:C71)</f>
        <v>3</v>
      </c>
      <c r="E56" s="2">
        <f>C56*D56</f>
        <v>0</v>
      </c>
      <c r="F56" s="4">
        <f>D56*POWER(C56-B$74,2)</f>
        <v>60.285374554102248</v>
      </c>
    </row>
    <row r="57" spans="1:12" x14ac:dyDescent="0.25">
      <c r="C57" s="2">
        <v>1</v>
      </c>
      <c r="D57" s="2">
        <v>3</v>
      </c>
      <c r="E57" s="2">
        <f t="shared" ref="E57:E70" si="8">C57*D57</f>
        <v>3</v>
      </c>
      <c r="F57" s="4">
        <f>D57*POWER(C57-B$74,2)</f>
        <v>36.388822829964319</v>
      </c>
    </row>
    <row r="58" spans="1:12" x14ac:dyDescent="0.25">
      <c r="C58" s="2">
        <v>2</v>
      </c>
      <c r="D58" s="2">
        <v>11</v>
      </c>
      <c r="E58" s="2">
        <f t="shared" si="8"/>
        <v>22</v>
      </c>
      <c r="F58" s="4">
        <f>D58*POWER(C58-B$74,2)</f>
        <v>67.804994054696778</v>
      </c>
    </row>
    <row r="59" spans="1:12" x14ac:dyDescent="0.25">
      <c r="C59" s="2">
        <v>3</v>
      </c>
      <c r="D59" s="2">
        <v>34</v>
      </c>
      <c r="E59" s="2">
        <f t="shared" si="8"/>
        <v>102</v>
      </c>
      <c r="F59" s="4">
        <f>D59*POWER(C59-B$74,2)</f>
        <v>74.751486325802574</v>
      </c>
    </row>
    <row r="60" spans="1:12" x14ac:dyDescent="0.25">
      <c r="C60" s="2">
        <v>4</v>
      </c>
      <c r="D60" s="2">
        <v>8</v>
      </c>
      <c r="E60" s="2">
        <f t="shared" si="8"/>
        <v>32</v>
      </c>
      <c r="F60" s="4">
        <f>D60*POWER(C60-B$74,2)</f>
        <v>1.864447086801424</v>
      </c>
    </row>
    <row r="61" spans="1:12" x14ac:dyDescent="0.25">
      <c r="C61" s="2">
        <v>5</v>
      </c>
      <c r="D61" s="2">
        <v>2</v>
      </c>
      <c r="E61" s="2">
        <f t="shared" si="8"/>
        <v>10</v>
      </c>
      <c r="F61" s="4">
        <f>D61*POWER(C61-B$74,2)</f>
        <v>0.53507728894173678</v>
      </c>
    </row>
    <row r="62" spans="1:12" x14ac:dyDescent="0.25">
      <c r="C62" s="2">
        <v>6</v>
      </c>
      <c r="D62" s="2">
        <v>5</v>
      </c>
      <c r="E62" s="2">
        <f t="shared" si="8"/>
        <v>30</v>
      </c>
      <c r="F62" s="4">
        <f>D62*POWER(C62-B$74,2)</f>
        <v>11.510107015457793</v>
      </c>
    </row>
    <row r="63" spans="1:12" x14ac:dyDescent="0.25">
      <c r="C63" s="2">
        <v>7</v>
      </c>
      <c r="D63" s="2">
        <v>8</v>
      </c>
      <c r="E63" s="2">
        <f t="shared" si="8"/>
        <v>56</v>
      </c>
      <c r="F63" s="4">
        <f>D63*POWER(C63-B$74,2)</f>
        <v>50.692033293697996</v>
      </c>
    </row>
    <row r="64" spans="1:12" x14ac:dyDescent="0.25">
      <c r="C64" s="2">
        <v>8</v>
      </c>
      <c r="D64" s="2">
        <v>3</v>
      </c>
      <c r="E64" s="2">
        <f t="shared" si="8"/>
        <v>24</v>
      </c>
      <c r="F64" s="4">
        <f>D64*POWER(C64-B$74,2)</f>
        <v>37.112960760998817</v>
      </c>
    </row>
    <row r="65" spans="1:10" x14ac:dyDescent="0.25">
      <c r="C65" s="2">
        <v>9</v>
      </c>
      <c r="D65" s="2">
        <v>0</v>
      </c>
      <c r="E65" s="2">
        <f t="shared" si="8"/>
        <v>0</v>
      </c>
      <c r="F65" s="4">
        <f>D65*POWER(C65-B$74,2)</f>
        <v>0</v>
      </c>
    </row>
    <row r="66" spans="1:10" x14ac:dyDescent="0.25">
      <c r="C66" s="2">
        <v>10</v>
      </c>
      <c r="D66" s="2">
        <v>6</v>
      </c>
      <c r="E66" s="2">
        <f t="shared" si="8"/>
        <v>60</v>
      </c>
      <c r="F66" s="4">
        <f>D66*POWER(C66-B$74,2)</f>
        <v>182.63971462544592</v>
      </c>
    </row>
    <row r="67" spans="1:10" x14ac:dyDescent="0.25">
      <c r="C67" s="2">
        <v>11</v>
      </c>
      <c r="D67" s="2">
        <v>1</v>
      </c>
      <c r="E67" s="2">
        <f t="shared" si="8"/>
        <v>11</v>
      </c>
      <c r="F67" s="4">
        <f>D67*POWER(C67-B$74,2)</f>
        <v>42.47443519619501</v>
      </c>
    </row>
    <row r="68" spans="1:10" x14ac:dyDescent="0.25">
      <c r="C68" s="2">
        <v>12</v>
      </c>
      <c r="D68" s="2">
        <v>0</v>
      </c>
      <c r="E68" s="2">
        <f t="shared" si="8"/>
        <v>0</v>
      </c>
      <c r="F68" s="4">
        <f>D68*POWER(C68-B$74,2)</f>
        <v>0</v>
      </c>
    </row>
    <row r="69" spans="1:10" x14ac:dyDescent="0.25">
      <c r="C69" s="2">
        <v>13</v>
      </c>
      <c r="D69" s="2">
        <v>2</v>
      </c>
      <c r="E69" s="2">
        <f t="shared" si="8"/>
        <v>26</v>
      </c>
      <c r="F69" s="4">
        <f>D69*POWER(C69-B$74,2)</f>
        <v>145.0868014268728</v>
      </c>
      <c r="J69" s="9"/>
    </row>
    <row r="70" spans="1:10" x14ac:dyDescent="0.25">
      <c r="C70" s="2">
        <v>14</v>
      </c>
      <c r="D70" s="2">
        <v>1</v>
      </c>
      <c r="E70" s="2">
        <f t="shared" si="8"/>
        <v>14</v>
      </c>
      <c r="F70" s="4">
        <f>D70*POWER(C70-B$74,2)</f>
        <v>90.577883472057081</v>
      </c>
    </row>
    <row r="71" spans="1:10" x14ac:dyDescent="0.25">
      <c r="C71" s="1"/>
      <c r="D71" s="1">
        <v>0</v>
      </c>
      <c r="E71" s="1"/>
      <c r="F71" s="1"/>
    </row>
    <row r="72" spans="1:10" x14ac:dyDescent="0.25">
      <c r="C72" s="1" t="s">
        <v>21</v>
      </c>
      <c r="D72" s="1">
        <f>SUM(_xlfn.ANCHORARRAY(D56))</f>
        <v>87</v>
      </c>
      <c r="E72" s="1">
        <f>SUM(E56:E71)</f>
        <v>390</v>
      </c>
      <c r="F72" s="11">
        <f>SUM(F56:F70)</f>
        <v>801.72413793103453</v>
      </c>
      <c r="I72" s="9"/>
    </row>
    <row r="74" spans="1:10" x14ac:dyDescent="0.25">
      <c r="A74" t="s">
        <v>43</v>
      </c>
      <c r="B74" s="9">
        <f>E72/D72</f>
        <v>4.4827586206896548</v>
      </c>
      <c r="C74" s="16" t="s">
        <v>44</v>
      </c>
      <c r="D74" s="16"/>
      <c r="E74" s="16"/>
      <c r="F74" s="16"/>
    </row>
    <row r="75" spans="1:10" x14ac:dyDescent="0.25">
      <c r="A75" t="s">
        <v>18</v>
      </c>
      <c r="B75" s="9">
        <f>_xlfn.VAR.P(Podaci!F2:F88)</f>
        <v>9.215219976218787</v>
      </c>
    </row>
    <row r="76" spans="1:10" x14ac:dyDescent="0.25">
      <c r="A76" t="s">
        <v>19</v>
      </c>
      <c r="B76" s="9">
        <f>_xlfn.STDEV.P(Podaci!F2:F88)</f>
        <v>3.0356580795963808</v>
      </c>
    </row>
    <row r="77" spans="1:10" x14ac:dyDescent="0.25">
      <c r="A77" t="s">
        <v>30</v>
      </c>
      <c r="B77" s="9">
        <f>B76/B74</f>
        <v>0.67718526390996192</v>
      </c>
    </row>
    <row r="81" spans="1:26" x14ac:dyDescent="0.25">
      <c r="A81" s="15" t="s">
        <v>11</v>
      </c>
      <c r="C81" s="8"/>
      <c r="D81" s="8"/>
      <c r="E81" s="8"/>
      <c r="F81" s="8"/>
    </row>
    <row r="82" spans="1:26" ht="18" x14ac:dyDescent="0.35">
      <c r="A82" s="15" t="s">
        <v>35</v>
      </c>
      <c r="C82" s="1" t="s">
        <v>39</v>
      </c>
      <c r="D82" s="1" t="s">
        <v>40</v>
      </c>
      <c r="E82" s="1" t="s">
        <v>41</v>
      </c>
      <c r="F82" s="2" t="s">
        <v>36</v>
      </c>
      <c r="G82" s="2" t="s">
        <v>37</v>
      </c>
      <c r="H82" s="2" t="s">
        <v>62</v>
      </c>
      <c r="I82" s="2" t="s">
        <v>38</v>
      </c>
      <c r="J82" s="17" t="s">
        <v>46</v>
      </c>
      <c r="K82" s="18"/>
      <c r="L82" s="18"/>
    </row>
    <row r="83" spans="1:26" x14ac:dyDescent="0.25">
      <c r="C83" s="1" t="s">
        <v>47</v>
      </c>
      <c r="D83" s="1">
        <v>3</v>
      </c>
      <c r="E83" s="1">
        <v>3</v>
      </c>
      <c r="F83" s="1">
        <f>AVERAGE(D83:E83)</f>
        <v>3</v>
      </c>
      <c r="G83" s="1" cm="1">
        <f t="array" ref="G83:G88">FREQUENCY(Podaci!L2:L88,E83:E87)</f>
        <v>7</v>
      </c>
      <c r="H83" s="1">
        <f>F83*G83</f>
        <v>21</v>
      </c>
      <c r="I83" s="11">
        <f>G83*POWER(F83-B$91,2)</f>
        <v>1248.7393314836836</v>
      </c>
    </row>
    <row r="84" spans="1:26" x14ac:dyDescent="0.25">
      <c r="C84" s="1" t="s">
        <v>48</v>
      </c>
      <c r="D84" s="1">
        <v>4</v>
      </c>
      <c r="E84" s="1">
        <v>6</v>
      </c>
      <c r="F84" s="1">
        <f t="shared" ref="F84:F87" si="9">AVERAGE(D84:E84)</f>
        <v>5</v>
      </c>
      <c r="G84" s="1">
        <v>17</v>
      </c>
      <c r="H84" s="1">
        <f t="shared" ref="H84:H87" si="10">F84*G84</f>
        <v>85</v>
      </c>
      <c r="I84" s="11">
        <f t="shared" ref="I84:I87" si="11">G84*POWER(F84-B$91,2)</f>
        <v>2192.4227771171891</v>
      </c>
    </row>
    <row r="85" spans="1:26" x14ac:dyDescent="0.25">
      <c r="C85" s="1" t="s">
        <v>49</v>
      </c>
      <c r="D85" s="1">
        <v>7</v>
      </c>
      <c r="E85" s="1">
        <v>12</v>
      </c>
      <c r="F85" s="1">
        <f t="shared" si="9"/>
        <v>9.5</v>
      </c>
      <c r="G85" s="1">
        <v>35</v>
      </c>
      <c r="H85" s="1">
        <f t="shared" si="10"/>
        <v>332.5</v>
      </c>
      <c r="I85" s="11">
        <f t="shared" si="11"/>
        <v>1645.3202206368089</v>
      </c>
    </row>
    <row r="86" spans="1:26" x14ac:dyDescent="0.25">
      <c r="C86" s="28" t="s">
        <v>50</v>
      </c>
      <c r="D86" s="28">
        <v>13</v>
      </c>
      <c r="E86" s="28">
        <v>45</v>
      </c>
      <c r="F86" s="1">
        <f t="shared" si="9"/>
        <v>29</v>
      </c>
      <c r="G86" s="1">
        <v>23</v>
      </c>
      <c r="H86" s="1">
        <f t="shared" si="10"/>
        <v>667</v>
      </c>
      <c r="I86" s="11">
        <f t="shared" si="11"/>
        <v>3676.8397410490147</v>
      </c>
    </row>
    <row r="87" spans="1:26" x14ac:dyDescent="0.25">
      <c r="C87" s="1" t="s">
        <v>51</v>
      </c>
      <c r="D87" s="1">
        <v>46</v>
      </c>
      <c r="E87" s="1">
        <v>81</v>
      </c>
      <c r="F87" s="27">
        <f t="shared" si="9"/>
        <v>63.5</v>
      </c>
      <c r="G87" s="1">
        <v>5</v>
      </c>
      <c r="H87" s="1">
        <f t="shared" si="10"/>
        <v>317.5</v>
      </c>
      <c r="I87" s="11">
        <f t="shared" si="11"/>
        <v>11112.631952701809</v>
      </c>
    </row>
    <row r="88" spans="1:26" x14ac:dyDescent="0.25">
      <c r="C88" s="29"/>
      <c r="D88" s="29"/>
      <c r="E88" s="29"/>
      <c r="F88" s="27"/>
      <c r="G88" s="1">
        <v>0</v>
      </c>
      <c r="H88" s="1"/>
      <c r="I88" s="1"/>
    </row>
    <row r="89" spans="1:26" x14ac:dyDescent="0.25">
      <c r="C89" s="29"/>
      <c r="D89" s="29"/>
      <c r="E89" s="29"/>
      <c r="F89" s="1" t="s">
        <v>42</v>
      </c>
      <c r="G89" s="1">
        <f>SUM(_xlfn.ANCHORARRAY(G83))</f>
        <v>87</v>
      </c>
      <c r="H89" s="1">
        <f>SUM(H83:H88)</f>
        <v>1423</v>
      </c>
      <c r="I89" s="11">
        <f>SUM(I83:I87)</f>
        <v>19875.954022988506</v>
      </c>
    </row>
    <row r="91" spans="1:26" x14ac:dyDescent="0.25">
      <c r="A91" t="s">
        <v>63</v>
      </c>
      <c r="B91" s="9">
        <f>H89/G89</f>
        <v>16.356321839080461</v>
      </c>
      <c r="C91" s="16" t="s">
        <v>44</v>
      </c>
      <c r="D91" s="16"/>
      <c r="E91" s="16"/>
      <c r="F91" s="16"/>
      <c r="R91" s="16" t="s">
        <v>64</v>
      </c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t="s">
        <v>18</v>
      </c>
      <c r="B92" s="9">
        <f>_xlfn.VAR.P(Podaci!L2:L88)</f>
        <v>231.17320650019818</v>
      </c>
    </row>
    <row r="93" spans="1:26" x14ac:dyDescent="0.25">
      <c r="A93" t="s">
        <v>19</v>
      </c>
      <c r="B93" s="9">
        <f>_xlfn.STDEV.P(Podaci!L2:L88)</f>
        <v>15.204381161369186</v>
      </c>
    </row>
    <row r="94" spans="1:26" x14ac:dyDescent="0.25">
      <c r="A94" t="s">
        <v>30</v>
      </c>
      <c r="B94" s="9">
        <f>B93/B91</f>
        <v>0.92957214408933175</v>
      </c>
    </row>
    <row r="96" spans="1:26" x14ac:dyDescent="0.25">
      <c r="H96" s="9"/>
    </row>
  </sheetData>
  <mergeCells count="6">
    <mergeCell ref="C91:F91"/>
    <mergeCell ref="C74:F74"/>
    <mergeCell ref="M1:U1"/>
    <mergeCell ref="G55:I55"/>
    <mergeCell ref="J82:L82"/>
    <mergeCell ref="R91:Z9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E6E73-A59E-4928-9786-88BD2CD45A3F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74ba223-5325-45eb-8bb6-4a812c960ff8"/>
    <ds:schemaRef ds:uri="http://purl.org/dc/dcmitype/"/>
    <ds:schemaRef ds:uri="http://schemas.openxmlformats.org/package/2006/metadata/core-properties"/>
    <ds:schemaRef ds:uri="503f19e8-fb23-4d62-82a3-60e3d6d0a64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24164AF-1CAB-4614-92C6-4EA34D2BE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CE0EB1-C7B2-45F1-9A0D-912041F25C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Odstupanja</vt:lpstr>
      <vt:lpstr>DeskriptivnaStatistika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Bijedić</dc:creator>
  <cp:keywords/>
  <dc:description/>
  <cp:lastModifiedBy>Haris Kordic</cp:lastModifiedBy>
  <cp:revision/>
  <dcterms:created xsi:type="dcterms:W3CDTF">2015-06-05T18:17:20Z</dcterms:created>
  <dcterms:modified xsi:type="dcterms:W3CDTF">2022-04-04T13:20:47Z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