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hidePivotFieldList="1"/>
  <xr:revisionPtr revIDLastSave="0" documentId="13_ncr:1_{45FDDA35-93F9-4F57-81CF-8E649B6C2B9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odaci" sheetId="1" r:id="rId1"/>
    <sheet name="SortFrekGr" sheetId="18" r:id="rId2"/>
    <sheet name="NormalnaRaspodjela" sheetId="19" r:id="rId3"/>
    <sheet name="PoissonovaRaspodjela" sheetId="20" r:id="rId4"/>
    <sheet name="BinomnaRaspodjela" sheetId="21" r:id="rId5"/>
  </sheets>
  <definedNames>
    <definedName name="_xlnm._FilterDatabase" localSheetId="0" hidden="1">Podaci!$A$1:$U$187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21" l="1"/>
  <c r="G16" i="21" s="1"/>
  <c r="G41" i="21"/>
  <c r="G37" i="21"/>
  <c r="G38" i="21"/>
  <c r="G39" i="21"/>
  <c r="G40" i="21"/>
  <c r="G36" i="21"/>
  <c r="G31" i="21"/>
  <c r="G30" i="21"/>
  <c r="G29" i="21"/>
  <c r="G24" i="21"/>
  <c r="G21" i="21"/>
  <c r="G22" i="21"/>
  <c r="G23" i="21"/>
  <c r="G20" i="21"/>
  <c r="G10" i="21"/>
  <c r="G11" i="21"/>
  <c r="G12" i="21"/>
  <c r="G13" i="21"/>
  <c r="G14" i="21"/>
  <c r="G15" i="21"/>
  <c r="G28" i="20"/>
  <c r="G24" i="20"/>
  <c r="G25" i="20"/>
  <c r="G26" i="20"/>
  <c r="G27" i="20"/>
  <c r="G23" i="20"/>
  <c r="F28" i="20"/>
  <c r="F24" i="20"/>
  <c r="F25" i="20"/>
  <c r="F26" i="20"/>
  <c r="F27" i="20"/>
  <c r="F23" i="20"/>
  <c r="E23" i="20"/>
  <c r="D12" i="21" l="1"/>
  <c r="D11" i="21"/>
  <c r="D13" i="21" s="1"/>
  <c r="G28" i="19"/>
  <c r="G27" i="19"/>
  <c r="F28" i="19"/>
  <c r="F27" i="19"/>
  <c r="E28" i="19"/>
  <c r="E27" i="19"/>
  <c r="E25" i="20"/>
  <c r="E26" i="20"/>
  <c r="E24" i="20"/>
  <c r="E25" i="19"/>
  <c r="F25" i="19" s="1"/>
  <c r="G25" i="19" s="1"/>
  <c r="E26" i="19"/>
  <c r="F26" i="19" s="1"/>
  <c r="G26" i="19" s="1"/>
  <c r="E24" i="19"/>
  <c r="F24" i="19" s="1"/>
  <c r="G24" i="19" s="1"/>
  <c r="E23" i="19"/>
  <c r="F23" i="19" s="1"/>
  <c r="D35" i="18"/>
  <c r="D36" i="18" s="1"/>
  <c r="L29" i="18"/>
  <c r="L25" i="18"/>
  <c r="L26" i="18"/>
  <c r="L27" i="18"/>
  <c r="L28" i="18"/>
  <c r="L24" i="18"/>
  <c r="E27" i="20" l="1"/>
  <c r="E28" i="20" s="1"/>
  <c r="G23" i="19"/>
  <c r="H25" i="18"/>
  <c r="H26" i="18"/>
  <c r="H27" i="18"/>
  <c r="G4" i="18" l="1" a="1"/>
  <c r="G4" i="18" s="1"/>
  <c r="H4" i="18" s="1"/>
  <c r="C3" i="18"/>
  <c r="C4" i="18"/>
  <c r="G7" i="18" l="1"/>
  <c r="H7" i="18" s="1"/>
  <c r="G6" i="18"/>
  <c r="H6" i="18" s="1"/>
  <c r="G9" i="18"/>
  <c r="H9" i="18" s="1"/>
  <c r="G5" i="18"/>
  <c r="H5" i="18" s="1"/>
  <c r="G8" i="18"/>
  <c r="H8" i="18" s="1"/>
  <c r="H10" i="18" l="1"/>
  <c r="G10" i="18"/>
  <c r="D13" i="18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  <c r="G24" i="18" l="1" a="1"/>
  <c r="C22" i="18"/>
  <c r="H28" i="18" s="1"/>
  <c r="C21" i="18"/>
  <c r="H24" i="18" s="1"/>
  <c r="G24" i="18" l="1"/>
  <c r="G27" i="18"/>
  <c r="G28" i="18"/>
  <c r="G26" i="18"/>
  <c r="G25" i="18"/>
  <c r="I24" i="18"/>
  <c r="I28" i="18"/>
  <c r="I26" i="18" l="1"/>
  <c r="I27" i="18"/>
  <c r="I25" i="18"/>
  <c r="G29" i="18"/>
  <c r="I29" i="18" l="1"/>
  <c r="D32" i="18" s="1"/>
  <c r="K27" i="18" l="1"/>
  <c r="K25" i="18"/>
  <c r="K26" i="18"/>
  <c r="K28" i="18"/>
  <c r="K24" i="18"/>
  <c r="K29" i="18" l="1"/>
  <c r="K31" i="18" s="1"/>
</calcChain>
</file>

<file path=xl/sharedStrings.xml><?xml version="1.0" encoding="utf-8"?>
<sst xmlns="http://schemas.openxmlformats.org/spreadsheetml/2006/main" count="544" uniqueCount="110">
  <si>
    <t>SVR</t>
  </si>
  <si>
    <t>ž</t>
  </si>
  <si>
    <t>unkn</t>
  </si>
  <si>
    <t>m</t>
  </si>
  <si>
    <t>n</t>
  </si>
  <si>
    <t>tr</t>
  </si>
  <si>
    <t>wr</t>
  </si>
  <si>
    <t>hd</t>
  </si>
  <si>
    <t>sexual</t>
  </si>
  <si>
    <t>bd</t>
  </si>
  <si>
    <t>PID</t>
  </si>
  <si>
    <t>PrekL</t>
  </si>
  <si>
    <t>Pol</t>
  </si>
  <si>
    <t>GodR</t>
  </si>
  <si>
    <t>Epid</t>
  </si>
  <si>
    <t>EVR12</t>
  </si>
  <si>
    <t>ETREnd</t>
  </si>
  <si>
    <t>ALT12</t>
  </si>
  <si>
    <t>NekInAk</t>
  </si>
  <si>
    <t>FibrSt</t>
  </si>
  <si>
    <t>Peg</t>
  </si>
  <si>
    <t>God</t>
  </si>
  <si>
    <t>Starost</t>
  </si>
  <si>
    <t>HCVRNA0</t>
  </si>
  <si>
    <t>Visina</t>
  </si>
  <si>
    <t>Težina</t>
  </si>
  <si>
    <t>BMI</t>
  </si>
  <si>
    <t>Steat</t>
  </si>
  <si>
    <t>Godina</t>
  </si>
  <si>
    <t>Broj pacijenata</t>
  </si>
  <si>
    <t>ALT0</t>
  </si>
  <si>
    <t>xi</t>
  </si>
  <si>
    <t>fi</t>
  </si>
  <si>
    <t>Minimum</t>
  </si>
  <si>
    <t>Maksimum</t>
  </si>
  <si>
    <t>Medijana</t>
  </si>
  <si>
    <t>Modus</t>
  </si>
  <si>
    <t>xi*fi</t>
  </si>
  <si>
    <t>Primjenom naredbe FREQUENCY sortirati uzorak tako da se dobije broj primljenih pacijenata po godinama</t>
  </si>
  <si>
    <t>Primjenom naredbe FREQUENCY sortirati uzorak pacijenata po starosnim grupama/razredima (4 do 5)</t>
  </si>
  <si>
    <t>Starosni razred</t>
  </si>
  <si>
    <t>do 27</t>
  </si>
  <si>
    <t>28-37</t>
  </si>
  <si>
    <t>38-47</t>
  </si>
  <si>
    <t>48-57</t>
  </si>
  <si>
    <t>58 i više</t>
  </si>
  <si>
    <t>Suma</t>
  </si>
  <si>
    <t>Frekvencijska sredina</t>
  </si>
  <si>
    <t>&lt;-masa uzorka</t>
  </si>
  <si>
    <r>
      <t>veličina uzorka</t>
    </r>
    <r>
      <rPr>
        <sz val="11"/>
        <color theme="1"/>
        <rFont val="Calibri"/>
        <family val="2"/>
      </rPr>
      <t>↑</t>
    </r>
  </si>
  <si>
    <t>zato što se ponavlja najveći broj putaa, odnosno, zato što ima najveću frekvenciju (fi)</t>
  </si>
  <si>
    <t>je vrijednost koja je na polovini sortiranog uzorka, u ovom slučaju ima 186 elemenata, 186/2=93, pa je medijana aritmetička sredina 93-ćeg i 94-tog elementa</t>
  </si>
  <si>
    <t>Saberem frekvencije, ima 51 pacijent 2005. godine + 36 pacijenata 2006. godine (87 u te dvije godine ukupno) što znači da su redni brojevi od 88 do 107 u sortiranom uzorku po godinama pacijenti primljeni 2007. godine, slijedi da je medijana 2007</t>
  </si>
  <si>
    <t>Razredna sredina</t>
  </si>
  <si>
    <t>Gornja granica razreda starosti</t>
  </si>
  <si>
    <t>Nema smisla određivati modus iz uzorka sortiranog po grupama/razredima</t>
  </si>
  <si>
    <t>Medijana se nalazi u ovom razredu jer su tu elementi sa rednim brojevima 93 i 94</t>
  </si>
  <si>
    <t>fi*(xi-m)2</t>
  </si>
  <si>
    <t>GenS</t>
  </si>
  <si>
    <t>fi*(xi-m)3</t>
  </si>
  <si>
    <t>Koeficijent asimetrije</t>
  </si>
  <si>
    <t>StDev</t>
  </si>
  <si>
    <t>veličina uzorka↑</t>
  </si>
  <si>
    <t>fi*(xi-m)^2</t>
  </si>
  <si>
    <t>Napraviti vrijednosti za starosne razrede koji odgovaraju Normalnoj raspodijeli sa parametrima izracunatim iz podataka</t>
  </si>
  <si>
    <t>Suma:</t>
  </si>
  <si>
    <t>Barem 3 zenske dijece</t>
  </si>
  <si>
    <t>Najvise jedno musko dijete</t>
  </si>
  <si>
    <t>Ako je vjerovatnoca da ce se roditi zensko dijete 0,51,izracunati vjerovatnoce da ce porodica sa sestoro dijece imati:</t>
  </si>
  <si>
    <t>0,1,2,3,4,5,6 muske djece</t>
  </si>
  <si>
    <t>p(z)</t>
  </si>
  <si>
    <t>q=1-p=p(m)</t>
  </si>
  <si>
    <t>EX=np</t>
  </si>
  <si>
    <t>DX=npq</t>
  </si>
  <si>
    <t xml:space="preserve">  ↑ masa uzorka</t>
  </si>
  <si>
    <t>Koristimo fiju NORM.DIST koja prima</t>
  </si>
  <si>
    <t>x,sredinu,stdev I kumulativ</t>
  </si>
  <si>
    <t>Za svaku narednu racunamo kao trenutna - prethodna</t>
  </si>
  <si>
    <t>upravo kako ne bi imali vrijednosti vece od 1.</t>
  </si>
  <si>
    <t>Oduzmemo od 1 sumu svih prethodnih, inace dobijemo negativnu vr</t>
  </si>
  <si>
    <t>Racunamo kao x * fiksirana velicina uzorka</t>
  </si>
  <si>
    <t>Suma mora biti jednaka 1, jer tako znamo da je vjerovatnoca uredu (odnosno, znamo da svaki element uzorka mora pripadati nekom razredu).</t>
  </si>
  <si>
    <t>↑ masa uzorka</t>
  </si>
  <si>
    <r>
      <rPr>
        <vertAlign val="subscript"/>
        <sz val="11"/>
        <color rgb="FFFF0000"/>
        <rFont val="Calibri"/>
        <family val="2"/>
        <scheme val="minor"/>
      </rPr>
      <t>pi</t>
    </r>
    <r>
      <rPr>
        <sz val="11"/>
        <color rgb="FFFF0000"/>
        <rFont val="Calibri"/>
        <family val="2"/>
        <scheme val="minor"/>
      </rPr>
      <t xml:space="preserve"> Po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</si>
  <si>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Po</t>
    </r>
  </si>
  <si>
    <r>
      <rPr>
        <vertAlign val="subscript"/>
        <sz val="11"/>
        <color rgb="FFFF0000"/>
        <rFont val="Calibri"/>
        <family val="2"/>
        <scheme val="minor"/>
      </rPr>
      <t>fi</t>
    </r>
    <r>
      <rPr>
        <sz val="11"/>
        <color rgb="FFFF0000"/>
        <rFont val="Calibri"/>
        <family val="2"/>
        <scheme val="minor"/>
      </rPr>
      <t xml:space="preserve"> Po</t>
    </r>
  </si>
  <si>
    <r>
      <rPr>
        <vertAlign val="subscript"/>
        <sz val="11"/>
        <color rgb="FFFF0000"/>
        <rFont val="Calibri"/>
        <family val="2"/>
        <scheme val="minor"/>
      </rPr>
      <t>pi</t>
    </r>
    <r>
      <rPr>
        <sz val="11"/>
        <color rgb="FFFF0000"/>
        <rFont val="Calibri"/>
        <family val="2"/>
        <scheme val="minor"/>
      </rPr>
      <t xml:space="preserve"> N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</si>
  <si>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N</t>
    </r>
  </si>
  <si>
    <r>
      <rPr>
        <vertAlign val="subscript"/>
        <sz val="11"/>
        <color rgb="FFFF0000"/>
        <rFont val="Calibri"/>
        <family val="2"/>
        <scheme val="minor"/>
      </rPr>
      <t>fi</t>
    </r>
    <r>
      <rPr>
        <sz val="11"/>
        <color rgb="FFFF0000"/>
        <rFont val="Calibri"/>
        <family val="2"/>
        <scheme val="minor"/>
      </rPr>
      <t xml:space="preserve"> N</t>
    </r>
  </si>
  <si>
    <t>Koristim fiju POISSON.DIST koja prima x,sredinu I kumulativ.</t>
  </si>
  <si>
    <t>Ukoliko u sumi dobijemo tipa 185 a ne 186 radi zaokruzivanja, mozemo dodati 1 u onu grupu koja ima najveci decimalni ostatak.</t>
  </si>
  <si>
    <t>Napraviti vrijednosti za starosne razrede koji odgovaraju Poissonovoj raspodijeli sa parametrima izracunatim iz podataka</t>
  </si>
  <si>
    <t>a</t>
  </si>
  <si>
    <t>b</t>
  </si>
  <si>
    <t>c</t>
  </si>
  <si>
    <t>d</t>
  </si>
  <si>
    <t>Binomna raspodjela</t>
  </si>
  <si>
    <t>Velicina uzorka:</t>
  </si>
  <si>
    <t>Expectation:</t>
  </si>
  <si>
    <t>Vjerovatnoca muskog:</t>
  </si>
  <si>
    <t>Vjerovatnoca zenskog:</t>
  </si>
  <si>
    <t>Centralni momenti:</t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</si>
  <si>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</si>
  <si>
    <r>
      <t>p</t>
    </r>
    <r>
      <rPr>
        <vertAlign val="subscript"/>
        <sz val="11"/>
        <color rgb="FFFF0000"/>
        <rFont val="Calibri"/>
        <family val="2"/>
        <scheme val="minor"/>
      </rPr>
      <t>i</t>
    </r>
  </si>
  <si>
    <t>Postoji funkcija koja prima broj djece (Xi),broj pokusaja (n),vjerovatnocu (p(m)) te kumulativ koji postavimo na false jer zelimo da fija vrati mogucnost trenutnog broja djece a ne najvisu mogucu mogucnost trenutnog broja djece.</t>
  </si>
  <si>
    <t>Isto pravilo za sumu kao I gore tj. nacin kako je dobijena trazena vrijednost.</t>
  </si>
  <si>
    <t>Trazena vjerovatnoca se dobije sumom u ovom slucaju jer ne radimo sa punim uzorkom vec sa 3 (iz teksta barem 3).</t>
  </si>
  <si>
    <t>Posto se u tekstu kaze najvise jedno musko dijete, to znaci da ili ga nema nikako (0) ili moze max biti 1.</t>
  </si>
  <si>
    <t>Najmanje dvoje muske djece</t>
  </si>
  <si>
    <t>Svaku narednu racunamo isto  samo oduzmemo prethodnu.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</si>
</sst>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vertAlign val="sub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Border="1"/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right"/>
    </xf>
    <xf numFmtId="0" fontId="4" fillId="0" borderId="2" xfId="0" applyFont="1" applyBorder="1"/>
    <xf numFmtId="2" fontId="0" fillId="0" borderId="2" xfId="0" applyNumberForma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Broj pacijenata</a:t>
            </a:r>
            <a:r>
              <a:rPr lang="bs-Latn-BA"/>
              <a:t> po godinama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SortFrekGr!$G$2</c:f>
              <c:strCache>
                <c:ptCount val="1"/>
                <c:pt idx="0">
                  <c:v>Broj pacijenata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SortFrekGr!$F$4:$F$9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SortFrekGr!$G$4:$G$9</c:f>
              <c:numCache>
                <c:formatCode>General</c:formatCode>
                <c:ptCount val="6"/>
                <c:pt idx="0">
                  <c:v>51</c:v>
                </c:pt>
                <c:pt idx="1">
                  <c:v>36</c:v>
                </c:pt>
                <c:pt idx="2">
                  <c:v>20</c:v>
                </c:pt>
                <c:pt idx="3">
                  <c:v>34</c:v>
                </c:pt>
                <c:pt idx="4">
                  <c:v>19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B-47FE-AA88-216A13FA9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198120"/>
        <c:axId val="487193200"/>
      </c:barChart>
      <c:catAx>
        <c:axId val="48719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3200"/>
        <c:crosses val="autoZero"/>
        <c:auto val="1"/>
        <c:lblAlgn val="ctr"/>
        <c:lblOffset val="100"/>
        <c:noMultiLvlLbl val="0"/>
      </c:catAx>
      <c:valAx>
        <c:axId val="48719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SortFrekGr!$E$24:$E$28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SortFrekGr!$G$24:$G$28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0-4981-975F-19B420D5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011392"/>
        <c:axId val="295010408"/>
      </c:barChart>
      <c:catAx>
        <c:axId val="2950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0408"/>
        <c:crosses val="autoZero"/>
        <c:auto val="1"/>
        <c:lblAlgn val="ctr"/>
        <c:lblOffset val="100"/>
        <c:noMultiLvlLbl val="0"/>
      </c:catAx>
      <c:valAx>
        <c:axId val="295010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Raspodjela frekvencija oboljelih po starosnim razredima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Empirijska frekvencija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NormalnaRaspodjela!$E$7:$E$11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NormalnaRaspodjela!$G$7:$G$11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1-45C2-865A-329AB890F500}"/>
            </c:ext>
          </c:extLst>
        </c:ser>
        <c:ser>
          <c:idx val="1"/>
          <c:order val="1"/>
          <c:tx>
            <c:v>NormalnaRaspodjelaFrekvencija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NormalnaRaspodjela!$G$23:$G$27</c:f>
              <c:numCache>
                <c:formatCode>General</c:formatCode>
                <c:ptCount val="5"/>
                <c:pt idx="0">
                  <c:v>17</c:v>
                </c:pt>
                <c:pt idx="1">
                  <c:v>48</c:v>
                </c:pt>
                <c:pt idx="2">
                  <c:v>68</c:v>
                </c:pt>
                <c:pt idx="3">
                  <c:v>41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B-4F5A-8802-A168D56BED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56908863"/>
        <c:axId val="256907615"/>
      </c:barChart>
      <c:catAx>
        <c:axId val="25690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56907615"/>
        <c:crosses val="autoZero"/>
        <c:auto val="1"/>
        <c:lblAlgn val="ctr"/>
        <c:lblOffset val="100"/>
        <c:noMultiLvlLbl val="0"/>
      </c:catAx>
      <c:valAx>
        <c:axId val="256907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5690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Raspodjela frekvencija oboljelih po starosnim razredima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EmpirijskaFrekvencija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PoissonovaRaspodjela!$E$7:$E$11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PoissonovaRaspodjela!$G$7:$G$11</c:f>
              <c:numCache>
                <c:formatCode>General</c:formatCode>
                <c:ptCount val="5"/>
                <c:pt idx="0">
                  <c:v>46</c:v>
                </c:pt>
                <c:pt idx="1">
                  <c:v>49</c:v>
                </c:pt>
                <c:pt idx="2">
                  <c:v>54</c:v>
                </c:pt>
                <c:pt idx="3">
                  <c:v>32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C-49A7-ADB9-35561FBE9B7B}"/>
            </c:ext>
          </c:extLst>
        </c:ser>
        <c:ser>
          <c:idx val="1"/>
          <c:order val="1"/>
          <c:tx>
            <c:v>PoissonovaRaspodjelaFrekvencija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PoissonovaRaspodjela!$G$23:$G$27</c:f>
              <c:numCache>
                <c:formatCode>0.00</c:formatCode>
                <c:ptCount val="5"/>
                <c:pt idx="0">
                  <c:v>12</c:v>
                </c:pt>
                <c:pt idx="1">
                  <c:v>89</c:v>
                </c:pt>
                <c:pt idx="2">
                  <c:v>75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5C-49A7-ADB9-35561FBE9B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889476080"/>
        <c:axId val="1889480656"/>
      </c:barChart>
      <c:catAx>
        <c:axId val="188947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89480656"/>
        <c:crosses val="autoZero"/>
        <c:auto val="1"/>
        <c:lblAlgn val="ctr"/>
        <c:lblOffset val="100"/>
        <c:noMultiLvlLbl val="0"/>
      </c:catAx>
      <c:valAx>
        <c:axId val="188948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8947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0</xdr:row>
      <xdr:rowOff>12700</xdr:rowOff>
    </xdr:from>
    <xdr:to>
      <xdr:col>18</xdr:col>
      <xdr:colOff>247650</xdr:colOff>
      <xdr:row>12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6ECDE-C379-449D-A6A2-212CFD8F3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317499</xdr:colOff>
      <xdr:row>19</xdr:row>
      <xdr:rowOff>152399</xdr:rowOff>
    </xdr:from>
    <xdr:to>
      <xdr:col>19</xdr:col>
      <xdr:colOff>434974</xdr:colOff>
      <xdr:row>33</xdr:row>
      <xdr:rowOff>60324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9453A6-0D36-4CA0-A6C2-E1806AE5E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13</xdr:row>
      <xdr:rowOff>95250</xdr:rowOff>
    </xdr:from>
    <xdr:to>
      <xdr:col>20</xdr:col>
      <xdr:colOff>104774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79158-975A-4018-847C-CB80316A5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847725</xdr:colOff>
      <xdr:row>27</xdr:row>
      <xdr:rowOff>161925</xdr:rowOff>
    </xdr:from>
    <xdr:to>
      <xdr:col>4</xdr:col>
      <xdr:colOff>533400</xdr:colOff>
      <xdr:row>31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772FCE3-2BB9-4BF1-B690-7540F5CC60E8}"/>
            </a:ext>
          </a:extLst>
        </xdr:cNvPr>
        <xdr:cNvCxnSpPr/>
      </xdr:nvCxnSpPr>
      <xdr:spPr>
        <a:xfrm flipH="1">
          <a:off x="2362200" y="5343525"/>
          <a:ext cx="16573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21</xdr:row>
      <xdr:rowOff>190500</xdr:rowOff>
    </xdr:from>
    <xdr:to>
      <xdr:col>4</xdr:col>
      <xdr:colOff>238125</xdr:colOff>
      <xdr:row>26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3265A4-1324-40AC-91B5-F5BA78E29A34}"/>
            </a:ext>
          </a:extLst>
        </xdr:cNvPr>
        <xdr:cNvCxnSpPr/>
      </xdr:nvCxnSpPr>
      <xdr:spPr>
        <a:xfrm flipH="1">
          <a:off x="1619250" y="4191000"/>
          <a:ext cx="2105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114300</xdr:rowOff>
    </xdr:from>
    <xdr:to>
      <xdr:col>5</xdr:col>
      <xdr:colOff>133350</xdr:colOff>
      <xdr:row>29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3D720C4-353C-43DC-8FB9-1EBAD24B38EA}"/>
            </a:ext>
          </a:extLst>
        </xdr:cNvPr>
        <xdr:cNvCxnSpPr/>
      </xdr:nvCxnSpPr>
      <xdr:spPr>
        <a:xfrm>
          <a:off x="4267200" y="5105400"/>
          <a:ext cx="4095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21</xdr:row>
      <xdr:rowOff>161925</xdr:rowOff>
    </xdr:from>
    <xdr:to>
      <xdr:col>7</xdr:col>
      <xdr:colOff>219075</xdr:colOff>
      <xdr:row>33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BE14B3C-2495-4DCD-837E-63316BC049BE}"/>
            </a:ext>
          </a:extLst>
        </xdr:cNvPr>
        <xdr:cNvCxnSpPr/>
      </xdr:nvCxnSpPr>
      <xdr:spPr>
        <a:xfrm>
          <a:off x="5810250" y="4162425"/>
          <a:ext cx="1914525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21</xdr:row>
      <xdr:rowOff>133350</xdr:rowOff>
    </xdr:from>
    <xdr:to>
      <xdr:col>4</xdr:col>
      <xdr:colOff>133350</xdr:colOff>
      <xdr:row>28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C416940-DD47-4AD5-9BDD-314E686D21FD}"/>
            </a:ext>
          </a:extLst>
        </xdr:cNvPr>
        <xdr:cNvCxnSpPr/>
      </xdr:nvCxnSpPr>
      <xdr:spPr>
        <a:xfrm flipH="1">
          <a:off x="2190750" y="4133850"/>
          <a:ext cx="14287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590549</xdr:colOff>
      <xdr:row>13</xdr:row>
      <xdr:rowOff>114300</xdr:rowOff>
    </xdr:from>
    <xdr:to>
      <xdr:col>19</xdr:col>
      <xdr:colOff>123824</xdr:colOff>
      <xdr:row>28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7E6D71-903A-45C9-919F-5C9319084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7</xdr:row>
      <xdr:rowOff>104775</xdr:rowOff>
    </xdr:from>
    <xdr:to>
      <xdr:col>9</xdr:col>
      <xdr:colOff>352425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1CD831-90FC-4A86-95F0-2BCA2F3553BF}"/>
            </a:ext>
          </a:extLst>
        </xdr:cNvPr>
        <xdr:cNvCxnSpPr/>
      </xdr:nvCxnSpPr>
      <xdr:spPr>
        <a:xfrm>
          <a:off x="4371975" y="1438275"/>
          <a:ext cx="1666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23</xdr:row>
      <xdr:rowOff>114300</xdr:rowOff>
    </xdr:from>
    <xdr:to>
      <xdr:col>8</xdr:col>
      <xdr:colOff>590550</xdr:colOff>
      <xdr:row>25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C27E44-EC12-4847-ADDB-FB20876151AB}"/>
            </a:ext>
          </a:extLst>
        </xdr:cNvPr>
        <xdr:cNvCxnSpPr/>
      </xdr:nvCxnSpPr>
      <xdr:spPr>
        <a:xfrm>
          <a:off x="4524375" y="4572000"/>
          <a:ext cx="1143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28</xdr:row>
      <xdr:rowOff>104775</xdr:rowOff>
    </xdr:from>
    <xdr:to>
      <xdr:col>5</xdr:col>
      <xdr:colOff>28575</xdr:colOff>
      <xdr:row>30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73D74A7-0495-4E46-8624-79017AA5A7BA}"/>
            </a:ext>
          </a:extLst>
        </xdr:cNvPr>
        <xdr:cNvCxnSpPr/>
      </xdr:nvCxnSpPr>
      <xdr:spPr>
        <a:xfrm flipH="1">
          <a:off x="2952750" y="5553075"/>
          <a:ext cx="4572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7"/>
  <sheetViews>
    <sheetView workbookViewId="0">
      <selection activeCell="W22" sqref="W22"/>
    </sheetView>
  </sheetViews>
  <sheetFormatPr defaultRowHeight="15" x14ac:dyDescent="0.25"/>
  <cols>
    <col min="1" max="1" width="3.85546875" bestFit="1" customWidth="1"/>
    <col min="2" max="2" width="5.140625" bestFit="1" customWidth="1"/>
    <col min="3" max="3" width="4.85546875" bestFit="1" customWidth="1"/>
    <col min="4" max="4" width="3.85546875" bestFit="1" customWidth="1"/>
    <col min="5" max="5" width="3.42578125" bestFit="1" customWidth="1"/>
    <col min="6" max="6" width="5.42578125" bestFit="1" customWidth="1"/>
    <col min="7" max="7" width="6.5703125" bestFit="1" customWidth="1"/>
    <col min="8" max="8" width="5.85546875" bestFit="1" customWidth="1"/>
    <col min="9" max="9" width="6.140625" bestFit="1" customWidth="1"/>
    <col min="10" max="10" width="4.42578125" bestFit="1" customWidth="1"/>
    <col min="11" max="11" width="6.140625" bestFit="1" customWidth="1"/>
    <col min="12" max="12" width="5.140625" bestFit="1" customWidth="1"/>
    <col min="13" max="13" width="8.85546875" bestFit="1" customWidth="1"/>
    <col min="14" max="16" width="7.42578125" bestFit="1" customWidth="1"/>
    <col min="17" max="17" width="5.140625" bestFit="1" customWidth="1"/>
    <col min="18" max="18" width="5.85546875" bestFit="1" customWidth="1"/>
    <col min="19" max="19" width="7.85546875" bestFit="1" customWidth="1"/>
    <col min="20" max="20" width="5.5703125" bestFit="1" customWidth="1"/>
    <col min="21" max="21" width="5" bestFit="1" customWidth="1"/>
  </cols>
  <sheetData>
    <row r="1" spans="1:21" x14ac:dyDescent="0.25">
      <c r="A1" t="s">
        <v>10</v>
      </c>
      <c r="B1" t="s">
        <v>11</v>
      </c>
      <c r="C1" t="s">
        <v>21</v>
      </c>
      <c r="D1" t="s">
        <v>20</v>
      </c>
      <c r="E1" t="s">
        <v>12</v>
      </c>
      <c r="F1" t="s">
        <v>13</v>
      </c>
      <c r="G1" t="s">
        <v>22</v>
      </c>
      <c r="H1" t="s">
        <v>24</v>
      </c>
      <c r="I1" t="s">
        <v>25</v>
      </c>
      <c r="J1" t="s">
        <v>26</v>
      </c>
      <c r="K1" t="s">
        <v>14</v>
      </c>
      <c r="L1" t="s">
        <v>58</v>
      </c>
      <c r="M1" t="s">
        <v>23</v>
      </c>
      <c r="N1" t="s">
        <v>15</v>
      </c>
      <c r="O1" t="s">
        <v>16</v>
      </c>
      <c r="P1" t="s">
        <v>0</v>
      </c>
      <c r="Q1" t="s">
        <v>30</v>
      </c>
      <c r="R1" t="s">
        <v>17</v>
      </c>
      <c r="S1" t="s">
        <v>18</v>
      </c>
      <c r="T1" t="s">
        <v>19</v>
      </c>
      <c r="U1" t="s">
        <v>27</v>
      </c>
    </row>
    <row r="2" spans="1:21" x14ac:dyDescent="0.25">
      <c r="A2">
        <v>1</v>
      </c>
      <c r="B2">
        <v>1</v>
      </c>
      <c r="C2">
        <v>2006</v>
      </c>
      <c r="D2">
        <v>0</v>
      </c>
      <c r="E2" t="s">
        <v>3</v>
      </c>
      <c r="F2">
        <v>1941</v>
      </c>
      <c r="G2">
        <f t="shared" ref="G2:G33" si="0">C2-F2</f>
        <v>65</v>
      </c>
      <c r="H2">
        <v>175</v>
      </c>
      <c r="I2">
        <v>73</v>
      </c>
      <c r="J2" s="2">
        <f t="shared" ref="J2:J33" si="1">I2/POWER(H2/100,2)</f>
        <v>23.836734693877553</v>
      </c>
      <c r="K2" t="s">
        <v>2</v>
      </c>
      <c r="L2">
        <v>2</v>
      </c>
      <c r="M2" s="1">
        <v>5760000</v>
      </c>
      <c r="N2" s="1">
        <v>0</v>
      </c>
      <c r="O2" s="1">
        <v>0</v>
      </c>
      <c r="P2" s="1">
        <v>0</v>
      </c>
      <c r="Q2">
        <v>121</v>
      </c>
      <c r="R2">
        <v>31</v>
      </c>
      <c r="S2">
        <v>8</v>
      </c>
      <c r="T2">
        <v>2</v>
      </c>
      <c r="U2">
        <v>0</v>
      </c>
    </row>
    <row r="3" spans="1:21" x14ac:dyDescent="0.25">
      <c r="A3">
        <v>2</v>
      </c>
      <c r="B3">
        <v>0</v>
      </c>
      <c r="C3">
        <v>2010</v>
      </c>
      <c r="D3">
        <v>0</v>
      </c>
      <c r="E3" t="s">
        <v>1</v>
      </c>
      <c r="F3">
        <v>1945</v>
      </c>
      <c r="G3">
        <f t="shared" si="0"/>
        <v>65</v>
      </c>
      <c r="H3">
        <v>163</v>
      </c>
      <c r="I3">
        <v>69</v>
      </c>
      <c r="J3" s="2">
        <f t="shared" si="1"/>
        <v>25.970115548195267</v>
      </c>
      <c r="K3" t="s">
        <v>2</v>
      </c>
      <c r="L3">
        <v>2</v>
      </c>
      <c r="M3" s="1"/>
      <c r="N3" s="1"/>
      <c r="O3" s="1"/>
      <c r="P3" s="1"/>
      <c r="Q3">
        <v>88</v>
      </c>
      <c r="S3">
        <v>6</v>
      </c>
      <c r="T3">
        <v>2</v>
      </c>
      <c r="U3">
        <v>0</v>
      </c>
    </row>
    <row r="4" spans="1:21" x14ac:dyDescent="0.25">
      <c r="A4">
        <v>3</v>
      </c>
      <c r="B4">
        <v>1</v>
      </c>
      <c r="C4">
        <v>2008</v>
      </c>
      <c r="D4">
        <v>0</v>
      </c>
      <c r="E4" t="s">
        <v>1</v>
      </c>
      <c r="F4">
        <v>1947</v>
      </c>
      <c r="G4">
        <f t="shared" si="0"/>
        <v>61</v>
      </c>
      <c r="H4">
        <v>159</v>
      </c>
      <c r="I4">
        <v>60</v>
      </c>
      <c r="J4" s="2">
        <f t="shared" si="1"/>
        <v>23.733238400379729</v>
      </c>
      <c r="K4" t="s">
        <v>2</v>
      </c>
      <c r="L4">
        <v>2</v>
      </c>
      <c r="M4" s="1">
        <v>3390000</v>
      </c>
      <c r="N4" s="1">
        <v>0</v>
      </c>
      <c r="O4" s="1">
        <v>0</v>
      </c>
      <c r="P4" s="1">
        <v>0</v>
      </c>
      <c r="Q4">
        <v>41</v>
      </c>
      <c r="R4">
        <v>38</v>
      </c>
      <c r="S4">
        <v>10</v>
      </c>
      <c r="T4">
        <v>2</v>
      </c>
      <c r="U4">
        <v>0</v>
      </c>
    </row>
    <row r="5" spans="1:21" x14ac:dyDescent="0.25">
      <c r="A5">
        <v>4</v>
      </c>
      <c r="B5">
        <v>1</v>
      </c>
      <c r="C5">
        <v>2009</v>
      </c>
      <c r="D5">
        <v>1</v>
      </c>
      <c r="E5" t="s">
        <v>1</v>
      </c>
      <c r="F5">
        <v>1949</v>
      </c>
      <c r="G5">
        <f t="shared" si="0"/>
        <v>60</v>
      </c>
      <c r="H5">
        <v>162</v>
      </c>
      <c r="I5">
        <v>58</v>
      </c>
      <c r="J5" s="2">
        <f t="shared" si="1"/>
        <v>22.10028959000152</v>
      </c>
      <c r="K5" t="s">
        <v>2</v>
      </c>
      <c r="L5">
        <v>2</v>
      </c>
      <c r="M5" s="1">
        <v>818</v>
      </c>
      <c r="N5" s="1">
        <v>249</v>
      </c>
      <c r="O5" s="1">
        <v>0</v>
      </c>
      <c r="P5" s="1">
        <v>583809</v>
      </c>
      <c r="Q5">
        <v>88</v>
      </c>
      <c r="R5">
        <v>37</v>
      </c>
      <c r="S5">
        <v>4</v>
      </c>
      <c r="T5">
        <v>2</v>
      </c>
      <c r="U5">
        <v>1</v>
      </c>
    </row>
    <row r="6" spans="1:21" x14ac:dyDescent="0.25">
      <c r="A6">
        <v>5</v>
      </c>
      <c r="B6">
        <v>1</v>
      </c>
      <c r="C6">
        <v>2005</v>
      </c>
      <c r="D6">
        <v>0</v>
      </c>
      <c r="E6" t="s">
        <v>1</v>
      </c>
      <c r="F6">
        <v>1950</v>
      </c>
      <c r="G6">
        <f t="shared" si="0"/>
        <v>55</v>
      </c>
      <c r="H6">
        <v>158</v>
      </c>
      <c r="I6">
        <v>62</v>
      </c>
      <c r="J6" s="2">
        <f t="shared" si="1"/>
        <v>24.835763499439189</v>
      </c>
      <c r="K6" t="s">
        <v>2</v>
      </c>
      <c r="L6">
        <v>2</v>
      </c>
      <c r="M6" s="1">
        <v>773000</v>
      </c>
      <c r="N6" s="1">
        <v>0</v>
      </c>
      <c r="O6" s="1">
        <v>0</v>
      </c>
      <c r="P6" s="1">
        <v>0</v>
      </c>
      <c r="Q6">
        <v>42</v>
      </c>
      <c r="R6">
        <v>58</v>
      </c>
      <c r="S6">
        <v>6</v>
      </c>
      <c r="T6">
        <v>2</v>
      </c>
      <c r="U6">
        <v>0</v>
      </c>
    </row>
    <row r="7" spans="1:21" x14ac:dyDescent="0.25">
      <c r="A7">
        <v>6</v>
      </c>
      <c r="B7">
        <v>1</v>
      </c>
      <c r="C7">
        <v>2005</v>
      </c>
      <c r="D7">
        <v>0</v>
      </c>
      <c r="E7" t="s">
        <v>3</v>
      </c>
      <c r="F7">
        <v>1950</v>
      </c>
      <c r="G7">
        <f t="shared" si="0"/>
        <v>55</v>
      </c>
      <c r="H7">
        <v>181</v>
      </c>
      <c r="I7">
        <v>95</v>
      </c>
      <c r="J7" s="2">
        <f t="shared" si="1"/>
        <v>28.997893837184456</v>
      </c>
      <c r="K7" t="s">
        <v>2</v>
      </c>
      <c r="L7">
        <v>3</v>
      </c>
      <c r="M7" s="1">
        <v>230000</v>
      </c>
      <c r="N7" s="1">
        <v>369</v>
      </c>
      <c r="O7" s="1">
        <v>0</v>
      </c>
      <c r="P7" s="1">
        <v>127000</v>
      </c>
      <c r="Q7">
        <v>58</v>
      </c>
      <c r="R7">
        <v>39</v>
      </c>
      <c r="S7">
        <v>10</v>
      </c>
      <c r="T7">
        <v>2</v>
      </c>
      <c r="U7">
        <v>0</v>
      </c>
    </row>
    <row r="8" spans="1:21" x14ac:dyDescent="0.25">
      <c r="A8">
        <v>7</v>
      </c>
      <c r="B8">
        <v>0</v>
      </c>
      <c r="C8">
        <v>2007</v>
      </c>
      <c r="D8">
        <v>0</v>
      </c>
      <c r="E8" t="s">
        <v>1</v>
      </c>
      <c r="F8">
        <v>1950</v>
      </c>
      <c r="G8">
        <f t="shared" si="0"/>
        <v>57</v>
      </c>
      <c r="H8">
        <v>168</v>
      </c>
      <c r="I8">
        <v>73</v>
      </c>
      <c r="J8" s="2">
        <f t="shared" si="1"/>
        <v>25.864512471655331</v>
      </c>
      <c r="K8" t="s">
        <v>2</v>
      </c>
      <c r="L8">
        <v>2</v>
      </c>
      <c r="M8" s="1">
        <v>353000</v>
      </c>
      <c r="N8" s="1">
        <v>24100</v>
      </c>
      <c r="O8" s="1"/>
      <c r="P8" s="1"/>
      <c r="S8">
        <v>8</v>
      </c>
      <c r="T8">
        <v>2</v>
      </c>
      <c r="U8">
        <v>0</v>
      </c>
    </row>
    <row r="9" spans="1:21" x14ac:dyDescent="0.25">
      <c r="A9">
        <v>8</v>
      </c>
      <c r="B9">
        <v>1</v>
      </c>
      <c r="C9">
        <v>2009</v>
      </c>
      <c r="D9">
        <v>0</v>
      </c>
      <c r="E9" t="s">
        <v>1</v>
      </c>
      <c r="F9">
        <v>1950</v>
      </c>
      <c r="G9">
        <f t="shared" si="0"/>
        <v>59</v>
      </c>
      <c r="H9">
        <v>171</v>
      </c>
      <c r="I9">
        <v>86</v>
      </c>
      <c r="J9" s="2">
        <f t="shared" si="1"/>
        <v>29.410758865975858</v>
      </c>
      <c r="K9" t="s">
        <v>2</v>
      </c>
      <c r="L9">
        <v>2</v>
      </c>
      <c r="M9" s="1">
        <v>204577</v>
      </c>
      <c r="N9" s="1">
        <v>0</v>
      </c>
      <c r="O9" s="1">
        <v>0</v>
      </c>
      <c r="P9" s="1">
        <v>0</v>
      </c>
      <c r="Q9">
        <v>66</v>
      </c>
      <c r="R9">
        <v>28</v>
      </c>
      <c r="S9">
        <v>6</v>
      </c>
      <c r="T9">
        <v>3</v>
      </c>
      <c r="U9">
        <v>1</v>
      </c>
    </row>
    <row r="10" spans="1:21" x14ac:dyDescent="0.25">
      <c r="A10">
        <v>9</v>
      </c>
      <c r="B10">
        <v>1</v>
      </c>
      <c r="C10">
        <v>2010</v>
      </c>
      <c r="D10">
        <v>1</v>
      </c>
      <c r="E10" t="s">
        <v>1</v>
      </c>
      <c r="F10">
        <v>1950</v>
      </c>
      <c r="G10">
        <f t="shared" si="0"/>
        <v>60</v>
      </c>
      <c r="H10">
        <v>156</v>
      </c>
      <c r="I10">
        <v>79</v>
      </c>
      <c r="J10" s="2">
        <f t="shared" si="1"/>
        <v>32.462195923734384</v>
      </c>
      <c r="K10" t="s">
        <v>2</v>
      </c>
      <c r="L10">
        <v>2</v>
      </c>
      <c r="M10" s="1">
        <v>1537123</v>
      </c>
      <c r="N10" s="1">
        <v>0</v>
      </c>
      <c r="O10" s="1">
        <v>11.9</v>
      </c>
      <c r="P10" s="1"/>
      <c r="Q10">
        <v>141</v>
      </c>
      <c r="R10">
        <v>40</v>
      </c>
      <c r="S10">
        <v>11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2008</v>
      </c>
      <c r="D11">
        <v>0</v>
      </c>
      <c r="E11" t="s">
        <v>3</v>
      </c>
      <c r="F11">
        <v>1950</v>
      </c>
      <c r="G11">
        <f t="shared" si="0"/>
        <v>58</v>
      </c>
      <c r="H11">
        <v>180</v>
      </c>
      <c r="I11">
        <v>93</v>
      </c>
      <c r="J11" s="2">
        <f t="shared" si="1"/>
        <v>28.703703703703702</v>
      </c>
      <c r="K11" t="s">
        <v>6</v>
      </c>
      <c r="L11">
        <v>1</v>
      </c>
      <c r="M11" s="1">
        <v>84700000</v>
      </c>
      <c r="N11" s="1">
        <v>0</v>
      </c>
      <c r="O11" s="1">
        <v>0</v>
      </c>
      <c r="P11" s="1">
        <v>0</v>
      </c>
      <c r="Q11">
        <v>26</v>
      </c>
      <c r="R11">
        <v>22</v>
      </c>
      <c r="S11">
        <v>5</v>
      </c>
      <c r="T11">
        <v>1</v>
      </c>
      <c r="U11">
        <v>0</v>
      </c>
    </row>
    <row r="12" spans="1:21" x14ac:dyDescent="0.25">
      <c r="A12">
        <v>11</v>
      </c>
      <c r="B12">
        <v>0</v>
      </c>
      <c r="C12">
        <v>2009</v>
      </c>
      <c r="D12">
        <v>0</v>
      </c>
      <c r="E12" t="s">
        <v>3</v>
      </c>
      <c r="F12">
        <v>1951</v>
      </c>
      <c r="G12">
        <f t="shared" si="0"/>
        <v>58</v>
      </c>
      <c r="H12">
        <v>176</v>
      </c>
      <c r="I12">
        <v>74</v>
      </c>
      <c r="J12" s="2">
        <f t="shared" si="1"/>
        <v>23.889462809917354</v>
      </c>
      <c r="K12" t="s">
        <v>2</v>
      </c>
      <c r="L12">
        <v>2</v>
      </c>
      <c r="M12" s="1">
        <v>977237.22095581202</v>
      </c>
      <c r="N12" s="1">
        <v>36307.805477010166</v>
      </c>
      <c r="O12" s="1"/>
      <c r="P12" s="1"/>
      <c r="Q12">
        <v>217</v>
      </c>
      <c r="S12">
        <v>10</v>
      </c>
      <c r="T12">
        <v>2</v>
      </c>
      <c r="U12">
        <v>1</v>
      </c>
    </row>
    <row r="13" spans="1:21" x14ac:dyDescent="0.25">
      <c r="A13">
        <v>12</v>
      </c>
      <c r="B13">
        <v>0</v>
      </c>
      <c r="C13">
        <v>2005</v>
      </c>
      <c r="D13">
        <v>0</v>
      </c>
      <c r="E13" t="s">
        <v>1</v>
      </c>
      <c r="F13">
        <v>1951</v>
      </c>
      <c r="G13">
        <f t="shared" si="0"/>
        <v>54</v>
      </c>
      <c r="H13">
        <v>165</v>
      </c>
      <c r="I13">
        <v>77</v>
      </c>
      <c r="J13" s="2">
        <f t="shared" si="1"/>
        <v>28.282828282828287</v>
      </c>
      <c r="K13" t="s">
        <v>2</v>
      </c>
      <c r="L13">
        <v>2</v>
      </c>
      <c r="M13" s="1">
        <v>1580000</v>
      </c>
      <c r="N13" s="1">
        <v>210000</v>
      </c>
      <c r="O13" s="1"/>
      <c r="P13" s="1"/>
      <c r="Q13">
        <v>88</v>
      </c>
      <c r="R13">
        <v>110</v>
      </c>
      <c r="S13">
        <v>11</v>
      </c>
      <c r="T13">
        <v>2</v>
      </c>
      <c r="U13">
        <v>0</v>
      </c>
    </row>
    <row r="14" spans="1:21" x14ac:dyDescent="0.25">
      <c r="A14">
        <v>13</v>
      </c>
      <c r="B14">
        <v>1</v>
      </c>
      <c r="C14">
        <v>2008</v>
      </c>
      <c r="D14">
        <v>0</v>
      </c>
      <c r="E14" t="s">
        <v>1</v>
      </c>
      <c r="F14">
        <v>1951</v>
      </c>
      <c r="G14">
        <f t="shared" si="0"/>
        <v>57</v>
      </c>
      <c r="H14">
        <v>162</v>
      </c>
      <c r="I14">
        <v>71</v>
      </c>
      <c r="J14" s="2">
        <f t="shared" si="1"/>
        <v>27.053802773967377</v>
      </c>
      <c r="K14" t="s">
        <v>2</v>
      </c>
      <c r="L14">
        <v>2</v>
      </c>
      <c r="M14" s="1">
        <v>517000</v>
      </c>
      <c r="N14" s="1">
        <v>234</v>
      </c>
      <c r="O14" s="1">
        <v>39</v>
      </c>
      <c r="P14" s="1"/>
      <c r="Q14">
        <v>51</v>
      </c>
      <c r="R14">
        <v>44</v>
      </c>
      <c r="S14">
        <v>9</v>
      </c>
      <c r="T14">
        <v>2</v>
      </c>
      <c r="U14">
        <v>0</v>
      </c>
    </row>
    <row r="15" spans="1:21" x14ac:dyDescent="0.25">
      <c r="A15">
        <v>14</v>
      </c>
      <c r="B15">
        <v>1</v>
      </c>
      <c r="C15">
        <v>2008</v>
      </c>
      <c r="D15">
        <v>0</v>
      </c>
      <c r="E15" t="s">
        <v>3</v>
      </c>
      <c r="F15">
        <v>1951</v>
      </c>
      <c r="G15">
        <f t="shared" si="0"/>
        <v>57</v>
      </c>
      <c r="H15">
        <v>183</v>
      </c>
      <c r="I15">
        <v>81</v>
      </c>
      <c r="J15" s="2">
        <f t="shared" si="1"/>
        <v>24.187046492878256</v>
      </c>
      <c r="K15" t="s">
        <v>6</v>
      </c>
      <c r="L15">
        <v>3</v>
      </c>
      <c r="M15" s="1">
        <v>231000000</v>
      </c>
      <c r="N15" s="1">
        <v>200000</v>
      </c>
      <c r="O15" s="1">
        <v>11.9</v>
      </c>
      <c r="P15" s="1"/>
      <c r="Q15">
        <v>123</v>
      </c>
      <c r="R15">
        <v>52</v>
      </c>
      <c r="S15">
        <v>1</v>
      </c>
      <c r="T15">
        <v>1</v>
      </c>
      <c r="U15">
        <v>0</v>
      </c>
    </row>
    <row r="16" spans="1:21" x14ac:dyDescent="0.25">
      <c r="A16">
        <v>15</v>
      </c>
      <c r="B16">
        <v>1</v>
      </c>
      <c r="C16">
        <v>2010</v>
      </c>
      <c r="D16">
        <v>1</v>
      </c>
      <c r="E16" t="s">
        <v>3</v>
      </c>
      <c r="F16">
        <v>1952</v>
      </c>
      <c r="G16">
        <f t="shared" si="0"/>
        <v>58</v>
      </c>
      <c r="H16">
        <v>171</v>
      </c>
      <c r="I16">
        <v>92</v>
      </c>
      <c r="J16" s="2">
        <f t="shared" si="1"/>
        <v>31.462672275229988</v>
      </c>
      <c r="K16" t="s">
        <v>2</v>
      </c>
      <c r="L16">
        <v>4</v>
      </c>
      <c r="M16" s="1">
        <v>7079457.8438413814</v>
      </c>
      <c r="N16" s="1">
        <v>0</v>
      </c>
      <c r="O16" s="1">
        <v>14125375.446227582</v>
      </c>
      <c r="P16" s="1"/>
      <c r="Q16">
        <v>86</v>
      </c>
      <c r="R16">
        <v>42</v>
      </c>
      <c r="S16">
        <v>10</v>
      </c>
      <c r="T16">
        <v>3</v>
      </c>
      <c r="U16">
        <v>0</v>
      </c>
    </row>
    <row r="17" spans="1:21" x14ac:dyDescent="0.25">
      <c r="A17">
        <v>16</v>
      </c>
      <c r="B17">
        <v>0</v>
      </c>
      <c r="C17">
        <v>2010</v>
      </c>
      <c r="D17">
        <v>0</v>
      </c>
      <c r="E17" t="s">
        <v>1</v>
      </c>
      <c r="F17">
        <v>1952</v>
      </c>
      <c r="G17">
        <f t="shared" si="0"/>
        <v>58</v>
      </c>
      <c r="H17">
        <v>161</v>
      </c>
      <c r="I17">
        <v>84</v>
      </c>
      <c r="J17" s="2">
        <f t="shared" si="1"/>
        <v>32.406157169862269</v>
      </c>
      <c r="K17" t="s">
        <v>2</v>
      </c>
      <c r="L17">
        <v>2</v>
      </c>
      <c r="M17" s="1">
        <v>2893117</v>
      </c>
      <c r="N17" s="1">
        <v>482263</v>
      </c>
      <c r="O17" s="1">
        <v>600387</v>
      </c>
      <c r="P17" s="1"/>
      <c r="Q17">
        <v>88</v>
      </c>
      <c r="R17">
        <v>48</v>
      </c>
      <c r="S17">
        <v>5</v>
      </c>
      <c r="T17">
        <v>4</v>
      </c>
      <c r="U17">
        <v>1</v>
      </c>
    </row>
    <row r="18" spans="1:21" x14ac:dyDescent="0.25">
      <c r="A18">
        <v>17</v>
      </c>
      <c r="B18">
        <v>1</v>
      </c>
      <c r="C18">
        <v>2009</v>
      </c>
      <c r="D18">
        <v>1</v>
      </c>
      <c r="E18" t="s">
        <v>3</v>
      </c>
      <c r="F18">
        <v>1952</v>
      </c>
      <c r="G18">
        <f t="shared" si="0"/>
        <v>57</v>
      </c>
      <c r="H18">
        <v>181</v>
      </c>
      <c r="I18">
        <v>70</v>
      </c>
      <c r="J18" s="2">
        <f t="shared" si="1"/>
        <v>21.366869143188548</v>
      </c>
      <c r="K18" t="s">
        <v>2</v>
      </c>
      <c r="L18">
        <v>4</v>
      </c>
      <c r="M18" s="1">
        <v>7079457.8438413814</v>
      </c>
      <c r="N18" s="1">
        <v>0</v>
      </c>
      <c r="O18" s="1">
        <v>14125375.446227582</v>
      </c>
      <c r="P18" s="1"/>
      <c r="Q18">
        <v>42</v>
      </c>
      <c r="R18">
        <v>23</v>
      </c>
      <c r="S18">
        <v>10</v>
      </c>
      <c r="T18">
        <v>4</v>
      </c>
      <c r="U18">
        <v>0</v>
      </c>
    </row>
    <row r="19" spans="1:21" x14ac:dyDescent="0.25">
      <c r="A19">
        <v>18</v>
      </c>
      <c r="B19">
        <v>0</v>
      </c>
      <c r="C19">
        <v>2008</v>
      </c>
      <c r="D19">
        <v>0</v>
      </c>
      <c r="E19" t="s">
        <v>1</v>
      </c>
      <c r="F19">
        <v>1952</v>
      </c>
      <c r="G19">
        <f t="shared" si="0"/>
        <v>56</v>
      </c>
      <c r="H19">
        <v>176</v>
      </c>
      <c r="I19">
        <v>62</v>
      </c>
      <c r="J19" s="2">
        <f t="shared" si="1"/>
        <v>20.015495867768596</v>
      </c>
      <c r="K19" t="s">
        <v>2</v>
      </c>
      <c r="L19">
        <v>1</v>
      </c>
      <c r="M19" s="1">
        <v>20000000</v>
      </c>
      <c r="N19" s="1"/>
      <c r="O19" s="1"/>
      <c r="P19" s="1"/>
      <c r="S19">
        <v>5</v>
      </c>
      <c r="T19">
        <v>2</v>
      </c>
      <c r="U19">
        <v>0</v>
      </c>
    </row>
    <row r="20" spans="1:21" x14ac:dyDescent="0.25">
      <c r="A20">
        <v>19</v>
      </c>
      <c r="B20">
        <v>1</v>
      </c>
      <c r="C20">
        <v>2005</v>
      </c>
      <c r="D20">
        <v>0</v>
      </c>
      <c r="E20" t="s">
        <v>3</v>
      </c>
      <c r="F20">
        <v>1953</v>
      </c>
      <c r="G20">
        <f t="shared" si="0"/>
        <v>52</v>
      </c>
      <c r="H20">
        <v>180</v>
      </c>
      <c r="I20">
        <v>75</v>
      </c>
      <c r="J20" s="2">
        <f t="shared" si="1"/>
        <v>23.148148148148145</v>
      </c>
      <c r="K20" t="s">
        <v>2</v>
      </c>
      <c r="L20">
        <v>1</v>
      </c>
      <c r="M20" s="1">
        <v>13200000</v>
      </c>
      <c r="N20" s="1">
        <v>2280</v>
      </c>
      <c r="O20" s="1">
        <v>0</v>
      </c>
      <c r="P20" s="1">
        <v>9.9</v>
      </c>
      <c r="Q20">
        <v>66</v>
      </c>
      <c r="R20">
        <v>32</v>
      </c>
      <c r="S20">
        <v>8</v>
      </c>
      <c r="T20">
        <v>5</v>
      </c>
      <c r="U20">
        <v>0</v>
      </c>
    </row>
    <row r="21" spans="1:21" x14ac:dyDescent="0.25">
      <c r="A21">
        <v>20</v>
      </c>
      <c r="B21">
        <v>1</v>
      </c>
      <c r="C21">
        <v>2005</v>
      </c>
      <c r="D21">
        <v>0</v>
      </c>
      <c r="E21" t="s">
        <v>3</v>
      </c>
      <c r="F21">
        <v>1954</v>
      </c>
      <c r="G21">
        <f t="shared" si="0"/>
        <v>51</v>
      </c>
      <c r="H21">
        <v>182</v>
      </c>
      <c r="I21">
        <v>70</v>
      </c>
      <c r="J21" s="2">
        <f t="shared" si="1"/>
        <v>21.132713440405748</v>
      </c>
      <c r="K21" t="s">
        <v>2</v>
      </c>
      <c r="L21">
        <v>1</v>
      </c>
      <c r="M21" s="1">
        <v>3800000</v>
      </c>
      <c r="N21" s="1">
        <v>0</v>
      </c>
      <c r="O21" s="1">
        <v>0</v>
      </c>
      <c r="P21" s="1">
        <v>0</v>
      </c>
      <c r="Q21">
        <v>53</v>
      </c>
      <c r="R21">
        <v>14</v>
      </c>
      <c r="S21">
        <v>10</v>
      </c>
      <c r="T21">
        <v>2</v>
      </c>
      <c r="U21">
        <v>0</v>
      </c>
    </row>
    <row r="22" spans="1:21" x14ac:dyDescent="0.25">
      <c r="A22">
        <v>21</v>
      </c>
      <c r="B22">
        <v>0</v>
      </c>
      <c r="C22">
        <v>2010</v>
      </c>
      <c r="D22">
        <v>0</v>
      </c>
      <c r="E22" t="s">
        <v>3</v>
      </c>
      <c r="F22">
        <v>1954</v>
      </c>
      <c r="G22">
        <f t="shared" si="0"/>
        <v>56</v>
      </c>
      <c r="H22">
        <v>176</v>
      </c>
      <c r="I22">
        <v>83</v>
      </c>
      <c r="J22" s="2">
        <f t="shared" si="1"/>
        <v>26.794938016528928</v>
      </c>
      <c r="K22" t="s">
        <v>6</v>
      </c>
      <c r="L22">
        <v>2</v>
      </c>
      <c r="M22" s="1">
        <v>1122018.4543019643</v>
      </c>
      <c r="N22" s="1">
        <v>1047128.5480509007</v>
      </c>
      <c r="O22" s="1"/>
      <c r="P22" s="1"/>
      <c r="Q22">
        <v>42</v>
      </c>
      <c r="R22">
        <v>34</v>
      </c>
      <c r="S22">
        <v>4</v>
      </c>
      <c r="T22">
        <v>1</v>
      </c>
      <c r="U22">
        <v>0</v>
      </c>
    </row>
    <row r="23" spans="1:21" x14ac:dyDescent="0.25">
      <c r="A23">
        <v>22</v>
      </c>
      <c r="B23">
        <v>0</v>
      </c>
      <c r="C23">
        <v>2007</v>
      </c>
      <c r="D23">
        <v>0</v>
      </c>
      <c r="E23" t="s">
        <v>1</v>
      </c>
      <c r="F23">
        <v>1954</v>
      </c>
      <c r="G23">
        <f t="shared" si="0"/>
        <v>53</v>
      </c>
      <c r="H23">
        <v>169</v>
      </c>
      <c r="I23">
        <v>88</v>
      </c>
      <c r="J23" s="2">
        <f t="shared" si="1"/>
        <v>30.811246104828268</v>
      </c>
      <c r="K23" t="s">
        <v>2</v>
      </c>
      <c r="L23">
        <v>2</v>
      </c>
      <c r="M23" s="1">
        <v>4170000</v>
      </c>
      <c r="N23" s="1">
        <v>440000</v>
      </c>
      <c r="O23" s="1"/>
      <c r="P23" s="1"/>
      <c r="S23">
        <v>6</v>
      </c>
      <c r="T23">
        <v>2</v>
      </c>
      <c r="U23">
        <v>0</v>
      </c>
    </row>
    <row r="24" spans="1:21" x14ac:dyDescent="0.25">
      <c r="A24">
        <v>23</v>
      </c>
      <c r="B24">
        <v>0</v>
      </c>
      <c r="C24">
        <v>2010</v>
      </c>
      <c r="D24">
        <v>1</v>
      </c>
      <c r="E24" t="s">
        <v>3</v>
      </c>
      <c r="F24">
        <v>1954</v>
      </c>
      <c r="G24">
        <f t="shared" si="0"/>
        <v>56</v>
      </c>
      <c r="H24">
        <v>181</v>
      </c>
      <c r="I24">
        <v>78</v>
      </c>
      <c r="J24" s="2">
        <f t="shared" si="1"/>
        <v>23.808797045267237</v>
      </c>
      <c r="K24" t="s">
        <v>4</v>
      </c>
      <c r="L24">
        <v>1</v>
      </c>
      <c r="M24" s="1">
        <v>670702</v>
      </c>
      <c r="N24" s="1">
        <v>149978</v>
      </c>
      <c r="O24" s="1"/>
      <c r="P24" s="1"/>
      <c r="Q24">
        <v>112</v>
      </c>
      <c r="R24">
        <v>68</v>
      </c>
      <c r="S24">
        <v>2</v>
      </c>
      <c r="T24">
        <v>2</v>
      </c>
      <c r="U24">
        <v>0</v>
      </c>
    </row>
    <row r="25" spans="1:21" x14ac:dyDescent="0.25">
      <c r="A25">
        <v>24</v>
      </c>
      <c r="B25">
        <v>1</v>
      </c>
      <c r="C25">
        <v>2007</v>
      </c>
      <c r="D25">
        <v>0</v>
      </c>
      <c r="E25" t="s">
        <v>3</v>
      </c>
      <c r="F25">
        <v>1954</v>
      </c>
      <c r="G25">
        <f t="shared" si="0"/>
        <v>53</v>
      </c>
      <c r="H25">
        <v>174</v>
      </c>
      <c r="I25">
        <v>76</v>
      </c>
      <c r="J25" s="2">
        <f t="shared" si="1"/>
        <v>25.102391333069097</v>
      </c>
      <c r="K25" t="s">
        <v>2</v>
      </c>
      <c r="L25">
        <v>2</v>
      </c>
      <c r="M25" s="1">
        <v>916000</v>
      </c>
      <c r="N25" s="1">
        <v>4.3</v>
      </c>
      <c r="O25" s="1">
        <v>0</v>
      </c>
      <c r="P25" s="1">
        <v>0</v>
      </c>
      <c r="Q25">
        <v>104</v>
      </c>
      <c r="R25">
        <v>44</v>
      </c>
      <c r="S25">
        <v>11</v>
      </c>
      <c r="T25">
        <v>5</v>
      </c>
      <c r="U25">
        <v>0</v>
      </c>
    </row>
    <row r="26" spans="1:21" x14ac:dyDescent="0.25">
      <c r="A26">
        <v>25</v>
      </c>
      <c r="B26">
        <v>1</v>
      </c>
      <c r="C26">
        <v>2008</v>
      </c>
      <c r="D26">
        <v>0</v>
      </c>
      <c r="E26" t="s">
        <v>3</v>
      </c>
      <c r="F26">
        <v>1955</v>
      </c>
      <c r="G26">
        <f t="shared" si="0"/>
        <v>53</v>
      </c>
      <c r="H26">
        <v>171</v>
      </c>
      <c r="I26">
        <v>67</v>
      </c>
      <c r="J26" s="2">
        <f t="shared" si="1"/>
        <v>22.913033070004449</v>
      </c>
      <c r="K26" t="s">
        <v>6</v>
      </c>
      <c r="L26">
        <v>1</v>
      </c>
      <c r="M26" s="1">
        <v>67900000</v>
      </c>
      <c r="N26" s="1">
        <v>56.8</v>
      </c>
      <c r="O26" s="1">
        <v>0</v>
      </c>
      <c r="P26" s="1"/>
      <c r="Q26">
        <v>70</v>
      </c>
      <c r="R26">
        <v>24</v>
      </c>
      <c r="S26">
        <v>8</v>
      </c>
      <c r="T26">
        <v>3</v>
      </c>
      <c r="U26">
        <v>0</v>
      </c>
    </row>
    <row r="27" spans="1:21" x14ac:dyDescent="0.25">
      <c r="A27">
        <v>26</v>
      </c>
      <c r="B27">
        <v>1</v>
      </c>
      <c r="C27">
        <v>2008</v>
      </c>
      <c r="D27">
        <v>0</v>
      </c>
      <c r="E27" t="s">
        <v>3</v>
      </c>
      <c r="F27">
        <v>1956</v>
      </c>
      <c r="G27">
        <f t="shared" si="0"/>
        <v>52</v>
      </c>
      <c r="H27">
        <v>189</v>
      </c>
      <c r="I27">
        <v>91</v>
      </c>
      <c r="J27" s="2">
        <f t="shared" si="1"/>
        <v>25.475210660395845</v>
      </c>
      <c r="K27" t="s">
        <v>6</v>
      </c>
      <c r="L27">
        <v>2</v>
      </c>
      <c r="M27" s="1">
        <v>7340000</v>
      </c>
      <c r="N27" s="1">
        <v>0</v>
      </c>
      <c r="O27" s="1">
        <v>11.9</v>
      </c>
      <c r="P27" s="1"/>
      <c r="Q27">
        <v>49</v>
      </c>
      <c r="R27">
        <v>28</v>
      </c>
      <c r="S27">
        <v>3</v>
      </c>
      <c r="T27">
        <v>1</v>
      </c>
      <c r="U27">
        <v>1</v>
      </c>
    </row>
    <row r="28" spans="1:21" x14ac:dyDescent="0.25">
      <c r="A28">
        <v>27</v>
      </c>
      <c r="B28">
        <v>1</v>
      </c>
      <c r="C28">
        <v>2006</v>
      </c>
      <c r="D28">
        <v>0</v>
      </c>
      <c r="E28" t="s">
        <v>3</v>
      </c>
      <c r="F28">
        <v>1956</v>
      </c>
      <c r="G28">
        <f t="shared" si="0"/>
        <v>50</v>
      </c>
      <c r="H28">
        <v>172</v>
      </c>
      <c r="I28">
        <v>75</v>
      </c>
      <c r="J28" s="2">
        <f t="shared" si="1"/>
        <v>25.351541373715524</v>
      </c>
      <c r="K28" t="s">
        <v>2</v>
      </c>
      <c r="L28">
        <v>2</v>
      </c>
      <c r="M28" s="1">
        <v>835000</v>
      </c>
      <c r="N28" s="1">
        <v>1.93</v>
      </c>
      <c r="O28" s="1">
        <v>24200000</v>
      </c>
      <c r="P28" s="1"/>
      <c r="Q28">
        <v>376</v>
      </c>
      <c r="R28">
        <v>69</v>
      </c>
      <c r="S28">
        <v>10</v>
      </c>
      <c r="T28">
        <v>2</v>
      </c>
      <c r="U28">
        <v>0</v>
      </c>
    </row>
    <row r="29" spans="1:21" x14ac:dyDescent="0.25">
      <c r="A29">
        <v>28</v>
      </c>
      <c r="B29">
        <v>1</v>
      </c>
      <c r="C29">
        <v>2009</v>
      </c>
      <c r="D29">
        <v>0</v>
      </c>
      <c r="E29" t="s">
        <v>1</v>
      </c>
      <c r="F29">
        <v>1956</v>
      </c>
      <c r="G29">
        <f t="shared" si="0"/>
        <v>53</v>
      </c>
      <c r="H29">
        <v>172</v>
      </c>
      <c r="I29">
        <v>71</v>
      </c>
      <c r="J29" s="2">
        <f t="shared" si="1"/>
        <v>23.999459167117362</v>
      </c>
      <c r="K29" t="s">
        <v>2</v>
      </c>
      <c r="L29">
        <v>2</v>
      </c>
      <c r="M29" s="1">
        <v>254367</v>
      </c>
      <c r="N29" s="1">
        <v>11.9</v>
      </c>
      <c r="O29" s="1"/>
      <c r="P29" s="1">
        <v>199347</v>
      </c>
      <c r="Q29">
        <v>128</v>
      </c>
      <c r="R29">
        <v>86</v>
      </c>
      <c r="S29">
        <v>6</v>
      </c>
      <c r="T29">
        <v>1</v>
      </c>
      <c r="U29">
        <v>0</v>
      </c>
    </row>
    <row r="30" spans="1:21" x14ac:dyDescent="0.25">
      <c r="A30">
        <v>30</v>
      </c>
      <c r="B30">
        <v>1</v>
      </c>
      <c r="C30">
        <v>2009</v>
      </c>
      <c r="D30">
        <v>0</v>
      </c>
      <c r="E30" t="s">
        <v>3</v>
      </c>
      <c r="F30">
        <v>1956</v>
      </c>
      <c r="G30">
        <f t="shared" si="0"/>
        <v>53</v>
      </c>
      <c r="H30">
        <v>183</v>
      </c>
      <c r="I30">
        <v>89</v>
      </c>
      <c r="J30" s="2">
        <f t="shared" si="1"/>
        <v>26.575890590940304</v>
      </c>
      <c r="K30" t="s">
        <v>6</v>
      </c>
      <c r="L30">
        <v>1</v>
      </c>
      <c r="M30" s="1">
        <v>1030000</v>
      </c>
      <c r="N30" s="1">
        <v>9.8000000000000007</v>
      </c>
      <c r="O30" s="1">
        <v>0</v>
      </c>
      <c r="P30" s="1">
        <v>824000</v>
      </c>
      <c r="Q30">
        <v>51</v>
      </c>
      <c r="R30">
        <v>16</v>
      </c>
      <c r="S30">
        <v>6</v>
      </c>
      <c r="T30">
        <v>2</v>
      </c>
      <c r="U30">
        <v>1</v>
      </c>
    </row>
    <row r="31" spans="1:21" x14ac:dyDescent="0.25">
      <c r="A31">
        <v>31</v>
      </c>
      <c r="B31">
        <v>1</v>
      </c>
      <c r="C31">
        <v>2006</v>
      </c>
      <c r="D31">
        <v>0</v>
      </c>
      <c r="E31" t="s">
        <v>3</v>
      </c>
      <c r="F31">
        <v>1957</v>
      </c>
      <c r="G31">
        <f t="shared" si="0"/>
        <v>49</v>
      </c>
      <c r="H31">
        <v>177</v>
      </c>
      <c r="I31">
        <v>94</v>
      </c>
      <c r="J31" s="2">
        <f t="shared" si="1"/>
        <v>30.004149510038619</v>
      </c>
      <c r="K31" t="s">
        <v>5</v>
      </c>
      <c r="L31">
        <v>3</v>
      </c>
      <c r="M31" s="1">
        <v>434000</v>
      </c>
      <c r="N31" s="1">
        <v>0</v>
      </c>
      <c r="O31" s="1">
        <v>0</v>
      </c>
      <c r="P31" s="1"/>
      <c r="Q31">
        <v>74</v>
      </c>
      <c r="R31">
        <v>21</v>
      </c>
      <c r="S31">
        <v>11</v>
      </c>
      <c r="T31">
        <v>2</v>
      </c>
      <c r="U31">
        <v>0</v>
      </c>
    </row>
    <row r="32" spans="1:21" x14ac:dyDescent="0.25">
      <c r="A32">
        <v>32</v>
      </c>
      <c r="B32">
        <v>1</v>
      </c>
      <c r="C32">
        <v>2008</v>
      </c>
      <c r="D32">
        <v>0</v>
      </c>
      <c r="E32" t="s">
        <v>3</v>
      </c>
      <c r="F32">
        <v>1957</v>
      </c>
      <c r="G32">
        <f t="shared" si="0"/>
        <v>51</v>
      </c>
      <c r="H32">
        <v>176</v>
      </c>
      <c r="I32">
        <v>78</v>
      </c>
      <c r="J32" s="2">
        <f t="shared" si="1"/>
        <v>25.180785123966942</v>
      </c>
      <c r="K32" t="s">
        <v>2</v>
      </c>
      <c r="L32">
        <v>1</v>
      </c>
      <c r="M32" s="1">
        <v>2260000</v>
      </c>
      <c r="N32" s="1">
        <v>72900</v>
      </c>
      <c r="O32" s="1">
        <v>94919</v>
      </c>
      <c r="P32" s="1"/>
      <c r="Q32">
        <v>101</v>
      </c>
      <c r="R32">
        <v>76</v>
      </c>
      <c r="S32">
        <v>10</v>
      </c>
      <c r="T32">
        <v>3</v>
      </c>
      <c r="U32">
        <v>0</v>
      </c>
    </row>
    <row r="33" spans="1:21" x14ac:dyDescent="0.25">
      <c r="A33">
        <v>34</v>
      </c>
      <c r="B33">
        <v>1</v>
      </c>
      <c r="C33">
        <v>2009</v>
      </c>
      <c r="D33">
        <v>0</v>
      </c>
      <c r="E33" t="s">
        <v>1</v>
      </c>
      <c r="F33">
        <v>1958</v>
      </c>
      <c r="G33">
        <f t="shared" si="0"/>
        <v>51</v>
      </c>
      <c r="H33">
        <v>161</v>
      </c>
      <c r="I33">
        <v>63</v>
      </c>
      <c r="J33" s="2">
        <f t="shared" si="1"/>
        <v>24.304617877396701</v>
      </c>
      <c r="K33" t="s">
        <v>2</v>
      </c>
      <c r="L33">
        <v>3</v>
      </c>
      <c r="M33" s="1">
        <v>4600252</v>
      </c>
      <c r="N33" s="1">
        <v>0</v>
      </c>
      <c r="O33" s="1">
        <v>0</v>
      </c>
      <c r="P33" s="1"/>
      <c r="Q33">
        <v>28</v>
      </c>
      <c r="R33">
        <v>22</v>
      </c>
      <c r="S33">
        <v>0</v>
      </c>
      <c r="T33">
        <v>0</v>
      </c>
      <c r="U33">
        <v>1</v>
      </c>
    </row>
    <row r="34" spans="1:21" x14ac:dyDescent="0.25">
      <c r="A34">
        <v>36</v>
      </c>
      <c r="B34">
        <v>0</v>
      </c>
      <c r="C34">
        <v>2009</v>
      </c>
      <c r="D34">
        <v>1</v>
      </c>
      <c r="E34" t="s">
        <v>3</v>
      </c>
      <c r="F34">
        <v>1959</v>
      </c>
      <c r="G34">
        <f t="shared" ref="G34:G65" si="2">C34-F34</f>
        <v>50</v>
      </c>
      <c r="H34">
        <v>179</v>
      </c>
      <c r="I34">
        <v>82</v>
      </c>
      <c r="J34" s="2">
        <f t="shared" ref="J34:J65" si="3">I34/POWER(H34/100,2)</f>
        <v>25.592209980961893</v>
      </c>
      <c r="K34" t="s">
        <v>2</v>
      </c>
      <c r="L34">
        <v>1</v>
      </c>
      <c r="M34" s="1">
        <v>2884031.5031266073</v>
      </c>
      <c r="N34" s="1">
        <v>131825.67385564081</v>
      </c>
      <c r="O34" s="1"/>
      <c r="P34" s="1"/>
      <c r="Q34">
        <v>66</v>
      </c>
      <c r="R34">
        <v>48</v>
      </c>
      <c r="S34">
        <v>12</v>
      </c>
      <c r="T34">
        <v>6</v>
      </c>
      <c r="U34">
        <v>0</v>
      </c>
    </row>
    <row r="35" spans="1:21" x14ac:dyDescent="0.25">
      <c r="A35">
        <v>37</v>
      </c>
      <c r="B35">
        <v>1</v>
      </c>
      <c r="C35">
        <v>2010</v>
      </c>
      <c r="D35">
        <v>0</v>
      </c>
      <c r="E35" t="s">
        <v>1</v>
      </c>
      <c r="F35">
        <v>1959</v>
      </c>
      <c r="G35">
        <f t="shared" si="2"/>
        <v>51</v>
      </c>
      <c r="H35">
        <v>153</v>
      </c>
      <c r="I35">
        <v>67</v>
      </c>
      <c r="J35" s="2">
        <f t="shared" si="3"/>
        <v>28.621470374642232</v>
      </c>
      <c r="K35" t="s">
        <v>2</v>
      </c>
      <c r="L35">
        <v>2</v>
      </c>
      <c r="M35" s="1">
        <v>63446</v>
      </c>
      <c r="N35" s="1">
        <v>0</v>
      </c>
      <c r="O35" s="1">
        <v>0</v>
      </c>
      <c r="P35" s="1">
        <v>0</v>
      </c>
      <c r="Q35">
        <v>43</v>
      </c>
      <c r="R35">
        <v>29</v>
      </c>
      <c r="S35">
        <v>7</v>
      </c>
      <c r="T35">
        <v>3</v>
      </c>
      <c r="U35">
        <v>0</v>
      </c>
    </row>
    <row r="36" spans="1:21" x14ac:dyDescent="0.25">
      <c r="A36">
        <v>38</v>
      </c>
      <c r="B36">
        <v>1</v>
      </c>
      <c r="C36">
        <v>2009</v>
      </c>
      <c r="D36">
        <v>0</v>
      </c>
      <c r="E36" t="s">
        <v>3</v>
      </c>
      <c r="F36">
        <v>1960</v>
      </c>
      <c r="G36">
        <f t="shared" si="2"/>
        <v>49</v>
      </c>
      <c r="H36">
        <v>184</v>
      </c>
      <c r="I36">
        <v>85</v>
      </c>
      <c r="J36" s="2">
        <f t="shared" si="3"/>
        <v>25.10633270321361</v>
      </c>
      <c r="K36" t="s">
        <v>2</v>
      </c>
      <c r="L36">
        <v>2</v>
      </c>
      <c r="M36" s="1">
        <v>371535.2290971732</v>
      </c>
      <c r="N36" s="1">
        <v>1318.2567385564089</v>
      </c>
      <c r="O36" s="1">
        <v>776.24711662869231</v>
      </c>
      <c r="P36" s="1"/>
      <c r="Q36">
        <v>66</v>
      </c>
      <c r="R36">
        <v>45</v>
      </c>
      <c r="S36">
        <v>8</v>
      </c>
      <c r="T36">
        <v>2</v>
      </c>
      <c r="U36">
        <v>0</v>
      </c>
    </row>
    <row r="37" spans="1:21" x14ac:dyDescent="0.25">
      <c r="A37">
        <v>39</v>
      </c>
      <c r="B37">
        <v>1</v>
      </c>
      <c r="C37">
        <v>2005</v>
      </c>
      <c r="D37">
        <v>0</v>
      </c>
      <c r="E37" t="s">
        <v>3</v>
      </c>
      <c r="F37">
        <v>1960</v>
      </c>
      <c r="G37">
        <f t="shared" si="2"/>
        <v>45</v>
      </c>
      <c r="H37">
        <v>170</v>
      </c>
      <c r="I37">
        <v>75</v>
      </c>
      <c r="J37" s="2">
        <f t="shared" si="3"/>
        <v>25.95155709342561</v>
      </c>
      <c r="K37" t="s">
        <v>2</v>
      </c>
      <c r="L37">
        <v>1</v>
      </c>
      <c r="M37" s="1">
        <v>272000</v>
      </c>
      <c r="N37" s="1">
        <v>0</v>
      </c>
      <c r="O37" s="1">
        <v>5.56</v>
      </c>
      <c r="P37" s="1"/>
      <c r="Q37">
        <v>318</v>
      </c>
      <c r="R37">
        <v>208</v>
      </c>
      <c r="S37">
        <v>10</v>
      </c>
      <c r="T37">
        <v>6</v>
      </c>
      <c r="U37">
        <v>0</v>
      </c>
    </row>
    <row r="38" spans="1:21" x14ac:dyDescent="0.25">
      <c r="A38">
        <v>40</v>
      </c>
      <c r="B38">
        <v>1</v>
      </c>
      <c r="C38">
        <v>2006</v>
      </c>
      <c r="D38">
        <v>0</v>
      </c>
      <c r="E38" t="s">
        <v>3</v>
      </c>
      <c r="F38">
        <v>1960</v>
      </c>
      <c r="G38">
        <f t="shared" si="2"/>
        <v>46</v>
      </c>
      <c r="H38">
        <v>189</v>
      </c>
      <c r="I38">
        <v>105</v>
      </c>
      <c r="J38" s="2">
        <f t="shared" si="3"/>
        <v>29.394473838918284</v>
      </c>
      <c r="K38" t="s">
        <v>2</v>
      </c>
      <c r="L38">
        <v>1</v>
      </c>
      <c r="M38" s="1">
        <v>30600000</v>
      </c>
      <c r="N38" s="1">
        <v>0</v>
      </c>
      <c r="O38" s="1">
        <v>0</v>
      </c>
      <c r="P38" s="1">
        <v>0</v>
      </c>
      <c r="Q38">
        <v>77</v>
      </c>
      <c r="R38">
        <v>23</v>
      </c>
      <c r="S38">
        <v>14</v>
      </c>
      <c r="T38">
        <v>4</v>
      </c>
      <c r="U38">
        <v>0</v>
      </c>
    </row>
    <row r="39" spans="1:21" x14ac:dyDescent="0.25">
      <c r="A39">
        <v>41</v>
      </c>
      <c r="B39">
        <v>1</v>
      </c>
      <c r="C39">
        <v>2010</v>
      </c>
      <c r="D39">
        <v>0</v>
      </c>
      <c r="E39" t="s">
        <v>3</v>
      </c>
      <c r="F39">
        <v>1960</v>
      </c>
      <c r="G39">
        <f t="shared" si="2"/>
        <v>50</v>
      </c>
      <c r="H39">
        <v>177</v>
      </c>
      <c r="I39">
        <v>82</v>
      </c>
      <c r="J39" s="2">
        <f t="shared" si="3"/>
        <v>26.173832551310287</v>
      </c>
      <c r="K39" t="s">
        <v>2</v>
      </c>
      <c r="L39">
        <v>2</v>
      </c>
      <c r="M39" s="1">
        <v>91900</v>
      </c>
      <c r="N39" s="1">
        <v>0</v>
      </c>
      <c r="O39" s="1">
        <v>0</v>
      </c>
      <c r="P39" s="1">
        <v>0</v>
      </c>
      <c r="Q39">
        <v>73</v>
      </c>
      <c r="R39">
        <v>32</v>
      </c>
      <c r="S39">
        <v>10</v>
      </c>
      <c r="T39">
        <v>4</v>
      </c>
      <c r="U39">
        <v>0</v>
      </c>
    </row>
    <row r="40" spans="1:21" x14ac:dyDescent="0.25">
      <c r="A40">
        <v>42</v>
      </c>
      <c r="B40">
        <v>1</v>
      </c>
      <c r="C40">
        <v>2008</v>
      </c>
      <c r="D40">
        <v>0</v>
      </c>
      <c r="E40" t="s">
        <v>3</v>
      </c>
      <c r="F40">
        <v>1960</v>
      </c>
      <c r="G40">
        <f t="shared" si="2"/>
        <v>48</v>
      </c>
      <c r="H40">
        <v>189</v>
      </c>
      <c r="I40">
        <v>93</v>
      </c>
      <c r="J40" s="2">
        <f t="shared" si="3"/>
        <v>26.035105400184765</v>
      </c>
      <c r="K40" t="s">
        <v>6</v>
      </c>
      <c r="L40">
        <v>2</v>
      </c>
      <c r="M40" s="1">
        <v>41300000</v>
      </c>
      <c r="N40" s="1">
        <v>11.9</v>
      </c>
      <c r="O40" s="1">
        <v>0</v>
      </c>
      <c r="P40" s="1">
        <v>3271320</v>
      </c>
      <c r="Q40">
        <v>132</v>
      </c>
      <c r="R40">
        <v>36</v>
      </c>
      <c r="S40">
        <v>13</v>
      </c>
      <c r="T40">
        <v>3</v>
      </c>
      <c r="U40">
        <v>0</v>
      </c>
    </row>
    <row r="41" spans="1:21" x14ac:dyDescent="0.25">
      <c r="A41">
        <v>43</v>
      </c>
      <c r="B41">
        <v>1</v>
      </c>
      <c r="C41">
        <v>2010</v>
      </c>
      <c r="D41">
        <v>0</v>
      </c>
      <c r="E41" t="s">
        <v>1</v>
      </c>
      <c r="F41">
        <v>1960</v>
      </c>
      <c r="G41">
        <f t="shared" si="2"/>
        <v>50</v>
      </c>
      <c r="H41">
        <v>167</v>
      </c>
      <c r="I41">
        <v>71</v>
      </c>
      <c r="J41" s="2">
        <f t="shared" si="3"/>
        <v>25.458065904119906</v>
      </c>
      <c r="K41" t="s">
        <v>2</v>
      </c>
      <c r="L41">
        <v>2</v>
      </c>
      <c r="M41" s="1">
        <v>977711</v>
      </c>
      <c r="N41" s="1">
        <v>681</v>
      </c>
      <c r="O41" s="1">
        <v>0</v>
      </c>
      <c r="P41" s="1"/>
      <c r="Q41">
        <v>31</v>
      </c>
      <c r="R41">
        <v>20</v>
      </c>
      <c r="S41">
        <v>12</v>
      </c>
      <c r="T41">
        <v>4</v>
      </c>
      <c r="U41">
        <v>0</v>
      </c>
    </row>
    <row r="42" spans="1:21" x14ac:dyDescent="0.25">
      <c r="A42">
        <v>44</v>
      </c>
      <c r="B42">
        <v>1</v>
      </c>
      <c r="C42">
        <v>2009</v>
      </c>
      <c r="D42">
        <v>0</v>
      </c>
      <c r="E42" t="s">
        <v>3</v>
      </c>
      <c r="F42">
        <v>1961</v>
      </c>
      <c r="G42">
        <f t="shared" si="2"/>
        <v>48</v>
      </c>
      <c r="H42">
        <v>176</v>
      </c>
      <c r="I42">
        <v>92</v>
      </c>
      <c r="J42" s="2">
        <f t="shared" si="3"/>
        <v>29.700413223140497</v>
      </c>
      <c r="K42" t="s">
        <v>2</v>
      </c>
      <c r="L42">
        <v>4</v>
      </c>
      <c r="M42" s="1">
        <v>599479</v>
      </c>
      <c r="N42" s="1">
        <v>0</v>
      </c>
      <c r="O42" s="1">
        <v>125004</v>
      </c>
      <c r="P42" s="1"/>
      <c r="Q42">
        <v>26</v>
      </c>
      <c r="R42">
        <v>32</v>
      </c>
      <c r="S42">
        <v>10</v>
      </c>
      <c r="T42">
        <v>1</v>
      </c>
      <c r="U42">
        <v>0</v>
      </c>
    </row>
    <row r="43" spans="1:21" x14ac:dyDescent="0.25">
      <c r="A43">
        <v>45</v>
      </c>
      <c r="B43">
        <v>0</v>
      </c>
      <c r="C43">
        <v>2008</v>
      </c>
      <c r="D43">
        <v>1</v>
      </c>
      <c r="E43" t="s">
        <v>1</v>
      </c>
      <c r="F43">
        <v>1961</v>
      </c>
      <c r="G43">
        <f t="shared" si="2"/>
        <v>47</v>
      </c>
      <c r="H43">
        <v>176</v>
      </c>
      <c r="I43">
        <v>87</v>
      </c>
      <c r="J43" s="2">
        <f t="shared" si="3"/>
        <v>28.086260330578511</v>
      </c>
      <c r="K43" t="s">
        <v>6</v>
      </c>
      <c r="L43">
        <v>2</v>
      </c>
      <c r="M43" s="1">
        <v>5590000</v>
      </c>
      <c r="N43" s="1">
        <v>11076</v>
      </c>
      <c r="O43" s="1"/>
      <c r="P43" s="1"/>
      <c r="Q43">
        <v>62</v>
      </c>
      <c r="R43">
        <v>38</v>
      </c>
      <c r="S43">
        <v>5</v>
      </c>
      <c r="T43">
        <v>2</v>
      </c>
      <c r="U43">
        <v>0</v>
      </c>
    </row>
    <row r="44" spans="1:21" x14ac:dyDescent="0.25">
      <c r="A44">
        <v>46</v>
      </c>
      <c r="B44">
        <v>1</v>
      </c>
      <c r="C44">
        <v>2005</v>
      </c>
      <c r="D44">
        <v>0</v>
      </c>
      <c r="E44" t="s">
        <v>1</v>
      </c>
      <c r="F44">
        <v>1961</v>
      </c>
      <c r="G44">
        <f t="shared" si="2"/>
        <v>44</v>
      </c>
      <c r="H44">
        <v>173</v>
      </c>
      <c r="I44">
        <v>67</v>
      </c>
      <c r="J44" s="2">
        <f t="shared" si="3"/>
        <v>22.386314277122523</v>
      </c>
      <c r="K44" t="s">
        <v>2</v>
      </c>
      <c r="L44">
        <v>2</v>
      </c>
      <c r="M44" s="1">
        <v>812000</v>
      </c>
      <c r="N44" s="1">
        <v>5810</v>
      </c>
      <c r="O44" s="1">
        <v>878000</v>
      </c>
      <c r="P44" s="1"/>
      <c r="Q44">
        <v>62</v>
      </c>
      <c r="R44">
        <v>18</v>
      </c>
      <c r="S44">
        <v>8</v>
      </c>
      <c r="T44">
        <v>2</v>
      </c>
      <c r="U44">
        <v>0</v>
      </c>
    </row>
    <row r="45" spans="1:21" x14ac:dyDescent="0.25">
      <c r="A45">
        <v>47</v>
      </c>
      <c r="B45">
        <v>1</v>
      </c>
      <c r="C45">
        <v>2007</v>
      </c>
      <c r="D45">
        <v>0</v>
      </c>
      <c r="E45" t="s">
        <v>3</v>
      </c>
      <c r="F45">
        <v>1961</v>
      </c>
      <c r="G45">
        <f t="shared" si="2"/>
        <v>46</v>
      </c>
      <c r="H45">
        <v>187</v>
      </c>
      <c r="I45">
        <v>99</v>
      </c>
      <c r="J45" s="2">
        <f t="shared" si="3"/>
        <v>28.310789556464293</v>
      </c>
      <c r="K45" t="s">
        <v>6</v>
      </c>
      <c r="L45">
        <v>3</v>
      </c>
      <c r="M45" s="1">
        <v>188000</v>
      </c>
      <c r="N45" s="1">
        <v>0</v>
      </c>
      <c r="O45" s="1">
        <v>0</v>
      </c>
      <c r="P45" s="1"/>
      <c r="Q45">
        <v>51</v>
      </c>
      <c r="R45">
        <v>32</v>
      </c>
      <c r="S45">
        <v>8</v>
      </c>
      <c r="T45">
        <v>1</v>
      </c>
      <c r="U45">
        <v>0</v>
      </c>
    </row>
    <row r="46" spans="1:21" x14ac:dyDescent="0.25">
      <c r="A46">
        <v>48</v>
      </c>
      <c r="B46">
        <v>0</v>
      </c>
      <c r="C46">
        <v>2010</v>
      </c>
      <c r="D46">
        <v>1</v>
      </c>
      <c r="E46" t="s">
        <v>3</v>
      </c>
      <c r="F46">
        <v>1961</v>
      </c>
      <c r="G46">
        <f t="shared" si="2"/>
        <v>49</v>
      </c>
      <c r="H46">
        <v>183</v>
      </c>
      <c r="I46">
        <v>93</v>
      </c>
      <c r="J46" s="2">
        <f t="shared" si="3"/>
        <v>27.77031263997133</v>
      </c>
      <c r="K46" t="s">
        <v>2</v>
      </c>
      <c r="L46">
        <v>2</v>
      </c>
      <c r="M46" s="1">
        <v>2511886.431509587</v>
      </c>
      <c r="N46" s="1">
        <v>436515.83224016649</v>
      </c>
      <c r="O46" s="1"/>
      <c r="P46" s="1"/>
      <c r="Q46">
        <v>57</v>
      </c>
      <c r="R46">
        <v>38</v>
      </c>
      <c r="S46">
        <v>10</v>
      </c>
      <c r="T46">
        <v>2</v>
      </c>
      <c r="U46">
        <v>0</v>
      </c>
    </row>
    <row r="47" spans="1:21" x14ac:dyDescent="0.25">
      <c r="A47">
        <v>49</v>
      </c>
      <c r="B47">
        <v>1</v>
      </c>
      <c r="C47">
        <v>2006</v>
      </c>
      <c r="D47">
        <v>0</v>
      </c>
      <c r="E47" t="s">
        <v>1</v>
      </c>
      <c r="F47">
        <v>1961</v>
      </c>
      <c r="G47">
        <f t="shared" si="2"/>
        <v>45</v>
      </c>
      <c r="H47">
        <v>168</v>
      </c>
      <c r="I47">
        <v>67</v>
      </c>
      <c r="J47" s="2">
        <f t="shared" si="3"/>
        <v>23.738662131519277</v>
      </c>
      <c r="K47" t="s">
        <v>5</v>
      </c>
      <c r="L47">
        <v>3</v>
      </c>
      <c r="M47" s="1">
        <v>1390000</v>
      </c>
      <c r="N47" s="1">
        <v>0</v>
      </c>
      <c r="O47" s="1">
        <v>0</v>
      </c>
      <c r="P47" s="1">
        <v>0</v>
      </c>
      <c r="Q47">
        <v>89</v>
      </c>
      <c r="R47">
        <v>24</v>
      </c>
      <c r="S47">
        <v>6</v>
      </c>
      <c r="T47">
        <v>2</v>
      </c>
      <c r="U47">
        <v>0</v>
      </c>
    </row>
    <row r="48" spans="1:21" x14ac:dyDescent="0.25">
      <c r="A48">
        <v>50</v>
      </c>
      <c r="B48">
        <v>1</v>
      </c>
      <c r="C48">
        <v>2006</v>
      </c>
      <c r="D48">
        <v>0</v>
      </c>
      <c r="E48" t="s">
        <v>1</v>
      </c>
      <c r="F48">
        <v>1961</v>
      </c>
      <c r="G48">
        <f t="shared" si="2"/>
        <v>45</v>
      </c>
      <c r="H48">
        <v>154</v>
      </c>
      <c r="I48">
        <v>64</v>
      </c>
      <c r="J48" s="2">
        <f t="shared" si="3"/>
        <v>26.986001011975038</v>
      </c>
      <c r="K48" t="s">
        <v>2</v>
      </c>
      <c r="L48">
        <v>2</v>
      </c>
      <c r="M48" s="1">
        <v>9340000</v>
      </c>
      <c r="N48" s="1">
        <v>148000</v>
      </c>
      <c r="O48" s="1">
        <v>866000</v>
      </c>
      <c r="P48" s="1"/>
      <c r="Q48">
        <v>72</v>
      </c>
      <c r="R48">
        <v>55</v>
      </c>
      <c r="S48">
        <v>10</v>
      </c>
      <c r="T48">
        <v>3</v>
      </c>
      <c r="U48">
        <v>0</v>
      </c>
    </row>
    <row r="49" spans="1:21" x14ac:dyDescent="0.25">
      <c r="A49">
        <v>51</v>
      </c>
      <c r="B49">
        <v>1</v>
      </c>
      <c r="C49">
        <v>2008</v>
      </c>
      <c r="D49">
        <v>0</v>
      </c>
      <c r="E49" t="s">
        <v>3</v>
      </c>
      <c r="F49">
        <v>1961</v>
      </c>
      <c r="G49">
        <f t="shared" si="2"/>
        <v>47</v>
      </c>
      <c r="H49">
        <v>172</v>
      </c>
      <c r="I49">
        <v>76</v>
      </c>
      <c r="J49" s="2">
        <f t="shared" si="3"/>
        <v>25.689561925365066</v>
      </c>
      <c r="K49" t="s">
        <v>7</v>
      </c>
      <c r="L49">
        <v>2</v>
      </c>
      <c r="M49" s="1">
        <v>355000</v>
      </c>
      <c r="N49" s="1">
        <v>0</v>
      </c>
      <c r="O49" s="1">
        <v>0</v>
      </c>
      <c r="P49" s="1"/>
      <c r="Q49">
        <v>44</v>
      </c>
      <c r="R49">
        <v>17</v>
      </c>
      <c r="S49">
        <v>8</v>
      </c>
      <c r="T49">
        <v>3</v>
      </c>
      <c r="U49">
        <v>0</v>
      </c>
    </row>
    <row r="50" spans="1:21" x14ac:dyDescent="0.25">
      <c r="A50">
        <v>52</v>
      </c>
      <c r="B50">
        <v>1</v>
      </c>
      <c r="C50">
        <v>2009</v>
      </c>
      <c r="D50">
        <v>1</v>
      </c>
      <c r="E50" t="s">
        <v>3</v>
      </c>
      <c r="F50">
        <v>1961</v>
      </c>
      <c r="G50">
        <f t="shared" si="2"/>
        <v>48</v>
      </c>
      <c r="H50">
        <v>188</v>
      </c>
      <c r="I50">
        <v>96</v>
      </c>
      <c r="J50" s="2">
        <f t="shared" si="3"/>
        <v>27.16161158895428</v>
      </c>
      <c r="K50" t="s">
        <v>5</v>
      </c>
      <c r="L50">
        <v>1</v>
      </c>
      <c r="M50" s="1">
        <v>12300000</v>
      </c>
      <c r="N50" s="1">
        <v>0</v>
      </c>
      <c r="O50" s="1">
        <v>0</v>
      </c>
      <c r="P50" s="1"/>
      <c r="Q50">
        <v>231</v>
      </c>
      <c r="R50">
        <v>78</v>
      </c>
      <c r="S50">
        <v>9</v>
      </c>
      <c r="T50">
        <v>3</v>
      </c>
      <c r="U50">
        <v>0</v>
      </c>
    </row>
    <row r="51" spans="1:21" x14ac:dyDescent="0.25">
      <c r="A51">
        <v>53</v>
      </c>
      <c r="B51">
        <v>0</v>
      </c>
      <c r="C51">
        <v>2010</v>
      </c>
      <c r="D51">
        <v>0</v>
      </c>
      <c r="E51" t="s">
        <v>1</v>
      </c>
      <c r="F51">
        <v>1962</v>
      </c>
      <c r="G51">
        <f t="shared" si="2"/>
        <v>48</v>
      </c>
      <c r="H51">
        <v>151</v>
      </c>
      <c r="I51">
        <v>63</v>
      </c>
      <c r="J51" s="2">
        <f t="shared" si="3"/>
        <v>27.630367089162757</v>
      </c>
      <c r="K51" t="s">
        <v>7</v>
      </c>
      <c r="L51">
        <v>4</v>
      </c>
      <c r="M51" s="1">
        <v>2094043</v>
      </c>
      <c r="N51" s="1">
        <v>21216</v>
      </c>
      <c r="O51" s="1"/>
      <c r="P51" s="1"/>
      <c r="Q51">
        <v>12</v>
      </c>
      <c r="R51">
        <v>24</v>
      </c>
      <c r="S51">
        <v>6</v>
      </c>
      <c r="T51">
        <v>1</v>
      </c>
      <c r="U51">
        <v>0</v>
      </c>
    </row>
    <row r="52" spans="1:21" x14ac:dyDescent="0.25">
      <c r="A52">
        <v>54</v>
      </c>
      <c r="B52">
        <v>1</v>
      </c>
      <c r="C52">
        <v>2005</v>
      </c>
      <c r="D52">
        <v>0</v>
      </c>
      <c r="E52" t="s">
        <v>3</v>
      </c>
      <c r="F52">
        <v>1962</v>
      </c>
      <c r="G52">
        <f t="shared" si="2"/>
        <v>43</v>
      </c>
      <c r="H52">
        <v>176</v>
      </c>
      <c r="I52">
        <v>77</v>
      </c>
      <c r="J52" s="2">
        <f t="shared" si="3"/>
        <v>24.857954545454547</v>
      </c>
      <c r="K52" t="s">
        <v>2</v>
      </c>
      <c r="L52">
        <v>2</v>
      </c>
      <c r="M52" s="1">
        <v>382000</v>
      </c>
      <c r="N52" s="1">
        <v>0</v>
      </c>
      <c r="O52" s="1">
        <v>0</v>
      </c>
      <c r="P52" s="1">
        <v>0</v>
      </c>
      <c r="Q52">
        <v>91</v>
      </c>
      <c r="R52">
        <v>70</v>
      </c>
      <c r="S52">
        <v>5</v>
      </c>
      <c r="T52">
        <v>1</v>
      </c>
      <c r="U52">
        <v>0</v>
      </c>
    </row>
    <row r="53" spans="1:21" x14ac:dyDescent="0.25">
      <c r="A53">
        <v>55</v>
      </c>
      <c r="B53">
        <v>1</v>
      </c>
      <c r="C53">
        <v>2006</v>
      </c>
      <c r="D53">
        <v>0</v>
      </c>
      <c r="E53" t="s">
        <v>3</v>
      </c>
      <c r="F53">
        <v>1962</v>
      </c>
      <c r="G53">
        <f t="shared" si="2"/>
        <v>44</v>
      </c>
      <c r="H53">
        <v>170</v>
      </c>
      <c r="I53">
        <v>74</v>
      </c>
      <c r="J53" s="2">
        <f t="shared" si="3"/>
        <v>25.605536332179934</v>
      </c>
      <c r="K53" t="s">
        <v>2</v>
      </c>
      <c r="L53">
        <v>2</v>
      </c>
      <c r="M53" s="1">
        <v>1890000</v>
      </c>
      <c r="N53" s="1">
        <v>0</v>
      </c>
      <c r="O53" s="1">
        <v>0</v>
      </c>
      <c r="P53" s="1"/>
      <c r="Q53">
        <v>159</v>
      </c>
      <c r="R53">
        <v>113</v>
      </c>
      <c r="S53">
        <v>8</v>
      </c>
      <c r="T53">
        <v>2</v>
      </c>
      <c r="U53">
        <v>0</v>
      </c>
    </row>
    <row r="54" spans="1:21" x14ac:dyDescent="0.25">
      <c r="A54">
        <v>56</v>
      </c>
      <c r="B54">
        <v>1</v>
      </c>
      <c r="C54">
        <v>2009</v>
      </c>
      <c r="D54">
        <v>0</v>
      </c>
      <c r="E54" t="s">
        <v>3</v>
      </c>
      <c r="F54">
        <v>1963</v>
      </c>
      <c r="G54">
        <f t="shared" si="2"/>
        <v>46</v>
      </c>
      <c r="H54">
        <v>182</v>
      </c>
      <c r="I54">
        <v>86</v>
      </c>
      <c r="J54" s="2">
        <f t="shared" si="3"/>
        <v>25.963047941069917</v>
      </c>
      <c r="K54" t="s">
        <v>6</v>
      </c>
      <c r="L54">
        <v>3</v>
      </c>
      <c r="M54" s="1">
        <v>14500000</v>
      </c>
      <c r="N54" s="1">
        <v>1580</v>
      </c>
      <c r="O54" s="1">
        <v>0</v>
      </c>
      <c r="P54" s="1">
        <v>323593.65692962846</v>
      </c>
      <c r="Q54">
        <v>76</v>
      </c>
      <c r="R54">
        <v>28</v>
      </c>
      <c r="S54">
        <v>7</v>
      </c>
      <c r="T54">
        <v>1</v>
      </c>
      <c r="U54">
        <v>0</v>
      </c>
    </row>
    <row r="55" spans="1:21" x14ac:dyDescent="0.25">
      <c r="A55">
        <v>57</v>
      </c>
      <c r="B55">
        <v>1</v>
      </c>
      <c r="C55">
        <v>2006</v>
      </c>
      <c r="D55">
        <v>0</v>
      </c>
      <c r="E55" t="s">
        <v>1</v>
      </c>
      <c r="F55">
        <v>1963</v>
      </c>
      <c r="G55">
        <f t="shared" si="2"/>
        <v>43</v>
      </c>
      <c r="H55">
        <v>154</v>
      </c>
      <c r="I55">
        <v>63</v>
      </c>
      <c r="J55" s="2">
        <f t="shared" si="3"/>
        <v>26.564344746162927</v>
      </c>
      <c r="K55" t="s">
        <v>2</v>
      </c>
      <c r="L55">
        <v>2</v>
      </c>
      <c r="M55" s="1">
        <v>23800000</v>
      </c>
      <c r="N55" s="1">
        <v>136000</v>
      </c>
      <c r="O55" s="1">
        <v>4050000</v>
      </c>
      <c r="P55" s="1"/>
      <c r="Q55">
        <v>70</v>
      </c>
      <c r="R55">
        <v>50</v>
      </c>
      <c r="S55">
        <v>9</v>
      </c>
      <c r="T55">
        <v>1</v>
      </c>
      <c r="U55">
        <v>0</v>
      </c>
    </row>
    <row r="56" spans="1:21" x14ac:dyDescent="0.25">
      <c r="A56">
        <v>58</v>
      </c>
      <c r="B56">
        <v>1</v>
      </c>
      <c r="C56">
        <v>2010</v>
      </c>
      <c r="D56">
        <v>0</v>
      </c>
      <c r="E56" t="s">
        <v>3</v>
      </c>
      <c r="F56">
        <v>1963</v>
      </c>
      <c r="G56">
        <f t="shared" si="2"/>
        <v>47</v>
      </c>
      <c r="H56">
        <v>176</v>
      </c>
      <c r="I56">
        <v>71</v>
      </c>
      <c r="J56" s="2">
        <f t="shared" si="3"/>
        <v>22.920971074380166</v>
      </c>
      <c r="K56" t="s">
        <v>7</v>
      </c>
      <c r="L56">
        <v>1</v>
      </c>
      <c r="M56" s="1">
        <v>58800</v>
      </c>
      <c r="N56" s="1">
        <v>1504</v>
      </c>
      <c r="O56" s="1">
        <v>11.9</v>
      </c>
      <c r="P56" s="1"/>
      <c r="Q56">
        <v>24</v>
      </c>
      <c r="R56">
        <v>10</v>
      </c>
      <c r="S56">
        <v>0</v>
      </c>
      <c r="T56">
        <v>1</v>
      </c>
      <c r="U56">
        <v>0</v>
      </c>
    </row>
    <row r="57" spans="1:21" x14ac:dyDescent="0.25">
      <c r="A57">
        <v>59</v>
      </c>
      <c r="B57">
        <v>1</v>
      </c>
      <c r="C57">
        <v>2010</v>
      </c>
      <c r="D57">
        <v>0</v>
      </c>
      <c r="E57" t="s">
        <v>3</v>
      </c>
      <c r="F57">
        <v>1963</v>
      </c>
      <c r="G57">
        <f t="shared" si="2"/>
        <v>47</v>
      </c>
      <c r="H57">
        <v>180</v>
      </c>
      <c r="I57">
        <v>87</v>
      </c>
      <c r="J57" s="2">
        <f t="shared" si="3"/>
        <v>26.851851851851851</v>
      </c>
      <c r="K57" t="s">
        <v>2</v>
      </c>
      <c r="L57">
        <v>1</v>
      </c>
      <c r="M57" s="1">
        <v>2818382.9312644606</v>
      </c>
      <c r="N57" s="1">
        <v>223</v>
      </c>
      <c r="O57" s="1">
        <v>0</v>
      </c>
      <c r="P57" s="1"/>
      <c r="Q57">
        <v>55</v>
      </c>
      <c r="R57">
        <v>21</v>
      </c>
      <c r="S57">
        <v>5</v>
      </c>
      <c r="T57">
        <v>1</v>
      </c>
      <c r="U57">
        <v>0</v>
      </c>
    </row>
    <row r="58" spans="1:21" x14ac:dyDescent="0.25">
      <c r="A58">
        <v>60</v>
      </c>
      <c r="B58">
        <v>1</v>
      </c>
      <c r="C58">
        <v>2009</v>
      </c>
      <c r="D58">
        <v>0</v>
      </c>
      <c r="E58" t="s">
        <v>3</v>
      </c>
      <c r="F58">
        <v>1963</v>
      </c>
      <c r="G58">
        <f t="shared" si="2"/>
        <v>46</v>
      </c>
      <c r="H58">
        <v>170</v>
      </c>
      <c r="I58">
        <v>63</v>
      </c>
      <c r="J58" s="2">
        <f t="shared" si="3"/>
        <v>21.79930795847751</v>
      </c>
      <c r="K58" t="s">
        <v>6</v>
      </c>
      <c r="L58">
        <v>2</v>
      </c>
      <c r="M58" s="1">
        <v>2793234</v>
      </c>
      <c r="N58" s="1">
        <v>0</v>
      </c>
      <c r="O58" s="1">
        <v>0</v>
      </c>
      <c r="P58" s="1">
        <v>0</v>
      </c>
      <c r="Q58">
        <v>269</v>
      </c>
      <c r="R58">
        <v>39</v>
      </c>
      <c r="S58">
        <v>14</v>
      </c>
      <c r="T58">
        <v>4</v>
      </c>
      <c r="U58">
        <v>0</v>
      </c>
    </row>
    <row r="59" spans="1:21" x14ac:dyDescent="0.25">
      <c r="A59">
        <v>61</v>
      </c>
      <c r="C59">
        <v>2009</v>
      </c>
      <c r="D59">
        <v>0</v>
      </c>
      <c r="E59" t="s">
        <v>3</v>
      </c>
      <c r="F59">
        <v>1963</v>
      </c>
      <c r="G59">
        <f t="shared" si="2"/>
        <v>46</v>
      </c>
      <c r="H59">
        <v>189</v>
      </c>
      <c r="I59">
        <v>91</v>
      </c>
      <c r="J59" s="2">
        <f t="shared" si="3"/>
        <v>25.475210660395845</v>
      </c>
      <c r="K59" t="s">
        <v>6</v>
      </c>
      <c r="L59">
        <v>2</v>
      </c>
      <c r="M59" s="1">
        <v>2793234</v>
      </c>
      <c r="N59" s="1">
        <v>0</v>
      </c>
      <c r="O59" s="1">
        <v>0</v>
      </c>
      <c r="P59" s="1">
        <v>0</v>
      </c>
      <c r="Q59">
        <v>92</v>
      </c>
      <c r="R59">
        <v>48</v>
      </c>
      <c r="S59">
        <v>12</v>
      </c>
      <c r="T59">
        <v>3</v>
      </c>
      <c r="U59">
        <v>0</v>
      </c>
    </row>
    <row r="60" spans="1:21" x14ac:dyDescent="0.25">
      <c r="A60">
        <v>62</v>
      </c>
      <c r="B60">
        <v>1</v>
      </c>
      <c r="C60">
        <v>2008</v>
      </c>
      <c r="D60">
        <v>0</v>
      </c>
      <c r="E60" t="s">
        <v>3</v>
      </c>
      <c r="F60">
        <v>1964</v>
      </c>
      <c r="G60">
        <f t="shared" si="2"/>
        <v>44</v>
      </c>
      <c r="H60">
        <v>177</v>
      </c>
      <c r="I60">
        <v>81</v>
      </c>
      <c r="J60" s="2">
        <f t="shared" si="3"/>
        <v>25.854639471416256</v>
      </c>
      <c r="K60" t="s">
        <v>6</v>
      </c>
      <c r="L60">
        <v>1</v>
      </c>
      <c r="M60" s="1">
        <v>223000</v>
      </c>
      <c r="N60" s="1">
        <v>0</v>
      </c>
      <c r="O60" s="1">
        <v>0</v>
      </c>
      <c r="P60" s="1"/>
      <c r="Q60">
        <v>48</v>
      </c>
      <c r="R60">
        <v>16</v>
      </c>
      <c r="S60">
        <v>6</v>
      </c>
      <c r="T60">
        <v>1</v>
      </c>
      <c r="U60">
        <v>1</v>
      </c>
    </row>
    <row r="61" spans="1:21" x14ac:dyDescent="0.25">
      <c r="A61">
        <v>63</v>
      </c>
      <c r="B61">
        <v>1</v>
      </c>
      <c r="C61">
        <v>2008</v>
      </c>
      <c r="D61">
        <v>0</v>
      </c>
      <c r="E61" t="s">
        <v>3</v>
      </c>
      <c r="F61">
        <v>1964</v>
      </c>
      <c r="G61">
        <f t="shared" si="2"/>
        <v>44</v>
      </c>
      <c r="H61">
        <v>168</v>
      </c>
      <c r="I61">
        <v>78</v>
      </c>
      <c r="J61" s="2">
        <f t="shared" si="3"/>
        <v>27.636054421768712</v>
      </c>
      <c r="K61" t="s">
        <v>2</v>
      </c>
      <c r="L61">
        <v>2</v>
      </c>
      <c r="M61" s="1">
        <v>3220000</v>
      </c>
      <c r="N61" s="1">
        <v>75400</v>
      </c>
      <c r="O61" s="1">
        <v>3235936.5692962883</v>
      </c>
      <c r="P61" s="1"/>
      <c r="Q61">
        <v>136</v>
      </c>
      <c r="R61">
        <v>96</v>
      </c>
      <c r="S61">
        <v>5</v>
      </c>
      <c r="T61">
        <v>3</v>
      </c>
      <c r="U61">
        <v>0</v>
      </c>
    </row>
    <row r="62" spans="1:21" x14ac:dyDescent="0.25">
      <c r="A62">
        <v>65</v>
      </c>
      <c r="B62">
        <v>1</v>
      </c>
      <c r="C62">
        <v>2008</v>
      </c>
      <c r="D62">
        <v>0</v>
      </c>
      <c r="E62" t="s">
        <v>3</v>
      </c>
      <c r="F62">
        <v>1964</v>
      </c>
      <c r="G62">
        <f t="shared" si="2"/>
        <v>44</v>
      </c>
      <c r="H62">
        <v>169</v>
      </c>
      <c r="I62">
        <v>64</v>
      </c>
      <c r="J62" s="2">
        <f t="shared" si="3"/>
        <v>22.408178985329648</v>
      </c>
      <c r="K62" t="s">
        <v>6</v>
      </c>
      <c r="L62">
        <v>1</v>
      </c>
      <c r="M62" s="1">
        <v>710000</v>
      </c>
      <c r="N62" s="1">
        <v>0</v>
      </c>
      <c r="O62" s="1">
        <v>0</v>
      </c>
      <c r="P62" s="1">
        <v>0</v>
      </c>
      <c r="Q62">
        <v>22</v>
      </c>
      <c r="R62">
        <v>30</v>
      </c>
      <c r="S62">
        <v>8</v>
      </c>
      <c r="T62">
        <v>2</v>
      </c>
      <c r="U62">
        <v>1</v>
      </c>
    </row>
    <row r="63" spans="1:21" x14ac:dyDescent="0.25">
      <c r="A63">
        <v>66</v>
      </c>
      <c r="B63">
        <v>1</v>
      </c>
      <c r="C63">
        <v>2008</v>
      </c>
      <c r="D63">
        <v>0</v>
      </c>
      <c r="E63" t="s">
        <v>3</v>
      </c>
      <c r="F63">
        <v>1964</v>
      </c>
      <c r="G63">
        <f t="shared" si="2"/>
        <v>44</v>
      </c>
      <c r="H63">
        <v>172</v>
      </c>
      <c r="I63">
        <v>78</v>
      </c>
      <c r="J63" s="2">
        <f t="shared" si="3"/>
        <v>26.365603028664147</v>
      </c>
      <c r="K63" t="s">
        <v>6</v>
      </c>
      <c r="L63">
        <v>1</v>
      </c>
      <c r="M63" s="1">
        <v>10471285.480509</v>
      </c>
      <c r="N63" s="1">
        <v>380189.39632056188</v>
      </c>
      <c r="O63" s="1">
        <v>5.46</v>
      </c>
      <c r="P63" s="1"/>
      <c r="Q63">
        <v>75</v>
      </c>
      <c r="R63">
        <v>53</v>
      </c>
      <c r="S63">
        <v>8</v>
      </c>
      <c r="T63">
        <v>2</v>
      </c>
      <c r="U63">
        <v>0</v>
      </c>
    </row>
    <row r="64" spans="1:21" x14ac:dyDescent="0.25">
      <c r="A64">
        <v>67</v>
      </c>
      <c r="B64">
        <v>1</v>
      </c>
      <c r="C64">
        <v>2006</v>
      </c>
      <c r="D64">
        <v>0</v>
      </c>
      <c r="E64" t="s">
        <v>3</v>
      </c>
      <c r="F64">
        <v>1964</v>
      </c>
      <c r="G64">
        <f t="shared" si="2"/>
        <v>42</v>
      </c>
      <c r="H64">
        <v>188</v>
      </c>
      <c r="I64">
        <v>87</v>
      </c>
      <c r="J64" s="2">
        <f t="shared" si="3"/>
        <v>24.615210502489816</v>
      </c>
      <c r="K64" t="s">
        <v>4</v>
      </c>
      <c r="L64">
        <v>3</v>
      </c>
      <c r="M64" s="1">
        <v>8710000</v>
      </c>
      <c r="N64" s="1">
        <v>0</v>
      </c>
      <c r="O64" s="1">
        <v>0</v>
      </c>
      <c r="P64" s="1">
        <v>0</v>
      </c>
      <c r="Q64">
        <v>48</v>
      </c>
      <c r="R64">
        <v>28</v>
      </c>
      <c r="S64">
        <v>2</v>
      </c>
      <c r="T64">
        <v>1</v>
      </c>
      <c r="U64">
        <v>0</v>
      </c>
    </row>
    <row r="65" spans="1:21" x14ac:dyDescent="0.25">
      <c r="A65">
        <v>68</v>
      </c>
      <c r="B65">
        <v>1</v>
      </c>
      <c r="C65">
        <v>2006</v>
      </c>
      <c r="D65">
        <v>0</v>
      </c>
      <c r="E65" t="s">
        <v>3</v>
      </c>
      <c r="F65">
        <v>1964</v>
      </c>
      <c r="G65">
        <f t="shared" si="2"/>
        <v>42</v>
      </c>
      <c r="H65">
        <v>187</v>
      </c>
      <c r="I65">
        <v>83</v>
      </c>
      <c r="J65" s="2">
        <f t="shared" si="3"/>
        <v>23.735308416025617</v>
      </c>
      <c r="K65" t="s">
        <v>2</v>
      </c>
      <c r="L65">
        <v>2</v>
      </c>
      <c r="M65" s="1">
        <v>1310000</v>
      </c>
      <c r="N65" s="1">
        <v>0</v>
      </c>
      <c r="O65" s="1">
        <v>0</v>
      </c>
      <c r="P65" s="1">
        <v>0</v>
      </c>
      <c r="Q65">
        <v>60</v>
      </c>
      <c r="R65">
        <v>32</v>
      </c>
      <c r="S65">
        <v>4</v>
      </c>
      <c r="T65">
        <v>1</v>
      </c>
      <c r="U65">
        <v>0</v>
      </c>
    </row>
    <row r="66" spans="1:21" x14ac:dyDescent="0.25">
      <c r="A66">
        <v>69</v>
      </c>
      <c r="B66">
        <v>1</v>
      </c>
      <c r="C66">
        <v>2008</v>
      </c>
      <c r="D66">
        <v>0</v>
      </c>
      <c r="E66" t="s">
        <v>3</v>
      </c>
      <c r="F66">
        <v>1964</v>
      </c>
      <c r="G66">
        <f t="shared" ref="G66:G97" si="4">C66-F66</f>
        <v>44</v>
      </c>
      <c r="H66">
        <v>190</v>
      </c>
      <c r="I66">
        <v>88</v>
      </c>
      <c r="J66" s="2">
        <f t="shared" ref="J66:J97" si="5">I66/POWER(H66/100,2)</f>
        <v>24.37673130193906</v>
      </c>
      <c r="K66" t="s">
        <v>6</v>
      </c>
      <c r="L66">
        <v>1</v>
      </c>
      <c r="M66" s="1">
        <v>3310000</v>
      </c>
      <c r="N66" s="1">
        <v>0</v>
      </c>
      <c r="O66" s="1">
        <v>0</v>
      </c>
      <c r="P66" s="1">
        <v>0</v>
      </c>
      <c r="Q66">
        <v>25</v>
      </c>
      <c r="R66">
        <v>26</v>
      </c>
      <c r="S66">
        <v>6</v>
      </c>
      <c r="T66">
        <v>2</v>
      </c>
      <c r="U66">
        <v>0</v>
      </c>
    </row>
    <row r="67" spans="1:21" x14ac:dyDescent="0.25">
      <c r="A67">
        <v>70</v>
      </c>
      <c r="B67">
        <v>1</v>
      </c>
      <c r="C67">
        <v>2008</v>
      </c>
      <c r="D67">
        <v>0</v>
      </c>
      <c r="E67" t="s">
        <v>3</v>
      </c>
      <c r="F67">
        <v>1965</v>
      </c>
      <c r="G67">
        <f t="shared" si="4"/>
        <v>43</v>
      </c>
      <c r="H67">
        <v>177</v>
      </c>
      <c r="I67">
        <v>90</v>
      </c>
      <c r="J67" s="2">
        <f t="shared" si="5"/>
        <v>28.727377190462509</v>
      </c>
      <c r="K67" t="s">
        <v>6</v>
      </c>
      <c r="L67">
        <v>2</v>
      </c>
      <c r="M67" s="1">
        <v>6100000</v>
      </c>
      <c r="N67" s="1">
        <v>0</v>
      </c>
      <c r="O67" s="1">
        <v>0</v>
      </c>
      <c r="P67" s="1">
        <v>0</v>
      </c>
      <c r="Q67">
        <v>94</v>
      </c>
      <c r="R67">
        <v>32</v>
      </c>
      <c r="S67">
        <v>8</v>
      </c>
      <c r="T67">
        <v>2</v>
      </c>
      <c r="U67">
        <v>0</v>
      </c>
    </row>
    <row r="68" spans="1:21" x14ac:dyDescent="0.25">
      <c r="A68">
        <v>72</v>
      </c>
      <c r="B68">
        <v>1</v>
      </c>
      <c r="C68">
        <v>2008</v>
      </c>
      <c r="D68">
        <v>0</v>
      </c>
      <c r="E68" t="s">
        <v>3</v>
      </c>
      <c r="F68">
        <v>1965</v>
      </c>
      <c r="G68">
        <f t="shared" si="4"/>
        <v>43</v>
      </c>
      <c r="H68">
        <v>168</v>
      </c>
      <c r="I68">
        <v>75</v>
      </c>
      <c r="J68" s="2">
        <f t="shared" si="5"/>
        <v>26.573129251700685</v>
      </c>
      <c r="K68" t="s">
        <v>6</v>
      </c>
      <c r="L68">
        <v>4</v>
      </c>
      <c r="M68" s="1">
        <v>266000</v>
      </c>
      <c r="N68" s="1">
        <v>0</v>
      </c>
      <c r="O68" s="1">
        <v>0</v>
      </c>
      <c r="P68" s="1">
        <v>0</v>
      </c>
      <c r="Q68">
        <v>49</v>
      </c>
      <c r="R68">
        <v>44</v>
      </c>
      <c r="S68">
        <v>4</v>
      </c>
      <c r="T68">
        <v>1</v>
      </c>
      <c r="U68">
        <v>0</v>
      </c>
    </row>
    <row r="69" spans="1:21" x14ac:dyDescent="0.25">
      <c r="A69">
        <v>73</v>
      </c>
      <c r="B69">
        <v>1</v>
      </c>
      <c r="C69">
        <v>2010</v>
      </c>
      <c r="D69">
        <v>0</v>
      </c>
      <c r="E69" t="s">
        <v>1</v>
      </c>
      <c r="F69">
        <v>1965</v>
      </c>
      <c r="G69">
        <f t="shared" si="4"/>
        <v>45</v>
      </c>
      <c r="H69">
        <v>158</v>
      </c>
      <c r="I69">
        <v>65</v>
      </c>
      <c r="J69" s="2">
        <f t="shared" si="5"/>
        <v>26.037493991347535</v>
      </c>
      <c r="K69" t="s">
        <v>2</v>
      </c>
      <c r="L69">
        <v>3</v>
      </c>
      <c r="M69" s="1">
        <v>187000</v>
      </c>
      <c r="N69" s="1">
        <v>0</v>
      </c>
      <c r="O69" s="1">
        <v>0</v>
      </c>
      <c r="P69" s="1">
        <v>0</v>
      </c>
      <c r="Q69">
        <v>88</v>
      </c>
      <c r="R69">
        <v>38</v>
      </c>
      <c r="S69">
        <v>9</v>
      </c>
      <c r="T69">
        <v>3</v>
      </c>
      <c r="U69">
        <v>0</v>
      </c>
    </row>
    <row r="70" spans="1:21" x14ac:dyDescent="0.25">
      <c r="A70">
        <v>74</v>
      </c>
      <c r="B70">
        <v>1</v>
      </c>
      <c r="C70">
        <v>2008</v>
      </c>
      <c r="D70">
        <v>0</v>
      </c>
      <c r="E70" t="s">
        <v>3</v>
      </c>
      <c r="F70">
        <v>1966</v>
      </c>
      <c r="G70">
        <f t="shared" si="4"/>
        <v>42</v>
      </c>
      <c r="H70">
        <v>171</v>
      </c>
      <c r="I70">
        <v>96</v>
      </c>
      <c r="J70" s="2">
        <f t="shared" si="5"/>
        <v>32.830614548066073</v>
      </c>
      <c r="K70" t="s">
        <v>2</v>
      </c>
      <c r="L70">
        <v>1</v>
      </c>
      <c r="M70" s="1">
        <v>152000000</v>
      </c>
      <c r="N70" s="1">
        <v>95</v>
      </c>
      <c r="O70" s="1">
        <v>0</v>
      </c>
      <c r="P70" s="1">
        <v>0</v>
      </c>
      <c r="Q70">
        <v>50</v>
      </c>
      <c r="R70">
        <v>31</v>
      </c>
      <c r="S70">
        <v>2</v>
      </c>
      <c r="T70">
        <v>2</v>
      </c>
      <c r="U70">
        <v>1</v>
      </c>
    </row>
    <row r="71" spans="1:21" x14ac:dyDescent="0.25">
      <c r="A71">
        <v>75</v>
      </c>
      <c r="B71">
        <v>1</v>
      </c>
      <c r="C71">
        <v>2008</v>
      </c>
      <c r="D71">
        <v>0</v>
      </c>
      <c r="E71" t="s">
        <v>3</v>
      </c>
      <c r="F71">
        <v>1966</v>
      </c>
      <c r="G71">
        <f t="shared" si="4"/>
        <v>42</v>
      </c>
      <c r="H71">
        <v>173</v>
      </c>
      <c r="I71">
        <v>85</v>
      </c>
      <c r="J71" s="2">
        <f t="shared" si="5"/>
        <v>28.400547963513649</v>
      </c>
      <c r="K71" t="s">
        <v>6</v>
      </c>
      <c r="L71">
        <v>1</v>
      </c>
      <c r="M71" s="1">
        <v>143000000</v>
      </c>
      <c r="N71" s="1">
        <v>0</v>
      </c>
      <c r="O71" s="1">
        <v>0</v>
      </c>
      <c r="P71" s="1">
        <v>0</v>
      </c>
      <c r="Q71">
        <v>47</v>
      </c>
      <c r="R71">
        <v>41</v>
      </c>
      <c r="S71">
        <v>8</v>
      </c>
      <c r="T71">
        <v>2</v>
      </c>
      <c r="U71">
        <v>0</v>
      </c>
    </row>
    <row r="72" spans="1:21" x14ac:dyDescent="0.25">
      <c r="A72">
        <v>76</v>
      </c>
      <c r="B72">
        <v>1</v>
      </c>
      <c r="C72">
        <v>2008</v>
      </c>
      <c r="D72">
        <v>0</v>
      </c>
      <c r="E72" t="s">
        <v>3</v>
      </c>
      <c r="F72">
        <v>1966</v>
      </c>
      <c r="G72">
        <f t="shared" si="4"/>
        <v>42</v>
      </c>
      <c r="H72">
        <v>190</v>
      </c>
      <c r="I72">
        <v>87</v>
      </c>
      <c r="J72" s="2">
        <f t="shared" si="5"/>
        <v>24.099722991689752</v>
      </c>
      <c r="K72" t="s">
        <v>2</v>
      </c>
      <c r="L72">
        <v>2</v>
      </c>
      <c r="M72" s="1">
        <v>383000</v>
      </c>
      <c r="N72" s="1">
        <v>0</v>
      </c>
      <c r="O72" s="1">
        <v>0</v>
      </c>
      <c r="P72" s="1">
        <v>0</v>
      </c>
      <c r="Q72">
        <v>78</v>
      </c>
      <c r="S72">
        <v>5</v>
      </c>
      <c r="T72">
        <v>1</v>
      </c>
      <c r="U72">
        <v>0</v>
      </c>
    </row>
    <row r="73" spans="1:21" x14ac:dyDescent="0.25">
      <c r="A73">
        <v>77</v>
      </c>
      <c r="B73">
        <v>1</v>
      </c>
      <c r="C73">
        <v>2008</v>
      </c>
      <c r="D73">
        <v>1</v>
      </c>
      <c r="E73" t="s">
        <v>3</v>
      </c>
      <c r="F73">
        <v>1966</v>
      </c>
      <c r="G73">
        <f t="shared" si="4"/>
        <v>42</v>
      </c>
      <c r="H73">
        <v>180</v>
      </c>
      <c r="I73">
        <v>80</v>
      </c>
      <c r="J73" s="2">
        <f t="shared" si="5"/>
        <v>24.691358024691358</v>
      </c>
      <c r="K73" t="s">
        <v>6</v>
      </c>
      <c r="L73">
        <v>2</v>
      </c>
      <c r="M73" s="1">
        <v>1660000</v>
      </c>
      <c r="N73" s="1">
        <v>0</v>
      </c>
      <c r="O73" s="1">
        <v>0</v>
      </c>
      <c r="P73" s="1">
        <v>0</v>
      </c>
      <c r="Q73">
        <v>49</v>
      </c>
      <c r="R73">
        <v>25</v>
      </c>
      <c r="S73">
        <v>4</v>
      </c>
      <c r="T73">
        <v>1</v>
      </c>
      <c r="U73">
        <v>0</v>
      </c>
    </row>
    <row r="74" spans="1:21" x14ac:dyDescent="0.25">
      <c r="A74">
        <v>78</v>
      </c>
      <c r="B74">
        <v>0</v>
      </c>
      <c r="C74">
        <v>2010</v>
      </c>
      <c r="D74">
        <v>0</v>
      </c>
      <c r="E74" t="s">
        <v>3</v>
      </c>
      <c r="F74">
        <v>1967</v>
      </c>
      <c r="G74">
        <f t="shared" si="4"/>
        <v>43</v>
      </c>
      <c r="H74">
        <v>170</v>
      </c>
      <c r="I74">
        <v>79</v>
      </c>
      <c r="J74" s="2">
        <f t="shared" si="5"/>
        <v>27.335640138408309</v>
      </c>
      <c r="K74" t="s">
        <v>6</v>
      </c>
      <c r="L74">
        <v>1</v>
      </c>
      <c r="M74" s="1">
        <v>480000</v>
      </c>
      <c r="N74" s="1">
        <v>7640</v>
      </c>
      <c r="O74" s="1">
        <v>60500</v>
      </c>
      <c r="P74" s="1"/>
      <c r="Q74">
        <v>75</v>
      </c>
      <c r="R74">
        <v>56</v>
      </c>
      <c r="S74">
        <v>4</v>
      </c>
      <c r="T74">
        <v>1</v>
      </c>
      <c r="U74">
        <v>0</v>
      </c>
    </row>
    <row r="75" spans="1:21" x14ac:dyDescent="0.25">
      <c r="A75">
        <v>80</v>
      </c>
      <c r="B75">
        <v>1</v>
      </c>
      <c r="C75">
        <v>2006</v>
      </c>
      <c r="D75">
        <v>0</v>
      </c>
      <c r="E75" t="s">
        <v>3</v>
      </c>
      <c r="F75">
        <v>1967</v>
      </c>
      <c r="G75">
        <f t="shared" si="4"/>
        <v>39</v>
      </c>
      <c r="H75">
        <v>181</v>
      </c>
      <c r="I75">
        <v>87</v>
      </c>
      <c r="J75" s="2">
        <f t="shared" si="5"/>
        <v>26.555965935105768</v>
      </c>
      <c r="K75" t="s">
        <v>2</v>
      </c>
      <c r="L75">
        <v>1</v>
      </c>
      <c r="M75" s="1">
        <v>55600</v>
      </c>
      <c r="N75" s="1">
        <v>0</v>
      </c>
      <c r="O75" s="1">
        <v>0</v>
      </c>
      <c r="P75" s="1">
        <v>0</v>
      </c>
      <c r="Q75">
        <v>83</v>
      </c>
      <c r="R75">
        <v>36</v>
      </c>
      <c r="S75">
        <v>10</v>
      </c>
      <c r="T75">
        <v>1</v>
      </c>
      <c r="U75">
        <v>0</v>
      </c>
    </row>
    <row r="76" spans="1:21" x14ac:dyDescent="0.25">
      <c r="A76">
        <v>81</v>
      </c>
      <c r="B76">
        <v>0</v>
      </c>
      <c r="C76">
        <v>2007</v>
      </c>
      <c r="D76">
        <v>0</v>
      </c>
      <c r="E76" t="s">
        <v>3</v>
      </c>
      <c r="F76">
        <v>1967</v>
      </c>
      <c r="G76">
        <f t="shared" si="4"/>
        <v>40</v>
      </c>
      <c r="H76">
        <v>189</v>
      </c>
      <c r="I76">
        <v>87</v>
      </c>
      <c r="J76" s="2">
        <f t="shared" si="5"/>
        <v>24.355421180818006</v>
      </c>
      <c r="K76" t="s">
        <v>5</v>
      </c>
      <c r="L76">
        <v>1</v>
      </c>
      <c r="M76" s="1">
        <v>221000</v>
      </c>
      <c r="N76" s="1">
        <v>0</v>
      </c>
      <c r="O76" s="1"/>
      <c r="P76" s="1"/>
      <c r="Q76">
        <v>23</v>
      </c>
      <c r="S76">
        <v>6</v>
      </c>
      <c r="T76">
        <v>2</v>
      </c>
      <c r="U76">
        <v>0</v>
      </c>
    </row>
    <row r="77" spans="1:21" x14ac:dyDescent="0.25">
      <c r="A77">
        <v>82</v>
      </c>
      <c r="B77">
        <v>1</v>
      </c>
      <c r="C77">
        <v>2005</v>
      </c>
      <c r="D77">
        <v>0</v>
      </c>
      <c r="E77" t="s">
        <v>3</v>
      </c>
      <c r="F77">
        <v>1967</v>
      </c>
      <c r="G77">
        <f t="shared" si="4"/>
        <v>38</v>
      </c>
      <c r="H77">
        <v>177</v>
      </c>
      <c r="I77">
        <v>76</v>
      </c>
      <c r="J77" s="2">
        <f t="shared" si="5"/>
        <v>24.258674071946118</v>
      </c>
      <c r="K77" t="s">
        <v>2</v>
      </c>
      <c r="L77">
        <v>2</v>
      </c>
      <c r="M77" s="1">
        <v>16000</v>
      </c>
      <c r="N77" s="1">
        <v>0</v>
      </c>
      <c r="O77" s="1">
        <v>0</v>
      </c>
      <c r="P77" s="1">
        <v>0</v>
      </c>
      <c r="Q77">
        <v>72</v>
      </c>
      <c r="R77">
        <v>89</v>
      </c>
      <c r="S77">
        <v>8</v>
      </c>
      <c r="T77">
        <v>5</v>
      </c>
      <c r="U77">
        <v>0</v>
      </c>
    </row>
    <row r="78" spans="1:21" x14ac:dyDescent="0.25">
      <c r="A78">
        <v>83</v>
      </c>
      <c r="B78">
        <v>1</v>
      </c>
      <c r="C78">
        <v>2008</v>
      </c>
      <c r="D78">
        <v>1</v>
      </c>
      <c r="E78" t="s">
        <v>3</v>
      </c>
      <c r="F78">
        <v>1968</v>
      </c>
      <c r="G78">
        <f t="shared" si="4"/>
        <v>40</v>
      </c>
      <c r="H78">
        <v>190</v>
      </c>
      <c r="I78">
        <v>99</v>
      </c>
      <c r="J78" s="2">
        <f t="shared" si="5"/>
        <v>27.423822714681442</v>
      </c>
      <c r="K78" t="s">
        <v>6</v>
      </c>
      <c r="L78">
        <v>2</v>
      </c>
      <c r="M78" s="1">
        <v>135000</v>
      </c>
      <c r="N78" s="1">
        <v>0</v>
      </c>
      <c r="O78" s="1">
        <v>0</v>
      </c>
      <c r="P78" s="1">
        <v>0</v>
      </c>
      <c r="Q78">
        <v>104</v>
      </c>
      <c r="R78">
        <v>62</v>
      </c>
      <c r="S78">
        <v>11</v>
      </c>
      <c r="T78">
        <v>2</v>
      </c>
      <c r="U78">
        <v>0</v>
      </c>
    </row>
    <row r="79" spans="1:21" x14ac:dyDescent="0.25">
      <c r="A79">
        <v>84</v>
      </c>
      <c r="B79">
        <v>1</v>
      </c>
      <c r="C79">
        <v>2007</v>
      </c>
      <c r="D79">
        <v>0</v>
      </c>
      <c r="E79" t="s">
        <v>1</v>
      </c>
      <c r="F79">
        <v>1968</v>
      </c>
      <c r="G79">
        <f t="shared" si="4"/>
        <v>39</v>
      </c>
      <c r="H79">
        <v>171</v>
      </c>
      <c r="I79">
        <v>72</v>
      </c>
      <c r="J79" s="2">
        <f t="shared" si="5"/>
        <v>24.622960911049557</v>
      </c>
      <c r="K79" t="s">
        <v>2</v>
      </c>
      <c r="L79">
        <v>2</v>
      </c>
      <c r="M79" s="1">
        <v>2600000</v>
      </c>
      <c r="N79" s="1">
        <v>0</v>
      </c>
      <c r="O79" s="1">
        <v>0</v>
      </c>
      <c r="P79" s="1">
        <v>0</v>
      </c>
      <c r="Q79">
        <v>60</v>
      </c>
      <c r="R79">
        <v>21</v>
      </c>
      <c r="S79">
        <v>12</v>
      </c>
      <c r="T79">
        <v>3</v>
      </c>
      <c r="U79">
        <v>0</v>
      </c>
    </row>
    <row r="80" spans="1:21" x14ac:dyDescent="0.25">
      <c r="A80">
        <v>85</v>
      </c>
      <c r="B80">
        <v>1</v>
      </c>
      <c r="C80">
        <v>2006</v>
      </c>
      <c r="D80">
        <v>0</v>
      </c>
      <c r="E80" t="s">
        <v>3</v>
      </c>
      <c r="F80">
        <v>1968</v>
      </c>
      <c r="G80">
        <f t="shared" si="4"/>
        <v>38</v>
      </c>
      <c r="H80">
        <v>169</v>
      </c>
      <c r="I80">
        <v>71</v>
      </c>
      <c r="J80" s="2">
        <f t="shared" si="5"/>
        <v>24.859073561850078</v>
      </c>
      <c r="K80" t="s">
        <v>2</v>
      </c>
      <c r="L80">
        <v>2</v>
      </c>
      <c r="M80" s="1">
        <v>5200000</v>
      </c>
      <c r="N80" s="1">
        <v>0</v>
      </c>
      <c r="O80" s="1">
        <v>0</v>
      </c>
      <c r="P80" s="1">
        <v>0</v>
      </c>
      <c r="Q80">
        <v>160</v>
      </c>
      <c r="R80">
        <v>21</v>
      </c>
      <c r="S80">
        <v>10</v>
      </c>
      <c r="T80">
        <v>3</v>
      </c>
      <c r="U80">
        <v>0</v>
      </c>
    </row>
    <row r="81" spans="1:21" x14ac:dyDescent="0.25">
      <c r="A81">
        <v>86</v>
      </c>
      <c r="B81">
        <v>1</v>
      </c>
      <c r="C81">
        <v>2010</v>
      </c>
      <c r="D81">
        <v>1</v>
      </c>
      <c r="E81" t="s">
        <v>3</v>
      </c>
      <c r="F81">
        <v>1968</v>
      </c>
      <c r="G81">
        <f t="shared" si="4"/>
        <v>42</v>
      </c>
      <c r="H81">
        <v>186</v>
      </c>
      <c r="I81">
        <v>81</v>
      </c>
      <c r="J81" s="2">
        <f t="shared" si="5"/>
        <v>23.413111342351716</v>
      </c>
      <c r="K81" t="s">
        <v>9</v>
      </c>
      <c r="L81">
        <v>4</v>
      </c>
      <c r="M81" s="1">
        <v>426579.51880159322</v>
      </c>
      <c r="N81" s="1">
        <v>1047.1285480509</v>
      </c>
      <c r="O81" s="1">
        <v>0</v>
      </c>
      <c r="P81" s="1"/>
      <c r="S81">
        <v>5</v>
      </c>
      <c r="T81">
        <v>1</v>
      </c>
      <c r="U81">
        <v>0</v>
      </c>
    </row>
    <row r="82" spans="1:21" x14ac:dyDescent="0.25">
      <c r="A82">
        <v>87</v>
      </c>
      <c r="B82">
        <v>1</v>
      </c>
      <c r="C82">
        <v>2006</v>
      </c>
      <c r="D82">
        <v>0</v>
      </c>
      <c r="E82" t="s">
        <v>3</v>
      </c>
      <c r="F82">
        <v>1968</v>
      </c>
      <c r="G82">
        <f t="shared" si="4"/>
        <v>38</v>
      </c>
      <c r="H82">
        <v>180</v>
      </c>
      <c r="I82">
        <v>91</v>
      </c>
      <c r="J82" s="2">
        <f t="shared" si="5"/>
        <v>28.086419753086417</v>
      </c>
      <c r="K82" t="s">
        <v>6</v>
      </c>
      <c r="L82">
        <v>1</v>
      </c>
      <c r="M82" s="1">
        <v>3170000</v>
      </c>
      <c r="N82" s="1">
        <v>24400</v>
      </c>
      <c r="O82" s="1">
        <v>8210000</v>
      </c>
      <c r="P82" s="1"/>
      <c r="Q82">
        <v>73</v>
      </c>
      <c r="R82">
        <v>64</v>
      </c>
      <c r="S82">
        <v>8</v>
      </c>
      <c r="T82">
        <v>2</v>
      </c>
      <c r="U82">
        <v>0</v>
      </c>
    </row>
    <row r="83" spans="1:21" x14ac:dyDescent="0.25">
      <c r="A83">
        <v>88</v>
      </c>
      <c r="B83">
        <v>1</v>
      </c>
      <c r="C83">
        <v>2007</v>
      </c>
      <c r="D83">
        <v>0</v>
      </c>
      <c r="E83" t="s">
        <v>1</v>
      </c>
      <c r="F83">
        <v>1969</v>
      </c>
      <c r="G83">
        <f t="shared" si="4"/>
        <v>38</v>
      </c>
      <c r="H83">
        <v>151</v>
      </c>
      <c r="I83">
        <v>59</v>
      </c>
      <c r="J83" s="2">
        <f t="shared" si="5"/>
        <v>25.876058067628612</v>
      </c>
      <c r="K83" t="s">
        <v>2</v>
      </c>
      <c r="L83">
        <v>2</v>
      </c>
      <c r="M83" s="1">
        <v>2600000</v>
      </c>
      <c r="N83" s="1">
        <v>0</v>
      </c>
      <c r="O83" s="1">
        <v>0</v>
      </c>
      <c r="P83" s="1">
        <v>0</v>
      </c>
      <c r="Q83">
        <v>60</v>
      </c>
      <c r="R83">
        <v>38</v>
      </c>
      <c r="S83">
        <v>12</v>
      </c>
      <c r="T83">
        <v>3</v>
      </c>
      <c r="U83">
        <v>0</v>
      </c>
    </row>
    <row r="84" spans="1:21" x14ac:dyDescent="0.25">
      <c r="A84">
        <v>89</v>
      </c>
      <c r="B84">
        <v>0</v>
      </c>
      <c r="C84">
        <v>2008</v>
      </c>
      <c r="D84">
        <v>0</v>
      </c>
      <c r="E84" t="s">
        <v>1</v>
      </c>
      <c r="F84">
        <v>1969</v>
      </c>
      <c r="G84">
        <f t="shared" si="4"/>
        <v>39</v>
      </c>
      <c r="H84">
        <v>175</v>
      </c>
      <c r="I84">
        <v>83</v>
      </c>
      <c r="J84" s="2">
        <f t="shared" si="5"/>
        <v>27.102040816326532</v>
      </c>
      <c r="K84" t="s">
        <v>2</v>
      </c>
      <c r="L84">
        <v>1</v>
      </c>
      <c r="M84" s="1">
        <v>836000</v>
      </c>
      <c r="N84" s="1"/>
      <c r="O84" s="1"/>
      <c r="P84" s="1"/>
      <c r="Q84">
        <v>69</v>
      </c>
      <c r="S84">
        <v>2</v>
      </c>
      <c r="T84">
        <v>1</v>
      </c>
      <c r="U84">
        <v>0</v>
      </c>
    </row>
    <row r="85" spans="1:21" x14ac:dyDescent="0.25">
      <c r="A85">
        <v>91</v>
      </c>
      <c r="B85">
        <v>1</v>
      </c>
      <c r="C85">
        <v>2007</v>
      </c>
      <c r="D85">
        <v>0</v>
      </c>
      <c r="E85" t="s">
        <v>3</v>
      </c>
      <c r="F85">
        <v>1969</v>
      </c>
      <c r="G85">
        <f t="shared" si="4"/>
        <v>38</v>
      </c>
      <c r="H85">
        <v>189</v>
      </c>
      <c r="I85">
        <v>82</v>
      </c>
      <c r="J85" s="2">
        <f t="shared" si="5"/>
        <v>22.955684331345708</v>
      </c>
      <c r="K85" t="s">
        <v>6</v>
      </c>
      <c r="L85">
        <v>1</v>
      </c>
      <c r="M85" s="1">
        <v>2300</v>
      </c>
      <c r="N85" s="1">
        <v>0</v>
      </c>
      <c r="O85" s="1">
        <v>0</v>
      </c>
      <c r="P85" s="1">
        <v>0</v>
      </c>
      <c r="Q85">
        <v>208</v>
      </c>
      <c r="R85">
        <v>71</v>
      </c>
      <c r="S85">
        <v>6</v>
      </c>
      <c r="T85">
        <v>1</v>
      </c>
      <c r="U85">
        <v>0</v>
      </c>
    </row>
    <row r="86" spans="1:21" x14ac:dyDescent="0.25">
      <c r="A86">
        <v>92</v>
      </c>
      <c r="B86">
        <v>1</v>
      </c>
      <c r="C86">
        <v>2008</v>
      </c>
      <c r="D86">
        <v>0</v>
      </c>
      <c r="E86" t="s">
        <v>3</v>
      </c>
      <c r="F86">
        <v>1969</v>
      </c>
      <c r="G86">
        <f t="shared" si="4"/>
        <v>39</v>
      </c>
      <c r="H86">
        <v>171</v>
      </c>
      <c r="I86">
        <v>72</v>
      </c>
      <c r="J86" s="2">
        <f t="shared" si="5"/>
        <v>24.622960911049557</v>
      </c>
      <c r="K86" t="s">
        <v>2</v>
      </c>
      <c r="L86">
        <v>3</v>
      </c>
      <c r="M86" s="1">
        <v>6910000</v>
      </c>
      <c r="N86" s="1">
        <v>0</v>
      </c>
      <c r="O86" s="1">
        <v>0</v>
      </c>
      <c r="P86" s="1">
        <v>0</v>
      </c>
      <c r="Q86">
        <v>122</v>
      </c>
      <c r="R86">
        <v>48</v>
      </c>
      <c r="S86">
        <v>5</v>
      </c>
      <c r="T86">
        <v>1</v>
      </c>
      <c r="U86">
        <v>0</v>
      </c>
    </row>
    <row r="87" spans="1:21" x14ac:dyDescent="0.25">
      <c r="A87">
        <v>93</v>
      </c>
      <c r="B87">
        <v>0</v>
      </c>
      <c r="C87">
        <v>2010</v>
      </c>
      <c r="D87">
        <v>0</v>
      </c>
      <c r="E87" t="s">
        <v>1</v>
      </c>
      <c r="F87">
        <v>1969</v>
      </c>
      <c r="G87">
        <f t="shared" si="4"/>
        <v>41</v>
      </c>
      <c r="H87">
        <v>165</v>
      </c>
      <c r="I87">
        <v>58</v>
      </c>
      <c r="J87" s="2">
        <f t="shared" si="5"/>
        <v>21.30394857667585</v>
      </c>
      <c r="K87" t="s">
        <v>4</v>
      </c>
      <c r="L87">
        <v>1</v>
      </c>
      <c r="M87" s="1">
        <v>3235936.5692962883</v>
      </c>
      <c r="N87" s="1">
        <v>11.9</v>
      </c>
      <c r="O87" s="1"/>
      <c r="P87" s="1"/>
      <c r="S87">
        <v>3</v>
      </c>
      <c r="T87">
        <v>1</v>
      </c>
      <c r="U87">
        <v>0</v>
      </c>
    </row>
    <row r="88" spans="1:21" x14ac:dyDescent="0.25">
      <c r="A88">
        <v>94</v>
      </c>
      <c r="B88">
        <v>1</v>
      </c>
      <c r="C88">
        <v>2007</v>
      </c>
      <c r="D88">
        <v>0</v>
      </c>
      <c r="E88" t="s">
        <v>1</v>
      </c>
      <c r="F88">
        <v>1970</v>
      </c>
      <c r="G88">
        <f t="shared" si="4"/>
        <v>37</v>
      </c>
      <c r="H88">
        <v>165</v>
      </c>
      <c r="I88">
        <v>68</v>
      </c>
      <c r="J88" s="2">
        <f t="shared" si="5"/>
        <v>24.977043158861342</v>
      </c>
      <c r="K88" t="s">
        <v>6</v>
      </c>
      <c r="L88">
        <v>1</v>
      </c>
      <c r="M88" s="1">
        <v>325000</v>
      </c>
      <c r="N88" s="1">
        <v>0</v>
      </c>
      <c r="O88" s="1">
        <v>0</v>
      </c>
      <c r="P88" s="1">
        <v>0</v>
      </c>
      <c r="Q88">
        <v>48</v>
      </c>
      <c r="R88">
        <v>38</v>
      </c>
      <c r="S88">
        <v>4</v>
      </c>
      <c r="T88">
        <v>2</v>
      </c>
      <c r="U88">
        <v>0</v>
      </c>
    </row>
    <row r="89" spans="1:21" x14ac:dyDescent="0.25">
      <c r="A89">
        <v>95</v>
      </c>
      <c r="B89">
        <v>1</v>
      </c>
      <c r="C89">
        <v>2010</v>
      </c>
      <c r="D89">
        <v>0</v>
      </c>
      <c r="E89" t="s">
        <v>1</v>
      </c>
      <c r="F89">
        <v>1970</v>
      </c>
      <c r="G89">
        <f t="shared" si="4"/>
        <v>40</v>
      </c>
      <c r="H89">
        <v>172</v>
      </c>
      <c r="I89">
        <v>58</v>
      </c>
      <c r="J89" s="2">
        <f t="shared" si="5"/>
        <v>19.605191995673341</v>
      </c>
      <c r="K89" t="s">
        <v>8</v>
      </c>
      <c r="L89">
        <v>1</v>
      </c>
      <c r="M89" s="1">
        <v>571408</v>
      </c>
      <c r="N89" s="1">
        <v>0</v>
      </c>
      <c r="O89" s="1">
        <v>0</v>
      </c>
      <c r="P89" s="1"/>
      <c r="Q89">
        <v>44</v>
      </c>
      <c r="R89">
        <v>20</v>
      </c>
      <c r="S89">
        <v>3</v>
      </c>
      <c r="T89">
        <v>2</v>
      </c>
      <c r="U89">
        <v>0</v>
      </c>
    </row>
    <row r="90" spans="1:21" x14ac:dyDescent="0.25">
      <c r="A90">
        <v>98</v>
      </c>
      <c r="B90">
        <v>1</v>
      </c>
      <c r="C90">
        <v>2009</v>
      </c>
      <c r="D90">
        <v>0</v>
      </c>
      <c r="E90" t="s">
        <v>3</v>
      </c>
      <c r="F90">
        <v>1971</v>
      </c>
      <c r="G90">
        <f t="shared" si="4"/>
        <v>38</v>
      </c>
      <c r="H90">
        <v>186</v>
      </c>
      <c r="I90">
        <v>63</v>
      </c>
      <c r="J90" s="2">
        <f t="shared" si="5"/>
        <v>18.210197710717999</v>
      </c>
      <c r="K90" t="s">
        <v>4</v>
      </c>
      <c r="L90">
        <v>1</v>
      </c>
      <c r="M90" s="1">
        <v>879000</v>
      </c>
      <c r="N90" s="1">
        <v>0</v>
      </c>
      <c r="O90" s="1">
        <v>8600000</v>
      </c>
      <c r="P90" s="1"/>
      <c r="Q90">
        <v>92</v>
      </c>
      <c r="R90">
        <v>42</v>
      </c>
      <c r="S90">
        <v>8</v>
      </c>
      <c r="T90">
        <v>1</v>
      </c>
      <c r="U90">
        <v>0</v>
      </c>
    </row>
    <row r="91" spans="1:21" x14ac:dyDescent="0.25">
      <c r="A91">
        <v>99</v>
      </c>
      <c r="B91">
        <v>1</v>
      </c>
      <c r="C91">
        <v>2010</v>
      </c>
      <c r="D91">
        <v>0</v>
      </c>
      <c r="E91" t="s">
        <v>3</v>
      </c>
      <c r="F91">
        <v>1971</v>
      </c>
      <c r="G91">
        <f t="shared" si="4"/>
        <v>39</v>
      </c>
      <c r="H91">
        <v>182</v>
      </c>
      <c r="I91">
        <v>76</v>
      </c>
      <c r="J91" s="2">
        <f t="shared" si="5"/>
        <v>22.944088878154812</v>
      </c>
      <c r="K91" t="s">
        <v>4</v>
      </c>
      <c r="L91">
        <v>3</v>
      </c>
      <c r="M91" s="1">
        <v>2128570</v>
      </c>
      <c r="N91" s="1">
        <v>0</v>
      </c>
      <c r="O91" s="1">
        <v>0</v>
      </c>
      <c r="P91" s="1"/>
      <c r="Q91">
        <v>42</v>
      </c>
      <c r="R91">
        <v>35</v>
      </c>
      <c r="S91">
        <v>7</v>
      </c>
      <c r="T91">
        <v>2</v>
      </c>
      <c r="U91">
        <v>0</v>
      </c>
    </row>
    <row r="92" spans="1:21" x14ac:dyDescent="0.25">
      <c r="A92">
        <v>100</v>
      </c>
      <c r="B92">
        <v>1</v>
      </c>
      <c r="C92">
        <v>2008</v>
      </c>
      <c r="D92">
        <v>0</v>
      </c>
      <c r="E92" t="s">
        <v>3</v>
      </c>
      <c r="F92">
        <v>1971</v>
      </c>
      <c r="G92">
        <f t="shared" si="4"/>
        <v>37</v>
      </c>
      <c r="H92">
        <v>185</v>
      </c>
      <c r="I92">
        <v>65</v>
      </c>
      <c r="J92" s="2">
        <f t="shared" si="5"/>
        <v>18.991964937910883</v>
      </c>
      <c r="K92" t="s">
        <v>6</v>
      </c>
      <c r="L92">
        <v>2</v>
      </c>
      <c r="M92" s="1">
        <v>2380000</v>
      </c>
      <c r="N92" s="1">
        <v>0</v>
      </c>
      <c r="O92" s="1">
        <v>0</v>
      </c>
      <c r="P92" s="1">
        <v>0</v>
      </c>
      <c r="Q92">
        <v>92</v>
      </c>
      <c r="R92">
        <v>26</v>
      </c>
      <c r="S92">
        <v>6</v>
      </c>
      <c r="T92">
        <v>2</v>
      </c>
      <c r="U92">
        <v>1</v>
      </c>
    </row>
    <row r="93" spans="1:21" x14ac:dyDescent="0.25">
      <c r="A93">
        <v>101</v>
      </c>
      <c r="B93">
        <v>1</v>
      </c>
      <c r="C93">
        <v>2008</v>
      </c>
      <c r="D93">
        <v>0</v>
      </c>
      <c r="E93" t="s">
        <v>3</v>
      </c>
      <c r="F93">
        <v>1971</v>
      </c>
      <c r="G93">
        <f t="shared" si="4"/>
        <v>37</v>
      </c>
      <c r="H93">
        <v>187</v>
      </c>
      <c r="I93">
        <v>97</v>
      </c>
      <c r="J93" s="2">
        <f t="shared" si="5"/>
        <v>27.738854413909458</v>
      </c>
      <c r="K93" t="s">
        <v>7</v>
      </c>
      <c r="L93">
        <v>2</v>
      </c>
      <c r="M93" s="1">
        <v>1240000</v>
      </c>
      <c r="N93" s="1">
        <v>0</v>
      </c>
      <c r="O93" s="1">
        <v>0</v>
      </c>
      <c r="P93" s="1">
        <v>0</v>
      </c>
      <c r="Q93">
        <v>58</v>
      </c>
      <c r="R93">
        <v>22</v>
      </c>
      <c r="S93">
        <v>5</v>
      </c>
      <c r="T93">
        <v>1</v>
      </c>
      <c r="U93">
        <v>0</v>
      </c>
    </row>
    <row r="94" spans="1:21" x14ac:dyDescent="0.25">
      <c r="A94">
        <v>102</v>
      </c>
      <c r="B94">
        <v>1</v>
      </c>
      <c r="C94">
        <v>2008</v>
      </c>
      <c r="D94">
        <v>0</v>
      </c>
      <c r="E94" t="s">
        <v>3</v>
      </c>
      <c r="F94">
        <v>1971</v>
      </c>
      <c r="G94">
        <f t="shared" si="4"/>
        <v>37</v>
      </c>
      <c r="H94">
        <v>186</v>
      </c>
      <c r="I94">
        <v>78</v>
      </c>
      <c r="J94" s="2">
        <f t="shared" si="5"/>
        <v>22.54595907041276</v>
      </c>
      <c r="K94" t="s">
        <v>4</v>
      </c>
      <c r="L94">
        <v>1</v>
      </c>
      <c r="M94" s="1">
        <v>1370000</v>
      </c>
      <c r="N94" s="1">
        <v>2410</v>
      </c>
      <c r="O94" s="1">
        <v>719647</v>
      </c>
      <c r="P94" s="1"/>
      <c r="Q94">
        <v>71</v>
      </c>
      <c r="R94">
        <v>42</v>
      </c>
      <c r="S94">
        <v>9</v>
      </c>
      <c r="T94">
        <v>2</v>
      </c>
      <c r="U94">
        <v>0</v>
      </c>
    </row>
    <row r="95" spans="1:21" x14ac:dyDescent="0.25">
      <c r="A95">
        <v>103</v>
      </c>
      <c r="B95">
        <v>0</v>
      </c>
      <c r="C95">
        <v>2007</v>
      </c>
      <c r="D95">
        <v>0</v>
      </c>
      <c r="E95" t="s">
        <v>3</v>
      </c>
      <c r="F95">
        <v>1972</v>
      </c>
      <c r="G95">
        <f t="shared" si="4"/>
        <v>35</v>
      </c>
      <c r="H95">
        <v>171</v>
      </c>
      <c r="I95">
        <v>89</v>
      </c>
      <c r="J95" s="2">
        <f t="shared" si="5"/>
        <v>30.436715570602924</v>
      </c>
      <c r="K95" t="s">
        <v>5</v>
      </c>
      <c r="L95">
        <v>3</v>
      </c>
      <c r="M95" s="1">
        <v>5080000</v>
      </c>
      <c r="N95" s="1">
        <v>0</v>
      </c>
      <c r="O95" s="1"/>
      <c r="P95" s="1"/>
      <c r="Q95">
        <v>72</v>
      </c>
      <c r="R95">
        <v>46</v>
      </c>
      <c r="S95">
        <v>10</v>
      </c>
      <c r="T95">
        <v>5</v>
      </c>
      <c r="U95">
        <v>0</v>
      </c>
    </row>
    <row r="96" spans="1:21" x14ac:dyDescent="0.25">
      <c r="A96">
        <v>104</v>
      </c>
      <c r="B96">
        <v>0</v>
      </c>
      <c r="C96">
        <v>2007</v>
      </c>
      <c r="D96">
        <v>0</v>
      </c>
      <c r="E96" t="s">
        <v>3</v>
      </c>
      <c r="F96">
        <v>1972</v>
      </c>
      <c r="G96">
        <f t="shared" si="4"/>
        <v>35</v>
      </c>
      <c r="H96">
        <v>181</v>
      </c>
      <c r="I96">
        <v>80</v>
      </c>
      <c r="J96" s="2">
        <f t="shared" si="5"/>
        <v>24.419279020786909</v>
      </c>
      <c r="K96" t="s">
        <v>2</v>
      </c>
      <c r="L96">
        <v>4</v>
      </c>
      <c r="M96" s="1">
        <v>568000</v>
      </c>
      <c r="N96" s="1">
        <v>280000</v>
      </c>
      <c r="O96" s="1"/>
      <c r="P96" s="1"/>
      <c r="Q96">
        <v>105</v>
      </c>
      <c r="S96">
        <v>5</v>
      </c>
      <c r="T96">
        <v>1</v>
      </c>
      <c r="U96">
        <v>0</v>
      </c>
    </row>
    <row r="97" spans="1:21" x14ac:dyDescent="0.25">
      <c r="A97">
        <v>105</v>
      </c>
      <c r="B97">
        <v>1</v>
      </c>
      <c r="C97">
        <v>2005</v>
      </c>
      <c r="D97">
        <v>0</v>
      </c>
      <c r="E97" t="s">
        <v>3</v>
      </c>
      <c r="F97">
        <v>1973</v>
      </c>
      <c r="G97">
        <f t="shared" si="4"/>
        <v>32</v>
      </c>
      <c r="H97">
        <v>179</v>
      </c>
      <c r="I97">
        <v>82</v>
      </c>
      <c r="J97" s="2">
        <f t="shared" si="5"/>
        <v>25.592209980961893</v>
      </c>
      <c r="K97" t="s">
        <v>2</v>
      </c>
      <c r="L97">
        <v>3</v>
      </c>
      <c r="M97" s="1">
        <v>2390000</v>
      </c>
      <c r="N97" s="1">
        <v>0</v>
      </c>
      <c r="O97" s="1">
        <v>0</v>
      </c>
      <c r="P97" s="1">
        <v>0</v>
      </c>
      <c r="Q97">
        <v>91</v>
      </c>
      <c r="R97">
        <v>32</v>
      </c>
      <c r="S97">
        <v>6</v>
      </c>
      <c r="T97">
        <v>2</v>
      </c>
      <c r="U97">
        <v>0</v>
      </c>
    </row>
    <row r="98" spans="1:21" x14ac:dyDescent="0.25">
      <c r="A98">
        <v>106</v>
      </c>
      <c r="B98">
        <v>1</v>
      </c>
      <c r="C98">
        <v>2005</v>
      </c>
      <c r="D98">
        <v>0</v>
      </c>
      <c r="E98" t="s">
        <v>3</v>
      </c>
      <c r="F98">
        <v>1973</v>
      </c>
      <c r="G98">
        <f t="shared" ref="G98:G129" si="6">C98-F98</f>
        <v>32</v>
      </c>
      <c r="H98">
        <v>173</v>
      </c>
      <c r="I98">
        <v>64</v>
      </c>
      <c r="J98" s="2">
        <f t="shared" ref="J98:J129" si="7">I98/POWER(H98/100,2)</f>
        <v>21.383941996057334</v>
      </c>
      <c r="K98" t="s">
        <v>4</v>
      </c>
      <c r="L98">
        <v>1</v>
      </c>
      <c r="M98" s="1">
        <v>110000000</v>
      </c>
      <c r="N98" s="1">
        <v>0</v>
      </c>
      <c r="O98" s="1">
        <v>0</v>
      </c>
      <c r="P98" s="1">
        <v>0</v>
      </c>
      <c r="Q98">
        <v>230</v>
      </c>
      <c r="R98">
        <v>15</v>
      </c>
      <c r="S98">
        <v>10</v>
      </c>
      <c r="T98">
        <v>2</v>
      </c>
      <c r="U98">
        <v>0</v>
      </c>
    </row>
    <row r="99" spans="1:21" x14ac:dyDescent="0.25">
      <c r="A99">
        <v>107</v>
      </c>
      <c r="B99">
        <v>1</v>
      </c>
      <c r="C99">
        <v>2008</v>
      </c>
      <c r="D99">
        <v>1</v>
      </c>
      <c r="E99" t="s">
        <v>3</v>
      </c>
      <c r="F99">
        <v>1973</v>
      </c>
      <c r="G99">
        <f t="shared" si="6"/>
        <v>35</v>
      </c>
      <c r="H99">
        <v>176</v>
      </c>
      <c r="I99">
        <v>89</v>
      </c>
      <c r="J99" s="2">
        <f t="shared" si="7"/>
        <v>28.731921487603305</v>
      </c>
      <c r="K99" t="s">
        <v>6</v>
      </c>
      <c r="L99">
        <v>1</v>
      </c>
      <c r="M99" s="1">
        <v>1696028</v>
      </c>
      <c r="N99" s="1">
        <v>0</v>
      </c>
      <c r="O99" s="1">
        <v>0</v>
      </c>
      <c r="P99" s="1"/>
      <c r="Q99">
        <v>146</v>
      </c>
      <c r="R99">
        <v>9</v>
      </c>
      <c r="S99">
        <v>7</v>
      </c>
      <c r="T99">
        <v>2</v>
      </c>
      <c r="U99">
        <v>0</v>
      </c>
    </row>
    <row r="100" spans="1:21" x14ac:dyDescent="0.25">
      <c r="A100">
        <v>108</v>
      </c>
      <c r="B100">
        <v>1</v>
      </c>
      <c r="C100">
        <v>2006</v>
      </c>
      <c r="D100">
        <v>0</v>
      </c>
      <c r="E100" t="s">
        <v>3</v>
      </c>
      <c r="F100">
        <v>1974</v>
      </c>
      <c r="G100">
        <f t="shared" si="6"/>
        <v>32</v>
      </c>
      <c r="H100">
        <v>188</v>
      </c>
      <c r="I100">
        <v>87</v>
      </c>
      <c r="J100" s="2">
        <f t="shared" si="7"/>
        <v>24.615210502489816</v>
      </c>
      <c r="K100" t="s">
        <v>4</v>
      </c>
      <c r="L100">
        <v>1</v>
      </c>
      <c r="M100" s="1">
        <v>3450000</v>
      </c>
      <c r="N100" s="1">
        <v>0</v>
      </c>
      <c r="O100" s="1">
        <v>0</v>
      </c>
      <c r="P100" s="1"/>
      <c r="Q100">
        <v>64</v>
      </c>
      <c r="R100">
        <v>30</v>
      </c>
      <c r="S100">
        <v>10</v>
      </c>
      <c r="T100">
        <v>1</v>
      </c>
      <c r="U100">
        <v>0</v>
      </c>
    </row>
    <row r="101" spans="1:21" x14ac:dyDescent="0.25">
      <c r="A101">
        <v>110</v>
      </c>
      <c r="B101">
        <v>0</v>
      </c>
      <c r="C101">
        <v>2010</v>
      </c>
      <c r="D101">
        <v>0</v>
      </c>
      <c r="E101" t="s">
        <v>1</v>
      </c>
      <c r="F101">
        <v>1974</v>
      </c>
      <c r="G101">
        <f t="shared" si="6"/>
        <v>36</v>
      </c>
      <c r="H101">
        <v>163</v>
      </c>
      <c r="I101">
        <v>64</v>
      </c>
      <c r="J101" s="2">
        <f t="shared" si="7"/>
        <v>24.088223117166624</v>
      </c>
      <c r="K101" t="s">
        <v>5</v>
      </c>
      <c r="L101">
        <v>1</v>
      </c>
      <c r="M101" s="1">
        <v>144543977.07459331</v>
      </c>
      <c r="N101" s="1">
        <v>562341.32519035018</v>
      </c>
      <c r="O101" s="1">
        <v>208929.61308540447</v>
      </c>
      <c r="P101" s="1"/>
      <c r="Q101">
        <v>80</v>
      </c>
      <c r="R101">
        <v>40</v>
      </c>
      <c r="S101">
        <v>6</v>
      </c>
      <c r="T101">
        <v>1</v>
      </c>
      <c r="U101">
        <v>1</v>
      </c>
    </row>
    <row r="102" spans="1:21" x14ac:dyDescent="0.25">
      <c r="A102">
        <v>111</v>
      </c>
      <c r="B102">
        <v>1</v>
      </c>
      <c r="C102">
        <v>2007</v>
      </c>
      <c r="D102">
        <v>0</v>
      </c>
      <c r="E102" t="s">
        <v>3</v>
      </c>
      <c r="F102">
        <v>1974</v>
      </c>
      <c r="G102">
        <f t="shared" si="6"/>
        <v>33</v>
      </c>
      <c r="H102">
        <v>175</v>
      </c>
      <c r="I102">
        <v>71</v>
      </c>
      <c r="J102" s="2">
        <f t="shared" si="7"/>
        <v>23.183673469387756</v>
      </c>
      <c r="K102" t="s">
        <v>4</v>
      </c>
      <c r="L102">
        <v>3</v>
      </c>
      <c r="M102" s="1">
        <v>10400000</v>
      </c>
      <c r="N102" s="1">
        <v>0</v>
      </c>
      <c r="O102" s="1">
        <v>0</v>
      </c>
      <c r="P102" s="1">
        <v>0</v>
      </c>
      <c r="Q102">
        <v>66</v>
      </c>
      <c r="R102">
        <v>34</v>
      </c>
      <c r="S102">
        <v>8</v>
      </c>
      <c r="T102">
        <v>3</v>
      </c>
      <c r="U102">
        <v>0</v>
      </c>
    </row>
    <row r="103" spans="1:21" x14ac:dyDescent="0.25">
      <c r="A103">
        <v>112</v>
      </c>
      <c r="B103">
        <v>1</v>
      </c>
      <c r="C103">
        <v>2006</v>
      </c>
      <c r="D103">
        <v>0</v>
      </c>
      <c r="E103" t="s">
        <v>3</v>
      </c>
      <c r="F103">
        <v>1974</v>
      </c>
      <c r="G103">
        <f t="shared" si="6"/>
        <v>32</v>
      </c>
      <c r="H103">
        <v>186</v>
      </c>
      <c r="I103">
        <v>81</v>
      </c>
      <c r="J103" s="2">
        <f t="shared" si="7"/>
        <v>23.413111342351716</v>
      </c>
      <c r="K103" t="s">
        <v>4</v>
      </c>
      <c r="L103">
        <v>3</v>
      </c>
      <c r="M103" s="1">
        <v>1150000</v>
      </c>
      <c r="N103" s="1">
        <v>0</v>
      </c>
      <c r="O103" s="1">
        <v>0</v>
      </c>
      <c r="P103" s="1">
        <v>0</v>
      </c>
      <c r="Q103">
        <v>224</v>
      </c>
      <c r="R103">
        <v>45</v>
      </c>
      <c r="S103">
        <v>10</v>
      </c>
      <c r="T103">
        <v>1</v>
      </c>
      <c r="U103">
        <v>0</v>
      </c>
    </row>
    <row r="104" spans="1:21" x14ac:dyDescent="0.25">
      <c r="A104">
        <v>113</v>
      </c>
      <c r="B104">
        <v>1</v>
      </c>
      <c r="C104">
        <v>2009</v>
      </c>
      <c r="D104">
        <v>0</v>
      </c>
      <c r="E104" t="s">
        <v>1</v>
      </c>
      <c r="F104">
        <v>1974</v>
      </c>
      <c r="G104">
        <f t="shared" si="6"/>
        <v>35</v>
      </c>
      <c r="H104">
        <v>163</v>
      </c>
      <c r="I104">
        <v>57</v>
      </c>
      <c r="J104" s="2">
        <f t="shared" si="7"/>
        <v>21.453573713726524</v>
      </c>
      <c r="K104" t="s">
        <v>2</v>
      </c>
      <c r="L104">
        <v>1</v>
      </c>
      <c r="M104" s="1">
        <v>351432</v>
      </c>
      <c r="N104" s="1">
        <v>0</v>
      </c>
      <c r="O104" s="1">
        <v>0</v>
      </c>
      <c r="P104" s="1">
        <v>0</v>
      </c>
      <c r="Q104">
        <v>78</v>
      </c>
      <c r="R104">
        <v>33</v>
      </c>
      <c r="S104">
        <v>9</v>
      </c>
      <c r="T104">
        <v>1</v>
      </c>
      <c r="U104">
        <v>1</v>
      </c>
    </row>
    <row r="105" spans="1:21" x14ac:dyDescent="0.25">
      <c r="A105">
        <v>114</v>
      </c>
      <c r="B105">
        <v>1</v>
      </c>
      <c r="C105">
        <v>2006</v>
      </c>
      <c r="D105">
        <v>0</v>
      </c>
      <c r="E105" t="s">
        <v>3</v>
      </c>
      <c r="F105">
        <v>1974</v>
      </c>
      <c r="G105">
        <f t="shared" si="6"/>
        <v>32</v>
      </c>
      <c r="H105">
        <v>176</v>
      </c>
      <c r="I105">
        <v>69</v>
      </c>
      <c r="J105" s="2">
        <f t="shared" si="7"/>
        <v>22.275309917355372</v>
      </c>
      <c r="K105" t="s">
        <v>4</v>
      </c>
      <c r="L105">
        <v>1</v>
      </c>
      <c r="M105" s="1">
        <v>710000</v>
      </c>
      <c r="N105" s="1">
        <v>0</v>
      </c>
      <c r="O105" s="1">
        <v>0</v>
      </c>
      <c r="P105" s="1">
        <v>0</v>
      </c>
      <c r="Q105">
        <v>92</v>
      </c>
      <c r="R105">
        <v>32</v>
      </c>
      <c r="S105">
        <v>6</v>
      </c>
      <c r="T105">
        <v>2</v>
      </c>
      <c r="U105">
        <v>0</v>
      </c>
    </row>
    <row r="106" spans="1:21" x14ac:dyDescent="0.25">
      <c r="A106">
        <v>115</v>
      </c>
      <c r="B106">
        <v>0</v>
      </c>
      <c r="C106">
        <v>2006</v>
      </c>
      <c r="D106">
        <v>0</v>
      </c>
      <c r="E106" t="s">
        <v>3</v>
      </c>
      <c r="F106">
        <v>1975</v>
      </c>
      <c r="G106">
        <f t="shared" si="6"/>
        <v>31</v>
      </c>
      <c r="H106">
        <v>171</v>
      </c>
      <c r="I106">
        <v>78</v>
      </c>
      <c r="J106" s="2">
        <f t="shared" si="7"/>
        <v>26.674874320303687</v>
      </c>
      <c r="K106" t="s">
        <v>2</v>
      </c>
      <c r="L106">
        <v>1</v>
      </c>
      <c r="M106" s="1">
        <v>3660000</v>
      </c>
      <c r="N106" s="1">
        <v>0</v>
      </c>
      <c r="O106" s="1"/>
      <c r="P106" s="1"/>
      <c r="Q106">
        <v>173</v>
      </c>
      <c r="R106">
        <v>30</v>
      </c>
      <c r="S106">
        <v>8</v>
      </c>
      <c r="T106">
        <v>1</v>
      </c>
      <c r="U106">
        <v>0</v>
      </c>
    </row>
    <row r="107" spans="1:21" x14ac:dyDescent="0.25">
      <c r="A107">
        <v>116</v>
      </c>
      <c r="B107">
        <v>1</v>
      </c>
      <c r="C107">
        <v>2010</v>
      </c>
      <c r="D107">
        <v>1</v>
      </c>
      <c r="E107" t="s">
        <v>3</v>
      </c>
      <c r="F107">
        <v>1975</v>
      </c>
      <c r="G107">
        <f t="shared" si="6"/>
        <v>35</v>
      </c>
      <c r="H107">
        <v>174</v>
      </c>
      <c r="I107">
        <v>68</v>
      </c>
      <c r="J107" s="2">
        <f t="shared" si="7"/>
        <v>22.460034350640772</v>
      </c>
      <c r="K107" t="s">
        <v>4</v>
      </c>
      <c r="L107">
        <v>3</v>
      </c>
      <c r="M107" s="1">
        <v>136923</v>
      </c>
      <c r="N107" s="1">
        <v>0</v>
      </c>
      <c r="O107" s="1">
        <v>0</v>
      </c>
      <c r="P107" s="1"/>
      <c r="Q107">
        <v>94</v>
      </c>
      <c r="R107">
        <v>42</v>
      </c>
      <c r="S107">
        <v>5</v>
      </c>
      <c r="T107">
        <v>1</v>
      </c>
      <c r="U107">
        <v>0</v>
      </c>
    </row>
    <row r="108" spans="1:21" x14ac:dyDescent="0.25">
      <c r="A108">
        <v>117</v>
      </c>
      <c r="B108">
        <v>1</v>
      </c>
      <c r="C108">
        <v>2006</v>
      </c>
      <c r="D108">
        <v>0</v>
      </c>
      <c r="E108" t="s">
        <v>3</v>
      </c>
      <c r="F108">
        <v>1975</v>
      </c>
      <c r="G108">
        <f t="shared" si="6"/>
        <v>31</v>
      </c>
      <c r="H108">
        <v>177</v>
      </c>
      <c r="I108">
        <v>67</v>
      </c>
      <c r="J108" s="2">
        <f t="shared" si="7"/>
        <v>21.385936352899868</v>
      </c>
      <c r="K108" t="s">
        <v>4</v>
      </c>
      <c r="L108">
        <v>3</v>
      </c>
      <c r="M108" s="1">
        <v>2790000</v>
      </c>
      <c r="N108" s="1">
        <v>0</v>
      </c>
      <c r="O108" s="1">
        <v>0</v>
      </c>
      <c r="P108" s="1">
        <v>0</v>
      </c>
      <c r="Q108">
        <v>203</v>
      </c>
      <c r="R108">
        <v>29</v>
      </c>
      <c r="S108">
        <v>8</v>
      </c>
      <c r="T108">
        <v>2</v>
      </c>
      <c r="U108">
        <v>0</v>
      </c>
    </row>
    <row r="109" spans="1:21" x14ac:dyDescent="0.25">
      <c r="A109">
        <v>118</v>
      </c>
      <c r="B109">
        <v>1</v>
      </c>
      <c r="C109">
        <v>2006</v>
      </c>
      <c r="D109">
        <v>0</v>
      </c>
      <c r="E109" t="s">
        <v>3</v>
      </c>
      <c r="F109">
        <v>1975</v>
      </c>
      <c r="G109">
        <f t="shared" si="6"/>
        <v>31</v>
      </c>
      <c r="H109">
        <v>177</v>
      </c>
      <c r="I109">
        <v>68</v>
      </c>
      <c r="J109" s="2">
        <f t="shared" si="7"/>
        <v>21.705129432793896</v>
      </c>
      <c r="K109" t="s">
        <v>2</v>
      </c>
      <c r="L109">
        <v>4</v>
      </c>
      <c r="M109" s="1">
        <v>442000</v>
      </c>
      <c r="N109" s="1">
        <v>0</v>
      </c>
      <c r="O109" s="1">
        <v>0</v>
      </c>
      <c r="P109" s="1">
        <v>0</v>
      </c>
      <c r="Q109">
        <v>48</v>
      </c>
      <c r="R109">
        <v>45</v>
      </c>
      <c r="S109">
        <v>5</v>
      </c>
      <c r="T109">
        <v>2</v>
      </c>
      <c r="U109">
        <v>0</v>
      </c>
    </row>
    <row r="110" spans="1:21" x14ac:dyDescent="0.25">
      <c r="A110">
        <v>119</v>
      </c>
      <c r="B110">
        <v>1</v>
      </c>
      <c r="C110">
        <v>2006</v>
      </c>
      <c r="D110">
        <v>0</v>
      </c>
      <c r="E110" t="s">
        <v>3</v>
      </c>
      <c r="F110">
        <v>1975</v>
      </c>
      <c r="G110">
        <f t="shared" si="6"/>
        <v>31</v>
      </c>
      <c r="H110">
        <v>173</v>
      </c>
      <c r="I110">
        <v>86</v>
      </c>
      <c r="J110" s="2">
        <f t="shared" si="7"/>
        <v>28.734672057202044</v>
      </c>
      <c r="K110" t="s">
        <v>2</v>
      </c>
      <c r="L110">
        <v>1</v>
      </c>
      <c r="M110" s="1">
        <v>19000000</v>
      </c>
      <c r="N110" s="1">
        <v>0</v>
      </c>
      <c r="O110" s="1">
        <v>0</v>
      </c>
      <c r="P110" s="1">
        <v>0</v>
      </c>
      <c r="Q110">
        <v>61</v>
      </c>
      <c r="R110">
        <v>38</v>
      </c>
      <c r="S110">
        <v>8</v>
      </c>
      <c r="T110">
        <v>1</v>
      </c>
      <c r="U110">
        <v>0</v>
      </c>
    </row>
    <row r="111" spans="1:21" x14ac:dyDescent="0.25">
      <c r="A111">
        <v>120</v>
      </c>
      <c r="C111">
        <v>2008</v>
      </c>
      <c r="D111">
        <v>0</v>
      </c>
      <c r="E111" t="s">
        <v>3</v>
      </c>
      <c r="F111">
        <v>1975</v>
      </c>
      <c r="G111">
        <f t="shared" si="6"/>
        <v>33</v>
      </c>
      <c r="H111">
        <v>181</v>
      </c>
      <c r="I111">
        <v>75</v>
      </c>
      <c r="J111" s="2">
        <f t="shared" si="7"/>
        <v>22.893074081987731</v>
      </c>
      <c r="K111" t="s">
        <v>6</v>
      </c>
      <c r="L111">
        <v>1</v>
      </c>
      <c r="M111" s="1">
        <v>4290000</v>
      </c>
      <c r="N111" s="1">
        <v>11.9</v>
      </c>
      <c r="O111" s="1">
        <v>0</v>
      </c>
      <c r="P111" s="1">
        <v>5769852</v>
      </c>
      <c r="S111">
        <v>10</v>
      </c>
      <c r="T111">
        <v>2</v>
      </c>
      <c r="U111">
        <v>1</v>
      </c>
    </row>
    <row r="112" spans="1:21" x14ac:dyDescent="0.25">
      <c r="A112">
        <v>121</v>
      </c>
      <c r="B112">
        <v>1</v>
      </c>
      <c r="C112">
        <v>2006</v>
      </c>
      <c r="D112">
        <v>0</v>
      </c>
      <c r="E112" t="s">
        <v>3</v>
      </c>
      <c r="F112">
        <v>1975</v>
      </c>
      <c r="G112">
        <f t="shared" si="6"/>
        <v>31</v>
      </c>
      <c r="H112">
        <v>174</v>
      </c>
      <c r="I112">
        <v>83</v>
      </c>
      <c r="J112" s="2">
        <f t="shared" si="7"/>
        <v>27.414453692693883</v>
      </c>
      <c r="K112" t="s">
        <v>9</v>
      </c>
      <c r="L112">
        <v>3</v>
      </c>
      <c r="M112" s="1">
        <v>1310000</v>
      </c>
      <c r="N112" s="1">
        <v>0</v>
      </c>
      <c r="O112" s="1">
        <v>0</v>
      </c>
      <c r="P112" s="1">
        <v>0</v>
      </c>
      <c r="Q112">
        <v>78</v>
      </c>
      <c r="R112">
        <v>45</v>
      </c>
      <c r="S112">
        <v>3</v>
      </c>
      <c r="T112">
        <v>1</v>
      </c>
      <c r="U112">
        <v>0</v>
      </c>
    </row>
    <row r="113" spans="1:21" x14ac:dyDescent="0.25">
      <c r="A113">
        <v>122</v>
      </c>
      <c r="B113">
        <v>1</v>
      </c>
      <c r="C113">
        <v>2008</v>
      </c>
      <c r="D113">
        <v>0</v>
      </c>
      <c r="E113" t="s">
        <v>3</v>
      </c>
      <c r="F113">
        <v>1976</v>
      </c>
      <c r="G113">
        <f t="shared" si="6"/>
        <v>32</v>
      </c>
      <c r="H113">
        <v>190</v>
      </c>
      <c r="I113">
        <v>95</v>
      </c>
      <c r="J113" s="2">
        <f t="shared" si="7"/>
        <v>26.315789473684212</v>
      </c>
      <c r="K113" t="s">
        <v>2</v>
      </c>
      <c r="L113">
        <v>1</v>
      </c>
      <c r="M113" s="1">
        <v>1920000</v>
      </c>
      <c r="N113" s="1">
        <v>0</v>
      </c>
      <c r="O113" s="1">
        <v>0</v>
      </c>
      <c r="P113" s="1">
        <v>0</v>
      </c>
      <c r="Q113">
        <v>36</v>
      </c>
      <c r="R113">
        <v>24</v>
      </c>
      <c r="S113">
        <v>6</v>
      </c>
      <c r="T113">
        <v>1</v>
      </c>
      <c r="U113">
        <v>0</v>
      </c>
    </row>
    <row r="114" spans="1:21" x14ac:dyDescent="0.25">
      <c r="A114">
        <v>123</v>
      </c>
      <c r="B114">
        <v>1</v>
      </c>
      <c r="C114">
        <v>2006</v>
      </c>
      <c r="D114">
        <v>0</v>
      </c>
      <c r="E114" t="s">
        <v>3</v>
      </c>
      <c r="F114">
        <v>1976</v>
      </c>
      <c r="G114">
        <f t="shared" si="6"/>
        <v>30</v>
      </c>
      <c r="H114">
        <v>189</v>
      </c>
      <c r="I114">
        <v>82</v>
      </c>
      <c r="J114" s="2">
        <f t="shared" si="7"/>
        <v>22.955684331345708</v>
      </c>
      <c r="K114" t="s">
        <v>4</v>
      </c>
      <c r="L114">
        <v>1</v>
      </c>
      <c r="M114" s="1">
        <v>208000</v>
      </c>
      <c r="N114" s="1">
        <v>0</v>
      </c>
      <c r="O114" s="1">
        <v>0</v>
      </c>
      <c r="P114" s="1"/>
      <c r="Q114">
        <v>367</v>
      </c>
      <c r="R114">
        <v>43</v>
      </c>
      <c r="S114">
        <v>8</v>
      </c>
      <c r="T114">
        <v>2</v>
      </c>
      <c r="U114">
        <v>0</v>
      </c>
    </row>
    <row r="115" spans="1:21" x14ac:dyDescent="0.25">
      <c r="A115">
        <v>124</v>
      </c>
      <c r="B115">
        <v>1</v>
      </c>
      <c r="C115">
        <v>2006</v>
      </c>
      <c r="D115">
        <v>0</v>
      </c>
      <c r="E115" t="s">
        <v>1</v>
      </c>
      <c r="F115">
        <v>1976</v>
      </c>
      <c r="G115">
        <f t="shared" si="6"/>
        <v>30</v>
      </c>
      <c r="H115">
        <v>169</v>
      </c>
      <c r="I115">
        <v>73</v>
      </c>
      <c r="J115" s="2">
        <f t="shared" si="7"/>
        <v>25.559329155141629</v>
      </c>
      <c r="K115" t="s">
        <v>2</v>
      </c>
      <c r="L115">
        <v>2</v>
      </c>
      <c r="M115" s="1">
        <v>2230000</v>
      </c>
      <c r="N115" s="1">
        <v>0</v>
      </c>
      <c r="O115" s="1">
        <v>0</v>
      </c>
      <c r="P115" s="1">
        <v>0</v>
      </c>
      <c r="Q115">
        <v>28</v>
      </c>
      <c r="R115">
        <v>22</v>
      </c>
      <c r="S115">
        <v>7</v>
      </c>
      <c r="T115">
        <v>2</v>
      </c>
      <c r="U115">
        <v>0</v>
      </c>
    </row>
    <row r="116" spans="1:21" x14ac:dyDescent="0.25">
      <c r="A116">
        <v>126</v>
      </c>
      <c r="B116">
        <v>1</v>
      </c>
      <c r="C116">
        <v>2009</v>
      </c>
      <c r="D116">
        <v>0</v>
      </c>
      <c r="E116" t="s">
        <v>3</v>
      </c>
      <c r="F116">
        <v>1976</v>
      </c>
      <c r="G116">
        <f t="shared" si="6"/>
        <v>33</v>
      </c>
      <c r="H116">
        <v>182</v>
      </c>
      <c r="I116">
        <v>85</v>
      </c>
      <c r="J116" s="2">
        <f t="shared" si="7"/>
        <v>25.661152034778407</v>
      </c>
      <c r="K116" t="s">
        <v>6</v>
      </c>
      <c r="L116">
        <v>4</v>
      </c>
      <c r="M116" s="1">
        <v>1920000</v>
      </c>
      <c r="N116" s="1">
        <v>11.9</v>
      </c>
      <c r="O116" s="1">
        <v>0</v>
      </c>
      <c r="P116" s="1"/>
      <c r="Q116">
        <v>40</v>
      </c>
      <c r="R116">
        <v>38</v>
      </c>
      <c r="S116">
        <v>4</v>
      </c>
      <c r="T116">
        <v>1</v>
      </c>
      <c r="U116">
        <v>0</v>
      </c>
    </row>
    <row r="117" spans="1:21" x14ac:dyDescent="0.25">
      <c r="A117">
        <v>127</v>
      </c>
      <c r="B117">
        <v>1</v>
      </c>
      <c r="C117">
        <v>2006</v>
      </c>
      <c r="D117">
        <v>0</v>
      </c>
      <c r="E117" t="s">
        <v>3</v>
      </c>
      <c r="F117">
        <v>1976</v>
      </c>
      <c r="G117">
        <f t="shared" si="6"/>
        <v>30</v>
      </c>
      <c r="H117">
        <v>188</v>
      </c>
      <c r="I117">
        <v>85</v>
      </c>
      <c r="J117" s="2">
        <f t="shared" si="7"/>
        <v>24.049343594386603</v>
      </c>
      <c r="K117" t="s">
        <v>4</v>
      </c>
      <c r="L117">
        <v>3</v>
      </c>
      <c r="M117" s="1">
        <v>3260000</v>
      </c>
      <c r="N117" s="1">
        <v>0</v>
      </c>
      <c r="O117" s="1"/>
      <c r="P117" s="1"/>
      <c r="Q117">
        <v>379</v>
      </c>
      <c r="R117">
        <v>49</v>
      </c>
      <c r="S117">
        <v>6</v>
      </c>
      <c r="T117">
        <v>0</v>
      </c>
      <c r="U117">
        <v>0</v>
      </c>
    </row>
    <row r="118" spans="1:21" x14ac:dyDescent="0.25">
      <c r="A118">
        <v>128</v>
      </c>
      <c r="B118">
        <v>1</v>
      </c>
      <c r="C118">
        <v>2005</v>
      </c>
      <c r="D118">
        <v>0</v>
      </c>
      <c r="E118" t="s">
        <v>3</v>
      </c>
      <c r="F118">
        <v>1977</v>
      </c>
      <c r="G118">
        <f t="shared" si="6"/>
        <v>28</v>
      </c>
      <c r="H118">
        <v>184</v>
      </c>
      <c r="I118">
        <v>88</v>
      </c>
      <c r="J118" s="2">
        <f t="shared" si="7"/>
        <v>25.992438563327031</v>
      </c>
      <c r="K118" t="s">
        <v>2</v>
      </c>
      <c r="L118">
        <v>3</v>
      </c>
      <c r="M118" s="1">
        <v>10200000</v>
      </c>
      <c r="N118" s="1">
        <v>0</v>
      </c>
      <c r="O118" s="1">
        <v>0</v>
      </c>
      <c r="P118" s="1"/>
      <c r="Q118">
        <v>169</v>
      </c>
      <c r="R118">
        <v>19</v>
      </c>
      <c r="S118">
        <v>8</v>
      </c>
      <c r="T118">
        <v>2</v>
      </c>
      <c r="U118">
        <v>0</v>
      </c>
    </row>
    <row r="119" spans="1:21" x14ac:dyDescent="0.25">
      <c r="A119">
        <v>129</v>
      </c>
      <c r="B119">
        <v>1</v>
      </c>
      <c r="C119">
        <v>2006</v>
      </c>
      <c r="D119">
        <v>0</v>
      </c>
      <c r="E119" t="s">
        <v>3</v>
      </c>
      <c r="F119">
        <v>1977</v>
      </c>
      <c r="G119">
        <f t="shared" si="6"/>
        <v>29</v>
      </c>
      <c r="H119">
        <v>171</v>
      </c>
      <c r="I119">
        <v>62</v>
      </c>
      <c r="J119" s="2">
        <f t="shared" si="7"/>
        <v>21.203105228959341</v>
      </c>
      <c r="K119" t="s">
        <v>4</v>
      </c>
      <c r="L119">
        <v>1</v>
      </c>
      <c r="M119" s="1">
        <v>18400000</v>
      </c>
      <c r="N119" s="1">
        <v>0</v>
      </c>
      <c r="O119" s="1">
        <v>0</v>
      </c>
      <c r="P119" s="1"/>
      <c r="Q119">
        <v>87</v>
      </c>
      <c r="R119">
        <v>13</v>
      </c>
      <c r="S119">
        <v>8</v>
      </c>
      <c r="T119">
        <v>2</v>
      </c>
      <c r="U119">
        <v>0</v>
      </c>
    </row>
    <row r="120" spans="1:21" x14ac:dyDescent="0.25">
      <c r="A120">
        <v>130</v>
      </c>
      <c r="B120">
        <v>1</v>
      </c>
      <c r="C120">
        <v>2008</v>
      </c>
      <c r="D120">
        <v>0</v>
      </c>
      <c r="E120" t="s">
        <v>3</v>
      </c>
      <c r="F120">
        <v>1977</v>
      </c>
      <c r="G120">
        <f t="shared" si="6"/>
        <v>31</v>
      </c>
      <c r="H120">
        <v>186</v>
      </c>
      <c r="I120">
        <v>91</v>
      </c>
      <c r="J120" s="2">
        <f t="shared" si="7"/>
        <v>26.303618915481554</v>
      </c>
      <c r="K120" t="s">
        <v>7</v>
      </c>
      <c r="L120">
        <v>2</v>
      </c>
      <c r="M120" s="1">
        <v>1010000000</v>
      </c>
      <c r="N120" s="1">
        <v>0</v>
      </c>
      <c r="O120" s="1">
        <v>0</v>
      </c>
      <c r="P120" s="1">
        <v>0</v>
      </c>
      <c r="Q120">
        <v>17</v>
      </c>
      <c r="R120">
        <v>67</v>
      </c>
      <c r="S120">
        <v>1</v>
      </c>
      <c r="T120">
        <v>1</v>
      </c>
      <c r="U120">
        <v>0</v>
      </c>
    </row>
    <row r="121" spans="1:21" x14ac:dyDescent="0.25">
      <c r="A121">
        <v>131</v>
      </c>
      <c r="B121">
        <v>1</v>
      </c>
      <c r="C121">
        <v>2005</v>
      </c>
      <c r="D121">
        <v>0</v>
      </c>
      <c r="E121" t="s">
        <v>1</v>
      </c>
      <c r="F121">
        <v>1977</v>
      </c>
      <c r="G121">
        <f t="shared" si="6"/>
        <v>28</v>
      </c>
      <c r="H121">
        <v>161</v>
      </c>
      <c r="I121">
        <v>86</v>
      </c>
      <c r="J121" s="2">
        <f t="shared" si="7"/>
        <v>33.177732340573279</v>
      </c>
      <c r="K121" t="s">
        <v>2</v>
      </c>
      <c r="L121">
        <v>1</v>
      </c>
      <c r="M121" s="1">
        <v>310000</v>
      </c>
      <c r="N121" s="1">
        <v>0</v>
      </c>
      <c r="O121" s="1">
        <v>0</v>
      </c>
      <c r="P121" s="1">
        <v>0</v>
      </c>
      <c r="Q121">
        <v>88</v>
      </c>
      <c r="R121">
        <v>28</v>
      </c>
      <c r="S121">
        <v>4</v>
      </c>
      <c r="T121">
        <v>1</v>
      </c>
      <c r="U121">
        <v>0</v>
      </c>
    </row>
    <row r="122" spans="1:21" x14ac:dyDescent="0.25">
      <c r="A122">
        <v>132</v>
      </c>
      <c r="B122">
        <v>1</v>
      </c>
      <c r="C122">
        <v>2006</v>
      </c>
      <c r="D122">
        <v>0</v>
      </c>
      <c r="E122" t="s">
        <v>3</v>
      </c>
      <c r="F122">
        <v>1977</v>
      </c>
      <c r="G122">
        <f t="shared" si="6"/>
        <v>29</v>
      </c>
      <c r="H122">
        <v>173</v>
      </c>
      <c r="I122">
        <v>67</v>
      </c>
      <c r="J122" s="2">
        <f t="shared" si="7"/>
        <v>22.386314277122523</v>
      </c>
      <c r="K122" t="s">
        <v>4</v>
      </c>
      <c r="L122">
        <v>3</v>
      </c>
      <c r="M122" s="1">
        <v>5500</v>
      </c>
      <c r="N122" s="1">
        <v>0</v>
      </c>
      <c r="O122" s="1">
        <v>0</v>
      </c>
      <c r="P122" s="1">
        <v>0</v>
      </c>
      <c r="Q122">
        <v>66</v>
      </c>
      <c r="R122">
        <v>42</v>
      </c>
      <c r="S122">
        <v>8</v>
      </c>
      <c r="T122">
        <v>2</v>
      </c>
      <c r="U122">
        <v>0</v>
      </c>
    </row>
    <row r="123" spans="1:21" x14ac:dyDescent="0.25">
      <c r="A123">
        <v>133</v>
      </c>
      <c r="B123">
        <v>1</v>
      </c>
      <c r="C123">
        <v>2009</v>
      </c>
      <c r="D123">
        <v>1</v>
      </c>
      <c r="E123" t="s">
        <v>3</v>
      </c>
      <c r="F123">
        <v>1977</v>
      </c>
      <c r="G123">
        <f t="shared" si="6"/>
        <v>32</v>
      </c>
      <c r="H123">
        <v>188</v>
      </c>
      <c r="I123">
        <v>79</v>
      </c>
      <c r="J123" s="2">
        <f t="shared" si="7"/>
        <v>22.351742870076958</v>
      </c>
      <c r="K123" t="s">
        <v>4</v>
      </c>
      <c r="L123">
        <v>3</v>
      </c>
      <c r="M123" s="1">
        <v>3500000</v>
      </c>
      <c r="N123" s="1">
        <v>0</v>
      </c>
      <c r="O123" s="1">
        <v>0</v>
      </c>
      <c r="P123" s="1">
        <v>0</v>
      </c>
      <c r="Q123">
        <v>180</v>
      </c>
      <c r="R123">
        <v>17</v>
      </c>
      <c r="S123">
        <v>12</v>
      </c>
      <c r="T123">
        <v>3</v>
      </c>
      <c r="U123">
        <v>0</v>
      </c>
    </row>
    <row r="124" spans="1:21" x14ac:dyDescent="0.25">
      <c r="A124">
        <v>134</v>
      </c>
      <c r="B124">
        <v>1</v>
      </c>
      <c r="C124">
        <v>2006</v>
      </c>
      <c r="D124">
        <v>0</v>
      </c>
      <c r="E124" t="s">
        <v>3</v>
      </c>
      <c r="F124">
        <v>1978</v>
      </c>
      <c r="G124">
        <f t="shared" si="6"/>
        <v>28</v>
      </c>
      <c r="H124">
        <v>170</v>
      </c>
      <c r="I124">
        <v>74</v>
      </c>
      <c r="J124" s="2">
        <f t="shared" si="7"/>
        <v>25.605536332179934</v>
      </c>
      <c r="K124" t="s">
        <v>9</v>
      </c>
      <c r="L124">
        <v>2</v>
      </c>
      <c r="M124" s="1">
        <v>110000000</v>
      </c>
      <c r="N124" s="1">
        <v>10.1</v>
      </c>
      <c r="O124" s="1">
        <v>0</v>
      </c>
      <c r="P124" s="1">
        <v>0</v>
      </c>
      <c r="Q124">
        <v>66</v>
      </c>
      <c r="R124">
        <v>71</v>
      </c>
      <c r="S124">
        <v>6</v>
      </c>
      <c r="T124">
        <v>1</v>
      </c>
      <c r="U124">
        <v>0</v>
      </c>
    </row>
    <row r="125" spans="1:21" x14ac:dyDescent="0.25">
      <c r="A125">
        <v>135</v>
      </c>
      <c r="B125">
        <v>1</v>
      </c>
      <c r="C125">
        <v>2006</v>
      </c>
      <c r="D125">
        <v>0</v>
      </c>
      <c r="E125" t="s">
        <v>3</v>
      </c>
      <c r="F125">
        <v>1978</v>
      </c>
      <c r="G125">
        <f t="shared" si="6"/>
        <v>28</v>
      </c>
      <c r="H125">
        <v>186</v>
      </c>
      <c r="I125">
        <v>79</v>
      </c>
      <c r="J125" s="2">
        <f t="shared" si="7"/>
        <v>22.835009827725745</v>
      </c>
      <c r="K125" t="s">
        <v>2</v>
      </c>
      <c r="L125">
        <v>1</v>
      </c>
      <c r="M125" s="1">
        <v>19000000</v>
      </c>
      <c r="N125" s="1">
        <v>0</v>
      </c>
      <c r="O125" s="1">
        <v>0</v>
      </c>
      <c r="P125" s="1">
        <v>0</v>
      </c>
      <c r="Q125">
        <v>110</v>
      </c>
      <c r="R125">
        <v>48</v>
      </c>
      <c r="S125">
        <v>8</v>
      </c>
      <c r="T125">
        <v>2</v>
      </c>
      <c r="U125">
        <v>0</v>
      </c>
    </row>
    <row r="126" spans="1:21" x14ac:dyDescent="0.25">
      <c r="A126">
        <v>136</v>
      </c>
      <c r="C126">
        <v>2010</v>
      </c>
      <c r="D126">
        <v>1</v>
      </c>
      <c r="E126" t="s">
        <v>3</v>
      </c>
      <c r="F126">
        <v>1979</v>
      </c>
      <c r="G126">
        <f t="shared" si="6"/>
        <v>31</v>
      </c>
      <c r="H126">
        <v>169</v>
      </c>
      <c r="I126">
        <v>77</v>
      </c>
      <c r="J126" s="2">
        <f t="shared" si="7"/>
        <v>26.959840341724732</v>
      </c>
      <c r="K126" t="s">
        <v>2</v>
      </c>
      <c r="L126">
        <v>3</v>
      </c>
      <c r="M126" s="1">
        <v>136923</v>
      </c>
      <c r="N126" s="1">
        <v>0</v>
      </c>
      <c r="O126" s="1"/>
      <c r="P126" s="1"/>
      <c r="Q126">
        <v>77</v>
      </c>
      <c r="R126">
        <v>44</v>
      </c>
      <c r="S126">
        <v>2</v>
      </c>
      <c r="T126">
        <v>0</v>
      </c>
      <c r="U126">
        <v>0</v>
      </c>
    </row>
    <row r="127" spans="1:21" x14ac:dyDescent="0.25">
      <c r="A127">
        <v>137</v>
      </c>
      <c r="B127">
        <v>1</v>
      </c>
      <c r="C127">
        <v>2010</v>
      </c>
      <c r="D127">
        <v>0</v>
      </c>
      <c r="E127" t="s">
        <v>3</v>
      </c>
      <c r="F127">
        <v>1979</v>
      </c>
      <c r="G127">
        <f t="shared" si="6"/>
        <v>31</v>
      </c>
      <c r="H127">
        <v>168</v>
      </c>
      <c r="I127">
        <v>56</v>
      </c>
      <c r="J127" s="2">
        <f t="shared" si="7"/>
        <v>19.841269841269845</v>
      </c>
      <c r="K127" t="s">
        <v>4</v>
      </c>
      <c r="L127">
        <v>1</v>
      </c>
      <c r="M127" s="1">
        <v>12500000</v>
      </c>
      <c r="N127" s="1">
        <v>0</v>
      </c>
      <c r="O127" s="1">
        <v>0</v>
      </c>
      <c r="P127" s="1">
        <v>547684</v>
      </c>
      <c r="Q127">
        <v>165</v>
      </c>
      <c r="R127">
        <v>54</v>
      </c>
      <c r="S127">
        <v>10</v>
      </c>
      <c r="T127">
        <v>3</v>
      </c>
      <c r="U127">
        <v>0</v>
      </c>
    </row>
    <row r="128" spans="1:21" x14ac:dyDescent="0.25">
      <c r="A128">
        <v>138</v>
      </c>
      <c r="B128">
        <v>1</v>
      </c>
      <c r="C128">
        <v>2007</v>
      </c>
      <c r="D128">
        <v>0</v>
      </c>
      <c r="E128" t="s">
        <v>3</v>
      </c>
      <c r="F128">
        <v>1979</v>
      </c>
      <c r="G128">
        <f t="shared" si="6"/>
        <v>28</v>
      </c>
      <c r="H128">
        <v>173</v>
      </c>
      <c r="I128">
        <v>61</v>
      </c>
      <c r="J128" s="2">
        <f t="shared" si="7"/>
        <v>20.381569714992146</v>
      </c>
      <c r="K128" t="s">
        <v>4</v>
      </c>
      <c r="L128">
        <v>3</v>
      </c>
      <c r="M128" s="1">
        <v>113000</v>
      </c>
      <c r="N128" s="1">
        <v>0</v>
      </c>
      <c r="O128" s="1">
        <v>0</v>
      </c>
      <c r="P128" s="1">
        <v>0</v>
      </c>
      <c r="Q128">
        <v>110</v>
      </c>
      <c r="R128">
        <v>46</v>
      </c>
      <c r="S128">
        <v>5</v>
      </c>
      <c r="T128">
        <v>0</v>
      </c>
      <c r="U128">
        <v>0</v>
      </c>
    </row>
    <row r="129" spans="1:21" x14ac:dyDescent="0.25">
      <c r="A129">
        <v>139</v>
      </c>
      <c r="B129">
        <v>1</v>
      </c>
      <c r="C129">
        <v>2006</v>
      </c>
      <c r="D129">
        <v>0</v>
      </c>
      <c r="E129" t="s">
        <v>1</v>
      </c>
      <c r="F129">
        <v>1980</v>
      </c>
      <c r="G129">
        <f t="shared" si="6"/>
        <v>26</v>
      </c>
      <c r="H129">
        <v>170</v>
      </c>
      <c r="I129">
        <v>57</v>
      </c>
      <c r="J129" s="2">
        <f t="shared" si="7"/>
        <v>19.723183391003463</v>
      </c>
      <c r="K129" t="s">
        <v>4</v>
      </c>
      <c r="L129">
        <v>3</v>
      </c>
      <c r="M129" s="1">
        <v>1160</v>
      </c>
      <c r="N129" s="1">
        <v>0</v>
      </c>
      <c r="O129" s="1">
        <v>0</v>
      </c>
      <c r="P129" s="1"/>
      <c r="Q129">
        <v>42</v>
      </c>
      <c r="R129">
        <v>28</v>
      </c>
      <c r="S129">
        <v>6</v>
      </c>
      <c r="T129">
        <v>2</v>
      </c>
      <c r="U129">
        <v>0</v>
      </c>
    </row>
    <row r="130" spans="1:21" x14ac:dyDescent="0.25">
      <c r="A130">
        <v>140</v>
      </c>
      <c r="B130">
        <v>1</v>
      </c>
      <c r="C130">
        <v>2005</v>
      </c>
      <c r="D130">
        <v>0</v>
      </c>
      <c r="E130" t="s">
        <v>3</v>
      </c>
      <c r="F130">
        <v>1980</v>
      </c>
      <c r="G130">
        <f t="shared" ref="G130:G161" si="8">C130-F130</f>
        <v>25</v>
      </c>
      <c r="H130">
        <v>180</v>
      </c>
      <c r="I130">
        <v>89</v>
      </c>
      <c r="J130" s="2">
        <f t="shared" ref="J130:J161" si="9">I130/POWER(H130/100,2)</f>
        <v>27.469135802469133</v>
      </c>
      <c r="K130" t="s">
        <v>2</v>
      </c>
      <c r="L130">
        <v>1</v>
      </c>
      <c r="M130" s="1">
        <v>264000</v>
      </c>
      <c r="N130" s="1">
        <v>0</v>
      </c>
      <c r="O130" s="1">
        <v>0</v>
      </c>
      <c r="P130" s="1">
        <v>0</v>
      </c>
      <c r="Q130">
        <v>152</v>
      </c>
      <c r="R130">
        <v>132</v>
      </c>
      <c r="S130">
        <v>4</v>
      </c>
      <c r="T130">
        <v>2</v>
      </c>
      <c r="U130">
        <v>0</v>
      </c>
    </row>
    <row r="131" spans="1:21" x14ac:dyDescent="0.25">
      <c r="A131">
        <v>141</v>
      </c>
      <c r="B131">
        <v>1</v>
      </c>
      <c r="C131">
        <v>2006</v>
      </c>
      <c r="D131">
        <v>0</v>
      </c>
      <c r="E131" t="s">
        <v>3</v>
      </c>
      <c r="F131">
        <v>1980</v>
      </c>
      <c r="G131">
        <f t="shared" si="8"/>
        <v>26</v>
      </c>
      <c r="H131">
        <v>184</v>
      </c>
      <c r="I131">
        <v>61</v>
      </c>
      <c r="J131" s="2">
        <f t="shared" si="9"/>
        <v>18.017485822306238</v>
      </c>
      <c r="K131" t="s">
        <v>4</v>
      </c>
      <c r="L131">
        <v>1</v>
      </c>
      <c r="M131" s="1">
        <v>3390000</v>
      </c>
      <c r="N131" s="1">
        <v>0</v>
      </c>
      <c r="O131" s="1"/>
      <c r="P131" s="1"/>
      <c r="Q131">
        <v>57</v>
      </c>
      <c r="R131">
        <v>32</v>
      </c>
      <c r="S131">
        <v>6</v>
      </c>
      <c r="T131">
        <v>2</v>
      </c>
      <c r="U131">
        <v>0</v>
      </c>
    </row>
    <row r="132" spans="1:21" x14ac:dyDescent="0.25">
      <c r="A132">
        <v>142</v>
      </c>
      <c r="B132">
        <v>0</v>
      </c>
      <c r="C132">
        <v>2007</v>
      </c>
      <c r="D132">
        <v>0</v>
      </c>
      <c r="E132" t="s">
        <v>3</v>
      </c>
      <c r="F132">
        <v>1980</v>
      </c>
      <c r="G132">
        <f t="shared" si="8"/>
        <v>27</v>
      </c>
      <c r="H132">
        <v>174</v>
      </c>
      <c r="I132">
        <v>58</v>
      </c>
      <c r="J132" s="2">
        <f t="shared" si="9"/>
        <v>19.157088122605362</v>
      </c>
      <c r="K132" t="s">
        <v>4</v>
      </c>
      <c r="L132">
        <v>4</v>
      </c>
      <c r="M132" s="1">
        <v>1410000</v>
      </c>
      <c r="N132" s="1"/>
      <c r="O132" s="1"/>
      <c r="P132" s="1"/>
      <c r="S132">
        <v>6</v>
      </c>
      <c r="T132">
        <v>2</v>
      </c>
      <c r="U132">
        <v>0</v>
      </c>
    </row>
    <row r="133" spans="1:21" x14ac:dyDescent="0.25">
      <c r="A133">
        <v>143</v>
      </c>
      <c r="B133">
        <v>0</v>
      </c>
      <c r="C133">
        <v>2007</v>
      </c>
      <c r="D133">
        <v>0</v>
      </c>
      <c r="E133" t="s">
        <v>3</v>
      </c>
      <c r="F133">
        <v>1981</v>
      </c>
      <c r="G133">
        <f t="shared" si="8"/>
        <v>26</v>
      </c>
      <c r="H133">
        <v>173</v>
      </c>
      <c r="I133">
        <v>57</v>
      </c>
      <c r="J133" s="2">
        <f t="shared" si="9"/>
        <v>19.045073340238563</v>
      </c>
      <c r="K133" t="s">
        <v>4</v>
      </c>
      <c r="L133">
        <v>1</v>
      </c>
      <c r="M133" s="1">
        <v>54200</v>
      </c>
      <c r="N133" s="1">
        <v>0</v>
      </c>
      <c r="O133" s="1"/>
      <c r="P133" s="1"/>
      <c r="Q133">
        <v>65</v>
      </c>
      <c r="R133">
        <v>42</v>
      </c>
      <c r="S133">
        <v>8</v>
      </c>
      <c r="T133">
        <v>3</v>
      </c>
      <c r="U133">
        <v>0</v>
      </c>
    </row>
    <row r="134" spans="1:21" x14ac:dyDescent="0.25">
      <c r="A134">
        <v>144</v>
      </c>
      <c r="B134">
        <v>1</v>
      </c>
      <c r="C134">
        <v>2005</v>
      </c>
      <c r="D134">
        <v>0</v>
      </c>
      <c r="E134" t="s">
        <v>3</v>
      </c>
      <c r="F134">
        <v>1982</v>
      </c>
      <c r="G134">
        <f t="shared" si="8"/>
        <v>23</v>
      </c>
      <c r="H134">
        <v>186</v>
      </c>
      <c r="I134">
        <v>73</v>
      </c>
      <c r="J134" s="2">
        <f t="shared" si="9"/>
        <v>21.100705283847841</v>
      </c>
      <c r="K134" t="s">
        <v>2</v>
      </c>
      <c r="L134">
        <v>1</v>
      </c>
      <c r="M134" s="1">
        <v>1390000</v>
      </c>
      <c r="N134" s="1">
        <v>0</v>
      </c>
      <c r="O134" s="1">
        <v>0</v>
      </c>
      <c r="P134" s="1"/>
      <c r="Q134">
        <v>109</v>
      </c>
      <c r="R134">
        <v>123</v>
      </c>
      <c r="S134">
        <v>7</v>
      </c>
      <c r="T134">
        <v>2</v>
      </c>
      <c r="U134">
        <v>0</v>
      </c>
    </row>
    <row r="135" spans="1:21" x14ac:dyDescent="0.25">
      <c r="A135">
        <v>145</v>
      </c>
      <c r="B135">
        <v>1</v>
      </c>
      <c r="C135">
        <v>2010</v>
      </c>
      <c r="D135">
        <v>0</v>
      </c>
      <c r="E135" t="s">
        <v>3</v>
      </c>
      <c r="F135">
        <v>1982</v>
      </c>
      <c r="G135">
        <f t="shared" si="8"/>
        <v>28</v>
      </c>
      <c r="H135">
        <v>179</v>
      </c>
      <c r="I135">
        <v>95</v>
      </c>
      <c r="J135" s="2">
        <f t="shared" si="9"/>
        <v>29.64951156330951</v>
      </c>
      <c r="K135" t="s">
        <v>2</v>
      </c>
      <c r="L135">
        <v>1</v>
      </c>
      <c r="M135" s="1">
        <v>350886</v>
      </c>
      <c r="N135" s="1">
        <v>662</v>
      </c>
      <c r="O135" s="1"/>
      <c r="P135" s="1"/>
      <c r="Q135">
        <v>91</v>
      </c>
      <c r="R135">
        <v>31</v>
      </c>
      <c r="S135">
        <v>8</v>
      </c>
      <c r="T135">
        <v>1</v>
      </c>
      <c r="U135">
        <v>0</v>
      </c>
    </row>
    <row r="136" spans="1:21" x14ac:dyDescent="0.25">
      <c r="A136">
        <v>146</v>
      </c>
      <c r="B136">
        <v>1</v>
      </c>
      <c r="C136">
        <v>2006</v>
      </c>
      <c r="D136">
        <v>0</v>
      </c>
      <c r="E136" t="s">
        <v>3</v>
      </c>
      <c r="F136">
        <v>1983</v>
      </c>
      <c r="G136">
        <f t="shared" si="8"/>
        <v>23</v>
      </c>
      <c r="H136">
        <v>177</v>
      </c>
      <c r="I136">
        <v>73</v>
      </c>
      <c r="J136" s="2">
        <f t="shared" si="9"/>
        <v>23.301094832264035</v>
      </c>
      <c r="K136" t="s">
        <v>2</v>
      </c>
      <c r="L136">
        <v>1</v>
      </c>
      <c r="M136" s="1">
        <v>46000</v>
      </c>
      <c r="N136" s="1">
        <v>0</v>
      </c>
      <c r="O136" s="1">
        <v>0</v>
      </c>
      <c r="P136" s="1">
        <v>0</v>
      </c>
      <c r="Q136">
        <v>155</v>
      </c>
      <c r="R136">
        <v>58</v>
      </c>
      <c r="S136">
        <v>8</v>
      </c>
      <c r="T136">
        <v>1</v>
      </c>
      <c r="U136">
        <v>0</v>
      </c>
    </row>
    <row r="137" spans="1:21" x14ac:dyDescent="0.25">
      <c r="A137">
        <v>147</v>
      </c>
      <c r="B137">
        <v>0</v>
      </c>
      <c r="C137">
        <v>2007</v>
      </c>
      <c r="D137">
        <v>0</v>
      </c>
      <c r="E137" t="s">
        <v>3</v>
      </c>
      <c r="F137">
        <v>1983</v>
      </c>
      <c r="G137">
        <f t="shared" si="8"/>
        <v>24</v>
      </c>
      <c r="H137">
        <v>186</v>
      </c>
      <c r="I137">
        <v>63</v>
      </c>
      <c r="J137" s="2">
        <f t="shared" si="9"/>
        <v>18.210197710717999</v>
      </c>
      <c r="K137" t="s">
        <v>4</v>
      </c>
      <c r="L137">
        <v>1</v>
      </c>
      <c r="M137" s="1">
        <v>161000</v>
      </c>
      <c r="N137" s="1">
        <v>0</v>
      </c>
      <c r="O137" s="1"/>
      <c r="P137" s="1"/>
      <c r="S137">
        <v>4</v>
      </c>
      <c r="T137">
        <v>2</v>
      </c>
      <c r="U137">
        <v>1</v>
      </c>
    </row>
    <row r="138" spans="1:21" x14ac:dyDescent="0.25">
      <c r="A138">
        <v>148</v>
      </c>
      <c r="B138">
        <v>1</v>
      </c>
      <c r="C138">
        <v>2010</v>
      </c>
      <c r="D138">
        <v>0</v>
      </c>
      <c r="E138" t="s">
        <v>3</v>
      </c>
      <c r="F138">
        <v>1983</v>
      </c>
      <c r="G138">
        <f t="shared" si="8"/>
        <v>27</v>
      </c>
      <c r="H138">
        <v>188</v>
      </c>
      <c r="I138">
        <v>95</v>
      </c>
      <c r="J138" s="2">
        <f t="shared" si="9"/>
        <v>26.878678134902671</v>
      </c>
      <c r="K138" t="s">
        <v>2</v>
      </c>
      <c r="L138">
        <v>3</v>
      </c>
      <c r="M138" s="1">
        <v>2596097</v>
      </c>
      <c r="N138" s="1">
        <v>0</v>
      </c>
      <c r="O138" s="1"/>
      <c r="P138" s="1"/>
      <c r="Q138">
        <v>41</v>
      </c>
      <c r="S138">
        <v>5</v>
      </c>
      <c r="T138">
        <v>1</v>
      </c>
      <c r="U138">
        <v>0</v>
      </c>
    </row>
    <row r="139" spans="1:21" x14ac:dyDescent="0.25">
      <c r="A139">
        <v>149</v>
      </c>
      <c r="B139">
        <v>1</v>
      </c>
      <c r="C139">
        <v>2007</v>
      </c>
      <c r="D139">
        <v>0</v>
      </c>
      <c r="E139" t="s">
        <v>1</v>
      </c>
      <c r="F139">
        <v>1985</v>
      </c>
      <c r="G139">
        <f t="shared" si="8"/>
        <v>22</v>
      </c>
      <c r="H139">
        <v>170</v>
      </c>
      <c r="I139">
        <v>58</v>
      </c>
      <c r="J139" s="2">
        <f t="shared" si="9"/>
        <v>20.069204152249139</v>
      </c>
      <c r="K139" t="s">
        <v>4</v>
      </c>
      <c r="L139">
        <v>1</v>
      </c>
      <c r="M139" s="1">
        <v>172000</v>
      </c>
      <c r="N139" s="1">
        <v>0</v>
      </c>
      <c r="O139" s="1">
        <v>0</v>
      </c>
      <c r="P139" s="1">
        <v>0</v>
      </c>
      <c r="Q139">
        <v>42</v>
      </c>
      <c r="R139">
        <v>41</v>
      </c>
      <c r="S139">
        <v>6</v>
      </c>
      <c r="T139">
        <v>1</v>
      </c>
      <c r="U139">
        <v>0</v>
      </c>
    </row>
    <row r="140" spans="1:21" x14ac:dyDescent="0.25">
      <c r="A140">
        <v>150</v>
      </c>
      <c r="B140">
        <v>0</v>
      </c>
      <c r="C140">
        <v>2010</v>
      </c>
      <c r="D140">
        <v>1</v>
      </c>
      <c r="E140" t="s">
        <v>1</v>
      </c>
      <c r="F140">
        <v>1989</v>
      </c>
      <c r="G140">
        <f t="shared" si="8"/>
        <v>21</v>
      </c>
      <c r="H140">
        <v>164</v>
      </c>
      <c r="I140">
        <v>70</v>
      </c>
      <c r="J140" s="2">
        <f t="shared" si="9"/>
        <v>26.026174895895306</v>
      </c>
      <c r="K140" t="s">
        <v>2</v>
      </c>
      <c r="L140">
        <v>3</v>
      </c>
      <c r="M140" s="1">
        <v>350082</v>
      </c>
      <c r="N140" s="1">
        <v>0</v>
      </c>
      <c r="O140" s="1"/>
      <c r="P140" s="1"/>
      <c r="R140">
        <v>24</v>
      </c>
      <c r="S140">
        <v>2</v>
      </c>
      <c r="T140">
        <v>0</v>
      </c>
      <c r="U140">
        <v>0</v>
      </c>
    </row>
    <row r="141" spans="1:21" x14ac:dyDescent="0.25">
      <c r="A141">
        <v>151</v>
      </c>
      <c r="B141">
        <v>1</v>
      </c>
      <c r="C141">
        <v>2005</v>
      </c>
      <c r="D141">
        <v>0</v>
      </c>
      <c r="E141" t="s">
        <v>3</v>
      </c>
      <c r="F141">
        <v>1960</v>
      </c>
      <c r="G141">
        <f t="shared" si="8"/>
        <v>45</v>
      </c>
      <c r="H141">
        <v>172</v>
      </c>
      <c r="I141">
        <v>84</v>
      </c>
      <c r="J141" s="2">
        <f t="shared" si="9"/>
        <v>28.393726338561386</v>
      </c>
      <c r="K141" t="s">
        <v>2</v>
      </c>
      <c r="L141">
        <v>2</v>
      </c>
      <c r="M141" s="1">
        <v>757000</v>
      </c>
      <c r="N141" s="1">
        <v>59.1</v>
      </c>
      <c r="O141" s="1">
        <v>0</v>
      </c>
      <c r="P141" s="1">
        <v>0</v>
      </c>
      <c r="Q141">
        <v>63</v>
      </c>
      <c r="R141">
        <v>22</v>
      </c>
      <c r="S141">
        <v>7</v>
      </c>
      <c r="T141">
        <v>1</v>
      </c>
      <c r="U141">
        <v>0</v>
      </c>
    </row>
    <row r="142" spans="1:21" x14ac:dyDescent="0.25">
      <c r="A142">
        <v>152</v>
      </c>
      <c r="B142">
        <v>1</v>
      </c>
      <c r="C142">
        <v>2005</v>
      </c>
      <c r="D142">
        <v>0</v>
      </c>
      <c r="E142" t="s">
        <v>3</v>
      </c>
      <c r="F142">
        <v>1940</v>
      </c>
      <c r="G142">
        <f t="shared" si="8"/>
        <v>65</v>
      </c>
      <c r="H142">
        <v>190</v>
      </c>
      <c r="I142">
        <v>103</v>
      </c>
      <c r="J142" s="2">
        <f t="shared" si="9"/>
        <v>28.531855955678672</v>
      </c>
      <c r="K142" t="s">
        <v>2</v>
      </c>
      <c r="L142">
        <v>1</v>
      </c>
      <c r="M142" s="1">
        <v>552000</v>
      </c>
      <c r="N142" s="1">
        <v>6260</v>
      </c>
      <c r="O142" s="1">
        <v>304000</v>
      </c>
      <c r="P142" s="1"/>
      <c r="Q142">
        <v>191</v>
      </c>
      <c r="R142">
        <v>60</v>
      </c>
      <c r="S142">
        <v>4</v>
      </c>
      <c r="T142">
        <v>2</v>
      </c>
      <c r="U142">
        <v>0</v>
      </c>
    </row>
    <row r="143" spans="1:21" x14ac:dyDescent="0.25">
      <c r="A143">
        <v>153</v>
      </c>
      <c r="B143">
        <v>1</v>
      </c>
      <c r="C143">
        <v>2005</v>
      </c>
      <c r="D143">
        <v>0</v>
      </c>
      <c r="E143" t="s">
        <v>3</v>
      </c>
      <c r="F143">
        <v>1940</v>
      </c>
      <c r="G143">
        <f t="shared" si="8"/>
        <v>65</v>
      </c>
      <c r="H143">
        <v>177</v>
      </c>
      <c r="I143">
        <v>68</v>
      </c>
      <c r="J143" s="2">
        <f t="shared" si="9"/>
        <v>21.705129432793896</v>
      </c>
      <c r="K143" t="s">
        <v>2</v>
      </c>
      <c r="L143">
        <v>2</v>
      </c>
      <c r="M143" s="1">
        <v>1660000</v>
      </c>
      <c r="N143" s="1">
        <v>39.5</v>
      </c>
      <c r="O143" s="1">
        <v>29000</v>
      </c>
      <c r="P143" s="1"/>
      <c r="Q143">
        <v>88</v>
      </c>
      <c r="R143">
        <v>54</v>
      </c>
      <c r="S143">
        <v>4</v>
      </c>
      <c r="T143">
        <v>1</v>
      </c>
      <c r="U143">
        <v>0</v>
      </c>
    </row>
    <row r="144" spans="1:21" x14ac:dyDescent="0.25">
      <c r="A144">
        <v>154</v>
      </c>
      <c r="B144">
        <v>1</v>
      </c>
      <c r="C144">
        <v>2005</v>
      </c>
      <c r="D144">
        <v>0</v>
      </c>
      <c r="E144" t="s">
        <v>1</v>
      </c>
      <c r="F144">
        <v>1943</v>
      </c>
      <c r="G144">
        <f t="shared" si="8"/>
        <v>62</v>
      </c>
      <c r="H144">
        <v>152</v>
      </c>
      <c r="I144">
        <v>65</v>
      </c>
      <c r="J144" s="2">
        <f t="shared" si="9"/>
        <v>28.133656509695292</v>
      </c>
      <c r="K144" t="s">
        <v>2</v>
      </c>
      <c r="L144">
        <v>1</v>
      </c>
      <c r="M144" s="1">
        <v>265000</v>
      </c>
      <c r="N144" s="1">
        <v>0</v>
      </c>
      <c r="O144" s="1">
        <v>0</v>
      </c>
      <c r="P144" s="1">
        <v>0</v>
      </c>
      <c r="Q144">
        <v>302</v>
      </c>
      <c r="R144">
        <v>32</v>
      </c>
      <c r="S144">
        <v>10</v>
      </c>
      <c r="T144">
        <v>3</v>
      </c>
      <c r="U144">
        <v>0</v>
      </c>
    </row>
    <row r="145" spans="1:21" x14ac:dyDescent="0.25">
      <c r="A145">
        <v>155</v>
      </c>
      <c r="B145">
        <v>1</v>
      </c>
      <c r="C145">
        <v>2005</v>
      </c>
      <c r="D145">
        <v>0</v>
      </c>
      <c r="E145" t="s">
        <v>3</v>
      </c>
      <c r="F145">
        <v>1944</v>
      </c>
      <c r="G145">
        <f t="shared" si="8"/>
        <v>61</v>
      </c>
      <c r="H145">
        <v>172</v>
      </c>
      <c r="I145">
        <v>87</v>
      </c>
      <c r="J145" s="2">
        <f t="shared" si="9"/>
        <v>29.407787993510009</v>
      </c>
      <c r="K145" t="s">
        <v>2</v>
      </c>
      <c r="L145">
        <v>4</v>
      </c>
      <c r="M145" s="1">
        <v>467000</v>
      </c>
      <c r="N145" s="1">
        <v>0</v>
      </c>
      <c r="O145" s="1">
        <v>0</v>
      </c>
      <c r="P145" s="1">
        <v>0</v>
      </c>
      <c r="Q145">
        <v>62</v>
      </c>
      <c r="R145">
        <v>28</v>
      </c>
      <c r="S145">
        <v>2</v>
      </c>
      <c r="T145">
        <v>0</v>
      </c>
      <c r="U145">
        <v>0</v>
      </c>
    </row>
    <row r="146" spans="1:21" x14ac:dyDescent="0.25">
      <c r="A146">
        <v>156</v>
      </c>
      <c r="B146">
        <v>1</v>
      </c>
      <c r="C146">
        <v>2005</v>
      </c>
      <c r="D146">
        <v>0</v>
      </c>
      <c r="E146" t="s">
        <v>1</v>
      </c>
      <c r="F146">
        <v>1948</v>
      </c>
      <c r="G146">
        <f t="shared" si="8"/>
        <v>57</v>
      </c>
      <c r="H146">
        <v>175</v>
      </c>
      <c r="I146">
        <v>82</v>
      </c>
      <c r="J146" s="2">
        <f t="shared" si="9"/>
        <v>26.775510204081634</v>
      </c>
      <c r="K146" t="s">
        <v>2</v>
      </c>
      <c r="L146">
        <v>2</v>
      </c>
      <c r="M146" s="1">
        <v>32900</v>
      </c>
      <c r="N146" s="1">
        <v>337</v>
      </c>
      <c r="O146" s="1">
        <v>79.400000000000006</v>
      </c>
      <c r="P146" s="1"/>
      <c r="Q146">
        <v>85</v>
      </c>
      <c r="R146">
        <v>63</v>
      </c>
      <c r="S146">
        <v>8</v>
      </c>
      <c r="T146">
        <v>2</v>
      </c>
      <c r="U146">
        <v>0</v>
      </c>
    </row>
    <row r="147" spans="1:21" x14ac:dyDescent="0.25">
      <c r="A147">
        <v>157</v>
      </c>
      <c r="B147">
        <v>1</v>
      </c>
      <c r="C147">
        <v>2005</v>
      </c>
      <c r="D147">
        <v>0</v>
      </c>
      <c r="E147" t="s">
        <v>3</v>
      </c>
      <c r="F147">
        <v>1949</v>
      </c>
      <c r="G147">
        <f t="shared" si="8"/>
        <v>56</v>
      </c>
      <c r="H147">
        <v>179</v>
      </c>
      <c r="I147">
        <v>89</v>
      </c>
      <c r="J147" s="2">
        <f t="shared" si="9"/>
        <v>27.776910832995224</v>
      </c>
      <c r="K147" t="s">
        <v>2</v>
      </c>
      <c r="L147">
        <v>1</v>
      </c>
      <c r="M147" s="1">
        <v>503000</v>
      </c>
      <c r="N147" s="1">
        <v>0</v>
      </c>
      <c r="O147" s="1">
        <v>0</v>
      </c>
      <c r="P147" s="1">
        <v>0</v>
      </c>
      <c r="Q147">
        <v>177</v>
      </c>
      <c r="R147">
        <v>26</v>
      </c>
      <c r="S147">
        <v>5</v>
      </c>
      <c r="T147">
        <v>2</v>
      </c>
      <c r="U147">
        <v>0</v>
      </c>
    </row>
    <row r="148" spans="1:21" x14ac:dyDescent="0.25">
      <c r="A148">
        <v>158</v>
      </c>
      <c r="B148">
        <v>1</v>
      </c>
      <c r="C148">
        <v>2005</v>
      </c>
      <c r="D148">
        <v>0</v>
      </c>
      <c r="E148" t="s">
        <v>1</v>
      </c>
      <c r="F148">
        <v>1950</v>
      </c>
      <c r="G148">
        <f t="shared" si="8"/>
        <v>55</v>
      </c>
      <c r="H148">
        <v>159</v>
      </c>
      <c r="I148">
        <v>70</v>
      </c>
      <c r="J148" s="2">
        <f t="shared" si="9"/>
        <v>27.688778133776353</v>
      </c>
      <c r="K148" t="s">
        <v>2</v>
      </c>
      <c r="L148">
        <v>2</v>
      </c>
      <c r="M148" s="1">
        <v>29200000</v>
      </c>
      <c r="N148" s="1">
        <v>225</v>
      </c>
      <c r="O148" s="1">
        <v>366000</v>
      </c>
      <c r="P148" s="1"/>
      <c r="Q148">
        <v>131</v>
      </c>
      <c r="R148">
        <v>40</v>
      </c>
      <c r="S148">
        <v>8</v>
      </c>
      <c r="T148">
        <v>3</v>
      </c>
      <c r="U148">
        <v>0</v>
      </c>
    </row>
    <row r="149" spans="1:21" x14ac:dyDescent="0.25">
      <c r="A149">
        <v>159</v>
      </c>
      <c r="B149">
        <v>0</v>
      </c>
      <c r="C149">
        <v>2005</v>
      </c>
      <c r="D149">
        <v>0</v>
      </c>
      <c r="E149" t="s">
        <v>1</v>
      </c>
      <c r="F149">
        <v>1950</v>
      </c>
      <c r="G149">
        <f t="shared" si="8"/>
        <v>55</v>
      </c>
      <c r="H149">
        <v>173</v>
      </c>
      <c r="I149">
        <v>82</v>
      </c>
      <c r="J149" s="2">
        <f t="shared" si="9"/>
        <v>27.398175682448461</v>
      </c>
      <c r="K149" t="s">
        <v>2</v>
      </c>
      <c r="L149">
        <v>2</v>
      </c>
      <c r="M149" s="1">
        <v>2700000</v>
      </c>
      <c r="N149" s="1">
        <v>73500</v>
      </c>
      <c r="O149" s="1"/>
      <c r="P149" s="1"/>
      <c r="Q149">
        <v>120</v>
      </c>
      <c r="R149">
        <v>89</v>
      </c>
      <c r="S149">
        <v>10</v>
      </c>
      <c r="T149">
        <v>2</v>
      </c>
      <c r="U149">
        <v>0</v>
      </c>
    </row>
    <row r="150" spans="1:21" x14ac:dyDescent="0.25">
      <c r="A150">
        <v>160</v>
      </c>
      <c r="B150">
        <v>1</v>
      </c>
      <c r="C150">
        <v>2009</v>
      </c>
      <c r="D150">
        <v>1</v>
      </c>
      <c r="E150" t="s">
        <v>3</v>
      </c>
      <c r="F150">
        <v>1950</v>
      </c>
      <c r="G150">
        <f t="shared" si="8"/>
        <v>59</v>
      </c>
      <c r="H150">
        <v>185</v>
      </c>
      <c r="I150">
        <v>64</v>
      </c>
      <c r="J150" s="2">
        <f t="shared" si="9"/>
        <v>18.699780861943022</v>
      </c>
      <c r="K150" t="s">
        <v>2</v>
      </c>
      <c r="L150">
        <v>4</v>
      </c>
      <c r="M150" s="1">
        <v>71100</v>
      </c>
      <c r="N150" s="1">
        <v>1718</v>
      </c>
      <c r="O150" s="1">
        <v>79965</v>
      </c>
      <c r="P150" s="1"/>
      <c r="Q150">
        <v>63</v>
      </c>
      <c r="R150">
        <v>44</v>
      </c>
      <c r="S150">
        <v>3</v>
      </c>
      <c r="T150">
        <v>0</v>
      </c>
      <c r="U150">
        <v>0</v>
      </c>
    </row>
    <row r="151" spans="1:21" x14ac:dyDescent="0.25">
      <c r="A151">
        <v>161</v>
      </c>
      <c r="B151">
        <v>1</v>
      </c>
      <c r="C151">
        <v>2005</v>
      </c>
      <c r="D151">
        <v>0</v>
      </c>
      <c r="E151" t="s">
        <v>3</v>
      </c>
      <c r="F151">
        <v>1953</v>
      </c>
      <c r="G151">
        <f t="shared" si="8"/>
        <v>52</v>
      </c>
      <c r="H151">
        <v>173</v>
      </c>
      <c r="I151">
        <v>78</v>
      </c>
      <c r="J151" s="2">
        <f t="shared" si="9"/>
        <v>26.061679307694877</v>
      </c>
      <c r="K151" t="s">
        <v>2</v>
      </c>
      <c r="L151">
        <v>1</v>
      </c>
      <c r="M151" s="1">
        <v>129000</v>
      </c>
      <c r="N151" s="1">
        <v>1.1100000000000001</v>
      </c>
      <c r="O151" s="1">
        <v>0</v>
      </c>
      <c r="P151" s="1">
        <v>0</v>
      </c>
      <c r="Q151">
        <v>148</v>
      </c>
      <c r="R151">
        <v>24</v>
      </c>
      <c r="S151">
        <v>5</v>
      </c>
      <c r="T151">
        <v>1</v>
      </c>
      <c r="U151">
        <v>0</v>
      </c>
    </row>
    <row r="152" spans="1:21" x14ac:dyDescent="0.25">
      <c r="A152">
        <v>162</v>
      </c>
      <c r="B152">
        <v>1</v>
      </c>
      <c r="C152">
        <v>2005</v>
      </c>
      <c r="D152">
        <v>0</v>
      </c>
      <c r="E152" t="s">
        <v>1</v>
      </c>
      <c r="F152">
        <v>1954</v>
      </c>
      <c r="G152">
        <f t="shared" si="8"/>
        <v>51</v>
      </c>
      <c r="H152">
        <v>154</v>
      </c>
      <c r="I152">
        <v>59</v>
      </c>
      <c r="J152" s="2">
        <f t="shared" si="9"/>
        <v>24.877719682914488</v>
      </c>
      <c r="K152" t="s">
        <v>2</v>
      </c>
      <c r="L152">
        <v>2</v>
      </c>
      <c r="M152" s="1">
        <v>2570000</v>
      </c>
      <c r="N152" s="1">
        <v>0</v>
      </c>
      <c r="O152" s="1">
        <v>0</v>
      </c>
      <c r="P152" s="1">
        <v>0</v>
      </c>
      <c r="Q152">
        <v>121</v>
      </c>
      <c r="R152">
        <v>41</v>
      </c>
      <c r="S152">
        <v>8</v>
      </c>
      <c r="T152">
        <v>2</v>
      </c>
      <c r="U152">
        <v>0</v>
      </c>
    </row>
    <row r="153" spans="1:21" x14ac:dyDescent="0.25">
      <c r="A153">
        <v>163</v>
      </c>
      <c r="B153">
        <v>1</v>
      </c>
      <c r="C153">
        <v>2005</v>
      </c>
      <c r="D153">
        <v>0</v>
      </c>
      <c r="E153" t="s">
        <v>3</v>
      </c>
      <c r="F153">
        <v>1955</v>
      </c>
      <c r="G153">
        <f t="shared" si="8"/>
        <v>50</v>
      </c>
      <c r="H153">
        <v>174</v>
      </c>
      <c r="I153">
        <v>92</v>
      </c>
      <c r="J153" s="2">
        <f t="shared" si="9"/>
        <v>30.38710529792575</v>
      </c>
      <c r="K153" t="s">
        <v>2</v>
      </c>
      <c r="L153">
        <v>2</v>
      </c>
      <c r="M153" s="1">
        <v>750000</v>
      </c>
      <c r="N153" s="1">
        <v>0</v>
      </c>
      <c r="O153" s="1">
        <v>0</v>
      </c>
      <c r="P153" s="1">
        <v>0</v>
      </c>
      <c r="Q153">
        <v>85</v>
      </c>
      <c r="R153">
        <v>43</v>
      </c>
      <c r="S153">
        <v>5</v>
      </c>
      <c r="T153">
        <v>1</v>
      </c>
      <c r="U153">
        <v>0</v>
      </c>
    </row>
    <row r="154" spans="1:21" x14ac:dyDescent="0.25">
      <c r="A154">
        <v>165</v>
      </c>
      <c r="B154">
        <v>0</v>
      </c>
      <c r="C154">
        <v>2005</v>
      </c>
      <c r="D154">
        <v>0</v>
      </c>
      <c r="E154" t="s">
        <v>1</v>
      </c>
      <c r="F154">
        <v>1957</v>
      </c>
      <c r="G154">
        <f t="shared" si="8"/>
        <v>48</v>
      </c>
      <c r="H154">
        <v>175</v>
      </c>
      <c r="I154">
        <v>85</v>
      </c>
      <c r="J154" s="2">
        <f t="shared" si="9"/>
        <v>27.755102040816325</v>
      </c>
      <c r="K154" t="s">
        <v>2</v>
      </c>
      <c r="L154">
        <v>2</v>
      </c>
      <c r="M154" s="1">
        <v>35000</v>
      </c>
      <c r="N154" s="1">
        <v>0</v>
      </c>
      <c r="O154" s="1"/>
      <c r="P154" s="1"/>
      <c r="Q154">
        <v>39</v>
      </c>
      <c r="R154">
        <v>20</v>
      </c>
      <c r="S154">
        <v>6</v>
      </c>
      <c r="T154">
        <v>1</v>
      </c>
      <c r="U154">
        <v>0</v>
      </c>
    </row>
    <row r="155" spans="1:21" x14ac:dyDescent="0.25">
      <c r="A155">
        <v>166</v>
      </c>
      <c r="B155">
        <v>1</v>
      </c>
      <c r="C155">
        <v>2005</v>
      </c>
      <c r="D155">
        <v>0</v>
      </c>
      <c r="E155" t="s">
        <v>3</v>
      </c>
      <c r="F155">
        <v>1960</v>
      </c>
      <c r="G155">
        <f t="shared" si="8"/>
        <v>45</v>
      </c>
      <c r="H155">
        <v>178</v>
      </c>
      <c r="I155">
        <v>78</v>
      </c>
      <c r="J155" s="2">
        <f t="shared" si="9"/>
        <v>24.618103774775911</v>
      </c>
      <c r="K155" t="s">
        <v>2</v>
      </c>
      <c r="L155">
        <v>1</v>
      </c>
      <c r="M155" s="1">
        <v>949000</v>
      </c>
      <c r="N155" s="1">
        <v>0</v>
      </c>
      <c r="O155" s="1">
        <v>0</v>
      </c>
      <c r="P155" s="1">
        <v>0</v>
      </c>
      <c r="Q155">
        <v>220</v>
      </c>
      <c r="R155">
        <v>124</v>
      </c>
      <c r="S155">
        <v>4</v>
      </c>
      <c r="T155">
        <v>1</v>
      </c>
      <c r="U155">
        <v>0</v>
      </c>
    </row>
    <row r="156" spans="1:21" x14ac:dyDescent="0.25">
      <c r="A156">
        <v>167</v>
      </c>
      <c r="B156">
        <v>1</v>
      </c>
      <c r="C156">
        <v>2005</v>
      </c>
      <c r="D156">
        <v>0</v>
      </c>
      <c r="E156" t="s">
        <v>3</v>
      </c>
      <c r="F156">
        <v>1961</v>
      </c>
      <c r="G156">
        <f t="shared" si="8"/>
        <v>44</v>
      </c>
      <c r="H156">
        <v>184</v>
      </c>
      <c r="I156">
        <v>97</v>
      </c>
      <c r="J156" s="2">
        <f t="shared" si="9"/>
        <v>28.650756143667294</v>
      </c>
      <c r="K156" t="s">
        <v>2</v>
      </c>
      <c r="L156">
        <v>2</v>
      </c>
      <c r="M156" s="1">
        <v>1270000</v>
      </c>
      <c r="N156" s="1">
        <v>51</v>
      </c>
      <c r="O156" s="1">
        <v>0</v>
      </c>
      <c r="P156" s="1">
        <v>0</v>
      </c>
      <c r="Q156">
        <v>78</v>
      </c>
      <c r="R156">
        <v>26</v>
      </c>
      <c r="S156">
        <v>10</v>
      </c>
      <c r="T156">
        <v>2</v>
      </c>
      <c r="U156">
        <v>0</v>
      </c>
    </row>
    <row r="157" spans="1:21" x14ac:dyDescent="0.25">
      <c r="A157">
        <v>168</v>
      </c>
      <c r="B157">
        <v>1</v>
      </c>
      <c r="C157">
        <v>2006</v>
      </c>
      <c r="D157">
        <v>0</v>
      </c>
      <c r="E157" t="s">
        <v>3</v>
      </c>
      <c r="F157">
        <v>1962</v>
      </c>
      <c r="G157">
        <f t="shared" si="8"/>
        <v>44</v>
      </c>
      <c r="H157">
        <v>186</v>
      </c>
      <c r="I157">
        <v>94</v>
      </c>
      <c r="J157" s="2">
        <f t="shared" si="9"/>
        <v>27.170771187420506</v>
      </c>
      <c r="K157" t="s">
        <v>2</v>
      </c>
      <c r="L157">
        <v>1</v>
      </c>
      <c r="M157" s="1">
        <v>1440000</v>
      </c>
      <c r="N157" s="1">
        <v>400</v>
      </c>
      <c r="O157" s="1">
        <v>0</v>
      </c>
      <c r="P157" s="1"/>
      <c r="S157">
        <v>2</v>
      </c>
      <c r="T157">
        <v>1</v>
      </c>
      <c r="U157">
        <v>0</v>
      </c>
    </row>
    <row r="158" spans="1:21" x14ac:dyDescent="0.25">
      <c r="A158">
        <v>170</v>
      </c>
      <c r="B158">
        <v>1</v>
      </c>
      <c r="C158">
        <v>2005</v>
      </c>
      <c r="D158">
        <v>0</v>
      </c>
      <c r="E158" t="s">
        <v>3</v>
      </c>
      <c r="F158">
        <v>1965</v>
      </c>
      <c r="G158">
        <f t="shared" si="8"/>
        <v>40</v>
      </c>
      <c r="H158">
        <v>171</v>
      </c>
      <c r="I158">
        <v>81</v>
      </c>
      <c r="J158" s="2">
        <f t="shared" si="9"/>
        <v>27.70083102493075</v>
      </c>
      <c r="K158" t="s">
        <v>2</v>
      </c>
      <c r="L158">
        <v>4</v>
      </c>
      <c r="M158" s="1">
        <v>942000</v>
      </c>
      <c r="N158" s="1">
        <v>0</v>
      </c>
      <c r="O158" s="1">
        <v>0</v>
      </c>
      <c r="P158" s="1">
        <v>9.9</v>
      </c>
      <c r="Q158">
        <v>186</v>
      </c>
      <c r="R158">
        <v>125</v>
      </c>
      <c r="S158">
        <v>10</v>
      </c>
      <c r="T158">
        <v>3</v>
      </c>
      <c r="U158">
        <v>0</v>
      </c>
    </row>
    <row r="159" spans="1:21" x14ac:dyDescent="0.25">
      <c r="A159">
        <v>171</v>
      </c>
      <c r="B159">
        <v>1</v>
      </c>
      <c r="C159">
        <v>2007</v>
      </c>
      <c r="D159">
        <v>0</v>
      </c>
      <c r="E159" t="s">
        <v>3</v>
      </c>
      <c r="F159">
        <v>1966</v>
      </c>
      <c r="G159">
        <f t="shared" si="8"/>
        <v>41</v>
      </c>
      <c r="H159">
        <v>181</v>
      </c>
      <c r="I159">
        <v>87</v>
      </c>
      <c r="J159" s="2">
        <f t="shared" si="9"/>
        <v>26.555965935105768</v>
      </c>
      <c r="K159" t="s">
        <v>6</v>
      </c>
      <c r="L159">
        <v>1</v>
      </c>
      <c r="M159" s="1">
        <v>1450000</v>
      </c>
      <c r="N159" s="1">
        <v>0</v>
      </c>
      <c r="O159" s="1">
        <v>0</v>
      </c>
      <c r="P159" s="1">
        <v>0</v>
      </c>
      <c r="Q159">
        <v>52</v>
      </c>
      <c r="R159">
        <v>31</v>
      </c>
      <c r="S159">
        <v>10</v>
      </c>
      <c r="T159">
        <v>1</v>
      </c>
      <c r="U159">
        <v>0</v>
      </c>
    </row>
    <row r="160" spans="1:21" x14ac:dyDescent="0.25">
      <c r="A160">
        <v>172</v>
      </c>
      <c r="B160">
        <v>1</v>
      </c>
      <c r="C160">
        <v>2005</v>
      </c>
      <c r="D160">
        <v>0</v>
      </c>
      <c r="E160" t="s">
        <v>3</v>
      </c>
      <c r="F160">
        <v>1966</v>
      </c>
      <c r="G160">
        <f t="shared" si="8"/>
        <v>39</v>
      </c>
      <c r="H160">
        <v>169</v>
      </c>
      <c r="I160">
        <v>69</v>
      </c>
      <c r="J160" s="2">
        <f t="shared" si="9"/>
        <v>24.158817968558527</v>
      </c>
      <c r="K160" t="s">
        <v>2</v>
      </c>
      <c r="L160">
        <v>1</v>
      </c>
      <c r="M160" s="1">
        <v>24500000</v>
      </c>
      <c r="N160" s="1">
        <v>53.8</v>
      </c>
      <c r="O160" s="1">
        <v>751000</v>
      </c>
      <c r="P160" s="1"/>
      <c r="Q160">
        <v>160</v>
      </c>
      <c r="R160">
        <v>105</v>
      </c>
      <c r="S160">
        <v>8</v>
      </c>
      <c r="T160">
        <v>2</v>
      </c>
      <c r="U160">
        <v>0</v>
      </c>
    </row>
    <row r="161" spans="1:21" x14ac:dyDescent="0.25">
      <c r="A161">
        <v>173</v>
      </c>
      <c r="B161">
        <v>1</v>
      </c>
      <c r="C161">
        <v>2005</v>
      </c>
      <c r="D161">
        <v>0</v>
      </c>
      <c r="E161" t="s">
        <v>3</v>
      </c>
      <c r="F161">
        <v>1966</v>
      </c>
      <c r="G161">
        <f t="shared" si="8"/>
        <v>39</v>
      </c>
      <c r="H161">
        <v>170</v>
      </c>
      <c r="I161">
        <v>75</v>
      </c>
      <c r="J161" s="2">
        <f t="shared" si="9"/>
        <v>25.95155709342561</v>
      </c>
      <c r="K161" t="s">
        <v>2</v>
      </c>
      <c r="L161">
        <v>3</v>
      </c>
      <c r="M161" s="1">
        <v>1790000</v>
      </c>
      <c r="N161" s="1">
        <v>0</v>
      </c>
      <c r="O161" s="1">
        <v>0</v>
      </c>
      <c r="P161" s="1">
        <v>0</v>
      </c>
      <c r="Q161">
        <v>180</v>
      </c>
      <c r="R161">
        <v>48</v>
      </c>
      <c r="S161">
        <v>10</v>
      </c>
      <c r="T161">
        <v>3</v>
      </c>
      <c r="U161">
        <v>0</v>
      </c>
    </row>
    <row r="162" spans="1:21" x14ac:dyDescent="0.25">
      <c r="A162">
        <v>174</v>
      </c>
      <c r="B162">
        <v>1</v>
      </c>
      <c r="C162">
        <v>2005</v>
      </c>
      <c r="D162">
        <v>0</v>
      </c>
      <c r="E162" t="s">
        <v>3</v>
      </c>
      <c r="F162">
        <v>1967</v>
      </c>
      <c r="G162">
        <f t="shared" ref="G162:G187" si="10">C162-F162</f>
        <v>38</v>
      </c>
      <c r="H162">
        <v>177</v>
      </c>
      <c r="I162">
        <v>64</v>
      </c>
      <c r="J162" s="2">
        <f t="shared" ref="J162:J187" si="11">I162/POWER(H162/100,2)</f>
        <v>20.428357113217785</v>
      </c>
      <c r="K162" t="s">
        <v>4</v>
      </c>
      <c r="L162">
        <v>4</v>
      </c>
      <c r="M162" s="1">
        <v>12200000</v>
      </c>
      <c r="N162" s="1">
        <v>0</v>
      </c>
      <c r="O162" s="1">
        <v>0</v>
      </c>
      <c r="P162" s="1">
        <v>619000</v>
      </c>
      <c r="Q162">
        <v>54</v>
      </c>
      <c r="R162">
        <v>51</v>
      </c>
      <c r="S162">
        <v>10</v>
      </c>
      <c r="T162">
        <v>3</v>
      </c>
      <c r="U162">
        <v>0</v>
      </c>
    </row>
    <row r="163" spans="1:21" x14ac:dyDescent="0.25">
      <c r="A163">
        <v>175</v>
      </c>
      <c r="B163">
        <v>1</v>
      </c>
      <c r="C163">
        <v>2005</v>
      </c>
      <c r="D163">
        <v>0</v>
      </c>
      <c r="E163" t="s">
        <v>3</v>
      </c>
      <c r="F163">
        <v>1968</v>
      </c>
      <c r="G163">
        <f t="shared" si="10"/>
        <v>37</v>
      </c>
      <c r="H163">
        <v>169</v>
      </c>
      <c r="I163">
        <v>61</v>
      </c>
      <c r="J163" s="2">
        <f t="shared" si="11"/>
        <v>21.357795595392322</v>
      </c>
      <c r="K163" t="s">
        <v>4</v>
      </c>
      <c r="L163">
        <v>2</v>
      </c>
      <c r="M163" s="1">
        <v>41800</v>
      </c>
      <c r="N163" s="1">
        <v>0</v>
      </c>
      <c r="O163" s="1">
        <v>0</v>
      </c>
      <c r="P163" s="1"/>
      <c r="Q163">
        <v>58</v>
      </c>
      <c r="R163">
        <v>38</v>
      </c>
      <c r="S163">
        <v>6</v>
      </c>
      <c r="T163">
        <v>1</v>
      </c>
      <c r="U163">
        <v>0</v>
      </c>
    </row>
    <row r="164" spans="1:21" x14ac:dyDescent="0.25">
      <c r="A164">
        <v>176</v>
      </c>
      <c r="B164">
        <v>1</v>
      </c>
      <c r="C164">
        <v>2007</v>
      </c>
      <c r="D164">
        <v>0</v>
      </c>
      <c r="E164" t="s">
        <v>3</v>
      </c>
      <c r="F164">
        <v>1968</v>
      </c>
      <c r="G164">
        <f t="shared" si="10"/>
        <v>39</v>
      </c>
      <c r="H164">
        <v>175</v>
      </c>
      <c r="I164">
        <v>64</v>
      </c>
      <c r="J164" s="2">
        <f t="shared" si="11"/>
        <v>20.897959183673468</v>
      </c>
      <c r="K164" t="s">
        <v>4</v>
      </c>
      <c r="L164">
        <v>2</v>
      </c>
      <c r="M164" s="1">
        <v>5560000</v>
      </c>
      <c r="N164" s="1">
        <v>0</v>
      </c>
      <c r="O164" s="1">
        <v>0</v>
      </c>
      <c r="P164" s="1">
        <v>41800</v>
      </c>
      <c r="Q164">
        <v>65</v>
      </c>
      <c r="R164">
        <v>38</v>
      </c>
      <c r="S164">
        <v>6</v>
      </c>
      <c r="T164">
        <v>1</v>
      </c>
      <c r="U164">
        <v>0</v>
      </c>
    </row>
    <row r="165" spans="1:21" x14ac:dyDescent="0.25">
      <c r="A165">
        <v>177</v>
      </c>
      <c r="B165">
        <v>1</v>
      </c>
      <c r="C165">
        <v>2005</v>
      </c>
      <c r="D165">
        <v>0</v>
      </c>
      <c r="E165" t="s">
        <v>3</v>
      </c>
      <c r="F165">
        <v>1968</v>
      </c>
      <c r="G165">
        <f t="shared" si="10"/>
        <v>37</v>
      </c>
      <c r="H165">
        <v>182</v>
      </c>
      <c r="I165">
        <v>85</v>
      </c>
      <c r="J165" s="2">
        <f t="shared" si="11"/>
        <v>25.661152034778407</v>
      </c>
      <c r="K165" t="s">
        <v>2</v>
      </c>
      <c r="L165">
        <v>1</v>
      </c>
      <c r="M165" s="1">
        <v>148000</v>
      </c>
      <c r="N165" s="1">
        <v>0</v>
      </c>
      <c r="O165" s="1">
        <v>0</v>
      </c>
      <c r="P165" s="1">
        <v>0</v>
      </c>
      <c r="Q165">
        <v>44</v>
      </c>
      <c r="R165">
        <v>25</v>
      </c>
      <c r="S165">
        <v>6</v>
      </c>
      <c r="T165">
        <v>2</v>
      </c>
      <c r="U165">
        <v>0</v>
      </c>
    </row>
    <row r="166" spans="1:21" x14ac:dyDescent="0.25">
      <c r="A166">
        <v>178</v>
      </c>
      <c r="B166">
        <v>1</v>
      </c>
      <c r="C166">
        <v>2005</v>
      </c>
      <c r="D166">
        <v>0</v>
      </c>
      <c r="E166" t="s">
        <v>3</v>
      </c>
      <c r="F166">
        <v>1968</v>
      </c>
      <c r="G166">
        <f t="shared" si="10"/>
        <v>37</v>
      </c>
      <c r="H166">
        <v>174</v>
      </c>
      <c r="I166">
        <v>82</v>
      </c>
      <c r="J166" s="2">
        <f t="shared" si="11"/>
        <v>27.08415906989034</v>
      </c>
      <c r="K166" t="s">
        <v>2</v>
      </c>
      <c r="L166">
        <v>3</v>
      </c>
      <c r="M166" s="1">
        <v>627000000</v>
      </c>
      <c r="N166" s="1">
        <v>0</v>
      </c>
      <c r="O166" s="1">
        <v>0</v>
      </c>
      <c r="P166" s="1">
        <v>0</v>
      </c>
      <c r="Q166">
        <v>81</v>
      </c>
      <c r="R166">
        <v>30</v>
      </c>
      <c r="S166">
        <v>4</v>
      </c>
      <c r="T166">
        <v>2</v>
      </c>
      <c r="U166">
        <v>0</v>
      </c>
    </row>
    <row r="167" spans="1:21" x14ac:dyDescent="0.25">
      <c r="A167">
        <v>179</v>
      </c>
      <c r="B167">
        <v>1</v>
      </c>
      <c r="C167">
        <v>2008</v>
      </c>
      <c r="D167">
        <v>1</v>
      </c>
      <c r="E167" t="s">
        <v>3</v>
      </c>
      <c r="F167">
        <v>1969</v>
      </c>
      <c r="G167">
        <f t="shared" si="10"/>
        <v>39</v>
      </c>
      <c r="H167">
        <v>168</v>
      </c>
      <c r="I167">
        <v>55</v>
      </c>
      <c r="J167" s="2">
        <f t="shared" si="11"/>
        <v>19.486961451247168</v>
      </c>
      <c r="K167" t="s">
        <v>4</v>
      </c>
      <c r="L167">
        <v>3</v>
      </c>
      <c r="M167" s="1">
        <v>34900000</v>
      </c>
      <c r="N167" s="1">
        <v>0</v>
      </c>
      <c r="O167" s="1">
        <v>0</v>
      </c>
      <c r="P167" s="1">
        <v>0</v>
      </c>
      <c r="Q167">
        <v>63</v>
      </c>
      <c r="R167">
        <v>28</v>
      </c>
      <c r="S167">
        <v>8</v>
      </c>
      <c r="T167">
        <v>3</v>
      </c>
      <c r="U167">
        <v>0</v>
      </c>
    </row>
    <row r="168" spans="1:21" x14ac:dyDescent="0.25">
      <c r="A168">
        <v>180</v>
      </c>
      <c r="B168">
        <v>1</v>
      </c>
      <c r="C168">
        <v>2005</v>
      </c>
      <c r="D168">
        <v>0</v>
      </c>
      <c r="E168" t="s">
        <v>3</v>
      </c>
      <c r="F168">
        <v>1969</v>
      </c>
      <c r="G168">
        <f t="shared" si="10"/>
        <v>36</v>
      </c>
      <c r="H168">
        <v>177</v>
      </c>
      <c r="I168">
        <v>91</v>
      </c>
      <c r="J168" s="2">
        <f t="shared" si="11"/>
        <v>29.046570270356536</v>
      </c>
      <c r="K168" t="s">
        <v>2</v>
      </c>
      <c r="L168">
        <v>4</v>
      </c>
      <c r="M168" s="1">
        <v>38300000</v>
      </c>
      <c r="N168" s="1">
        <v>0</v>
      </c>
      <c r="O168" s="1">
        <v>0</v>
      </c>
      <c r="P168" s="1">
        <v>0</v>
      </c>
      <c r="Q168">
        <v>74</v>
      </c>
      <c r="R168">
        <v>30</v>
      </c>
      <c r="S168">
        <v>10</v>
      </c>
      <c r="T168">
        <v>2</v>
      </c>
      <c r="U168">
        <v>0</v>
      </c>
    </row>
    <row r="169" spans="1:21" x14ac:dyDescent="0.25">
      <c r="A169">
        <v>181</v>
      </c>
      <c r="B169">
        <v>1</v>
      </c>
      <c r="C169">
        <v>2005</v>
      </c>
      <c r="D169">
        <v>0</v>
      </c>
      <c r="E169" t="s">
        <v>3</v>
      </c>
      <c r="F169">
        <v>1970</v>
      </c>
      <c r="G169">
        <f t="shared" si="10"/>
        <v>35</v>
      </c>
      <c r="H169">
        <v>181</v>
      </c>
      <c r="I169">
        <v>64</v>
      </c>
      <c r="J169" s="2">
        <f t="shared" si="11"/>
        <v>19.535423216629528</v>
      </c>
      <c r="K169" t="s">
        <v>2</v>
      </c>
      <c r="L169">
        <v>1</v>
      </c>
      <c r="M169" s="1">
        <v>897000</v>
      </c>
      <c r="N169" s="1">
        <v>0</v>
      </c>
      <c r="O169" s="1">
        <v>0</v>
      </c>
      <c r="P169" s="1"/>
      <c r="Q169">
        <v>78</v>
      </c>
      <c r="R169">
        <v>35</v>
      </c>
      <c r="S169">
        <v>8</v>
      </c>
      <c r="T169">
        <v>3</v>
      </c>
      <c r="U169">
        <v>0</v>
      </c>
    </row>
    <row r="170" spans="1:21" x14ac:dyDescent="0.25">
      <c r="A170">
        <v>184</v>
      </c>
      <c r="B170">
        <v>1</v>
      </c>
      <c r="C170">
        <v>2005</v>
      </c>
      <c r="D170">
        <v>0</v>
      </c>
      <c r="E170" t="s">
        <v>3</v>
      </c>
      <c r="F170">
        <v>1973</v>
      </c>
      <c r="G170">
        <f t="shared" si="10"/>
        <v>32</v>
      </c>
      <c r="H170">
        <v>186</v>
      </c>
      <c r="I170">
        <v>94</v>
      </c>
      <c r="J170" s="2">
        <f t="shared" si="11"/>
        <v>27.170771187420506</v>
      </c>
      <c r="K170" t="s">
        <v>2</v>
      </c>
      <c r="L170">
        <v>1</v>
      </c>
      <c r="M170" s="1">
        <v>18400</v>
      </c>
      <c r="N170" s="1">
        <v>0</v>
      </c>
      <c r="O170" s="1">
        <v>0</v>
      </c>
      <c r="P170" s="1">
        <v>0</v>
      </c>
      <c r="Q170">
        <v>38</v>
      </c>
      <c r="R170">
        <v>46</v>
      </c>
      <c r="S170">
        <v>4</v>
      </c>
      <c r="T170">
        <v>0</v>
      </c>
      <c r="U170">
        <v>0</v>
      </c>
    </row>
    <row r="171" spans="1:21" x14ac:dyDescent="0.25">
      <c r="A171">
        <v>185</v>
      </c>
      <c r="B171">
        <v>1</v>
      </c>
      <c r="C171">
        <v>2005</v>
      </c>
      <c r="D171">
        <v>0</v>
      </c>
      <c r="E171" t="s">
        <v>3</v>
      </c>
      <c r="F171">
        <v>1974</v>
      </c>
      <c r="G171">
        <f t="shared" si="10"/>
        <v>31</v>
      </c>
      <c r="H171">
        <v>187</v>
      </c>
      <c r="I171">
        <v>87</v>
      </c>
      <c r="J171" s="2">
        <f t="shared" si="11"/>
        <v>24.879178701135288</v>
      </c>
      <c r="K171" t="s">
        <v>2</v>
      </c>
      <c r="L171">
        <v>4</v>
      </c>
      <c r="M171" s="1">
        <v>256000</v>
      </c>
      <c r="N171" s="1">
        <v>0</v>
      </c>
      <c r="O171" s="1">
        <v>0</v>
      </c>
      <c r="P171" s="1">
        <v>13400</v>
      </c>
      <c r="Q171">
        <v>52</v>
      </c>
      <c r="R171">
        <v>50</v>
      </c>
      <c r="S171">
        <v>4</v>
      </c>
      <c r="T171">
        <v>1</v>
      </c>
    </row>
    <row r="172" spans="1:21" x14ac:dyDescent="0.25">
      <c r="A172">
        <v>186</v>
      </c>
      <c r="B172">
        <v>1</v>
      </c>
      <c r="C172">
        <v>2007</v>
      </c>
      <c r="D172">
        <v>0</v>
      </c>
      <c r="E172" t="s">
        <v>1</v>
      </c>
      <c r="F172">
        <v>1974</v>
      </c>
      <c r="G172">
        <f t="shared" si="10"/>
        <v>33</v>
      </c>
      <c r="H172">
        <v>161</v>
      </c>
      <c r="I172">
        <v>52</v>
      </c>
      <c r="J172" s="2">
        <f t="shared" si="11"/>
        <v>20.060954438486167</v>
      </c>
      <c r="K172" t="s">
        <v>4</v>
      </c>
      <c r="L172">
        <v>1</v>
      </c>
      <c r="M172" s="1">
        <v>660000</v>
      </c>
      <c r="N172" s="1">
        <v>0</v>
      </c>
      <c r="O172" s="1">
        <v>0</v>
      </c>
      <c r="P172" s="1"/>
      <c r="Q172">
        <v>38</v>
      </c>
      <c r="R172">
        <v>14</v>
      </c>
      <c r="S172">
        <v>6</v>
      </c>
      <c r="T172">
        <v>2</v>
      </c>
      <c r="U172">
        <v>0</v>
      </c>
    </row>
    <row r="173" spans="1:21" x14ac:dyDescent="0.25">
      <c r="A173">
        <v>187</v>
      </c>
      <c r="B173">
        <v>1</v>
      </c>
      <c r="C173">
        <v>2005</v>
      </c>
      <c r="D173">
        <v>0</v>
      </c>
      <c r="E173" t="s">
        <v>3</v>
      </c>
      <c r="F173">
        <v>1974</v>
      </c>
      <c r="G173">
        <f t="shared" si="10"/>
        <v>31</v>
      </c>
      <c r="H173">
        <v>181</v>
      </c>
      <c r="I173">
        <v>87</v>
      </c>
      <c r="J173" s="2">
        <f t="shared" si="11"/>
        <v>26.555965935105768</v>
      </c>
      <c r="K173" t="s">
        <v>2</v>
      </c>
      <c r="L173">
        <v>1</v>
      </c>
      <c r="M173" s="1">
        <v>116000000</v>
      </c>
      <c r="N173" s="1">
        <v>0</v>
      </c>
      <c r="O173" s="1">
        <v>0</v>
      </c>
      <c r="P173" s="1">
        <v>0</v>
      </c>
      <c r="Q173">
        <v>153</v>
      </c>
      <c r="R173">
        <v>55</v>
      </c>
      <c r="S173">
        <v>4</v>
      </c>
      <c r="T173">
        <v>1</v>
      </c>
      <c r="U173">
        <v>0</v>
      </c>
    </row>
    <row r="174" spans="1:21" x14ac:dyDescent="0.25">
      <c r="A174">
        <v>188</v>
      </c>
      <c r="B174">
        <v>1</v>
      </c>
      <c r="C174">
        <v>2006</v>
      </c>
      <c r="D174">
        <v>0</v>
      </c>
      <c r="E174" t="s">
        <v>3</v>
      </c>
      <c r="F174">
        <v>1975</v>
      </c>
      <c r="G174">
        <f t="shared" si="10"/>
        <v>31</v>
      </c>
      <c r="H174">
        <v>179</v>
      </c>
      <c r="I174">
        <v>77</v>
      </c>
      <c r="J174" s="2">
        <f t="shared" si="11"/>
        <v>24.031709372366656</v>
      </c>
      <c r="K174" t="s">
        <v>2</v>
      </c>
      <c r="L174">
        <v>1</v>
      </c>
      <c r="M174" s="1">
        <v>28400000</v>
      </c>
      <c r="N174" s="1">
        <v>0</v>
      </c>
      <c r="O174" s="1">
        <v>0</v>
      </c>
      <c r="P174" s="1">
        <v>0</v>
      </c>
      <c r="Q174">
        <v>289</v>
      </c>
      <c r="R174">
        <v>88</v>
      </c>
      <c r="S174">
        <v>6</v>
      </c>
      <c r="T174">
        <v>0</v>
      </c>
      <c r="U174">
        <v>0</v>
      </c>
    </row>
    <row r="175" spans="1:21" x14ac:dyDescent="0.25">
      <c r="A175">
        <v>189</v>
      </c>
      <c r="B175">
        <v>0</v>
      </c>
      <c r="C175">
        <v>2005</v>
      </c>
      <c r="D175">
        <v>0</v>
      </c>
      <c r="E175" t="s">
        <v>3</v>
      </c>
      <c r="F175">
        <v>1975</v>
      </c>
      <c r="G175">
        <f t="shared" si="10"/>
        <v>30</v>
      </c>
      <c r="H175">
        <v>177</v>
      </c>
      <c r="I175">
        <v>100</v>
      </c>
      <c r="J175" s="2">
        <f t="shared" si="11"/>
        <v>31.919307989402789</v>
      </c>
      <c r="K175" t="s">
        <v>2</v>
      </c>
      <c r="L175">
        <v>1</v>
      </c>
      <c r="M175" s="1">
        <v>699000</v>
      </c>
      <c r="N175" s="1">
        <v>0</v>
      </c>
      <c r="O175" s="1"/>
      <c r="P175" s="1"/>
      <c r="S175">
        <v>6</v>
      </c>
      <c r="T175">
        <v>0</v>
      </c>
      <c r="U175">
        <v>0</v>
      </c>
    </row>
    <row r="176" spans="1:21" x14ac:dyDescent="0.25">
      <c r="A176">
        <v>190</v>
      </c>
      <c r="B176">
        <v>0</v>
      </c>
      <c r="C176">
        <v>2005</v>
      </c>
      <c r="D176">
        <v>0</v>
      </c>
      <c r="E176" t="s">
        <v>3</v>
      </c>
      <c r="F176">
        <v>1975</v>
      </c>
      <c r="G176">
        <f t="shared" si="10"/>
        <v>30</v>
      </c>
      <c r="H176">
        <v>176</v>
      </c>
      <c r="I176">
        <v>71</v>
      </c>
      <c r="J176" s="2">
        <f t="shared" si="11"/>
        <v>22.920971074380166</v>
      </c>
      <c r="K176" t="s">
        <v>2</v>
      </c>
      <c r="L176">
        <v>1</v>
      </c>
      <c r="M176" s="1">
        <v>2940000</v>
      </c>
      <c r="N176" s="1">
        <v>122</v>
      </c>
      <c r="O176" s="1"/>
      <c r="P176" s="1"/>
      <c r="Q176">
        <v>133</v>
      </c>
      <c r="R176">
        <v>26</v>
      </c>
      <c r="S176">
        <v>4</v>
      </c>
      <c r="T176">
        <v>2</v>
      </c>
      <c r="U176">
        <v>0</v>
      </c>
    </row>
    <row r="177" spans="1:21" x14ac:dyDescent="0.25">
      <c r="A177">
        <v>191</v>
      </c>
      <c r="B177">
        <v>1</v>
      </c>
      <c r="C177">
        <v>2006</v>
      </c>
      <c r="D177">
        <v>0</v>
      </c>
      <c r="E177" t="s">
        <v>3</v>
      </c>
      <c r="F177">
        <v>1976</v>
      </c>
      <c r="G177">
        <f t="shared" si="10"/>
        <v>30</v>
      </c>
      <c r="H177">
        <v>177</v>
      </c>
      <c r="I177">
        <v>94</v>
      </c>
      <c r="J177" s="2">
        <f t="shared" si="11"/>
        <v>30.004149510038619</v>
      </c>
      <c r="K177" t="s">
        <v>2</v>
      </c>
      <c r="L177">
        <v>1</v>
      </c>
      <c r="M177" s="1">
        <v>380000</v>
      </c>
      <c r="N177" s="1">
        <v>0</v>
      </c>
      <c r="O177" s="1">
        <v>0</v>
      </c>
      <c r="P177" s="1">
        <v>0</v>
      </c>
      <c r="Q177">
        <v>66</v>
      </c>
      <c r="R177">
        <v>45</v>
      </c>
      <c r="S177">
        <v>8</v>
      </c>
      <c r="T177">
        <v>1</v>
      </c>
      <c r="U177">
        <v>0</v>
      </c>
    </row>
    <row r="178" spans="1:21" x14ac:dyDescent="0.25">
      <c r="A178">
        <v>192</v>
      </c>
      <c r="B178">
        <v>1</v>
      </c>
      <c r="C178">
        <v>2005</v>
      </c>
      <c r="D178">
        <v>0</v>
      </c>
      <c r="E178" t="s">
        <v>1</v>
      </c>
      <c r="F178">
        <v>1976</v>
      </c>
      <c r="G178">
        <f t="shared" si="10"/>
        <v>29</v>
      </c>
      <c r="H178">
        <v>167</v>
      </c>
      <c r="I178">
        <v>87</v>
      </c>
      <c r="J178" s="2">
        <f t="shared" si="11"/>
        <v>31.1950948402596</v>
      </c>
      <c r="K178" t="s">
        <v>2</v>
      </c>
      <c r="L178">
        <v>2</v>
      </c>
      <c r="M178" s="1">
        <v>1080000</v>
      </c>
      <c r="N178" s="1">
        <v>0</v>
      </c>
      <c r="O178" s="1">
        <v>0</v>
      </c>
      <c r="P178" s="1">
        <v>0</v>
      </c>
      <c r="Q178">
        <v>143</v>
      </c>
      <c r="R178">
        <v>24</v>
      </c>
      <c r="S178">
        <v>5</v>
      </c>
      <c r="T178">
        <v>1</v>
      </c>
      <c r="U178">
        <v>0</v>
      </c>
    </row>
    <row r="179" spans="1:21" x14ac:dyDescent="0.25">
      <c r="A179">
        <v>193</v>
      </c>
      <c r="B179">
        <v>1</v>
      </c>
      <c r="C179">
        <v>2008</v>
      </c>
      <c r="D179">
        <v>0</v>
      </c>
      <c r="E179" t="s">
        <v>3</v>
      </c>
      <c r="F179">
        <v>1977</v>
      </c>
      <c r="G179">
        <f t="shared" si="10"/>
        <v>31</v>
      </c>
      <c r="H179">
        <v>178</v>
      </c>
      <c r="I179">
        <v>62</v>
      </c>
      <c r="J179" s="2">
        <f t="shared" si="11"/>
        <v>19.568236333796236</v>
      </c>
      <c r="K179" t="s">
        <v>4</v>
      </c>
      <c r="L179">
        <v>2</v>
      </c>
      <c r="M179" s="1">
        <v>4870000</v>
      </c>
      <c r="N179" s="1">
        <v>0</v>
      </c>
      <c r="O179" s="1">
        <v>0</v>
      </c>
      <c r="P179" s="1">
        <v>0</v>
      </c>
      <c r="Q179">
        <v>254</v>
      </c>
      <c r="R179">
        <v>58</v>
      </c>
      <c r="S179">
        <v>6</v>
      </c>
      <c r="T179">
        <v>1</v>
      </c>
      <c r="U179">
        <v>0</v>
      </c>
    </row>
    <row r="180" spans="1:21" x14ac:dyDescent="0.25">
      <c r="A180">
        <v>194</v>
      </c>
      <c r="B180">
        <v>1</v>
      </c>
      <c r="C180">
        <v>2005</v>
      </c>
      <c r="D180">
        <v>0</v>
      </c>
      <c r="E180" t="s">
        <v>3</v>
      </c>
      <c r="F180">
        <v>1977</v>
      </c>
      <c r="G180">
        <f t="shared" si="10"/>
        <v>28</v>
      </c>
      <c r="H180">
        <v>185</v>
      </c>
      <c r="I180">
        <v>85</v>
      </c>
      <c r="J180" s="2">
        <f t="shared" si="11"/>
        <v>24.835646457268076</v>
      </c>
      <c r="K180" t="s">
        <v>2</v>
      </c>
      <c r="L180">
        <v>1</v>
      </c>
      <c r="M180" s="1">
        <v>288000</v>
      </c>
      <c r="N180" s="1">
        <v>0</v>
      </c>
      <c r="O180" s="1">
        <v>0</v>
      </c>
      <c r="P180" s="1">
        <v>0</v>
      </c>
      <c r="Q180">
        <v>241</v>
      </c>
      <c r="R180">
        <v>18</v>
      </c>
      <c r="S180">
        <v>6</v>
      </c>
      <c r="T180">
        <v>1</v>
      </c>
      <c r="U180">
        <v>0</v>
      </c>
    </row>
    <row r="181" spans="1:21" x14ac:dyDescent="0.25">
      <c r="A181">
        <v>196</v>
      </c>
      <c r="B181">
        <v>1</v>
      </c>
      <c r="C181">
        <v>2005</v>
      </c>
      <c r="D181">
        <v>0</v>
      </c>
      <c r="E181" t="s">
        <v>1</v>
      </c>
      <c r="F181">
        <v>1978</v>
      </c>
      <c r="G181">
        <f t="shared" si="10"/>
        <v>27</v>
      </c>
      <c r="H181">
        <v>171</v>
      </c>
      <c r="I181">
        <v>71</v>
      </c>
      <c r="J181" s="2">
        <f t="shared" si="11"/>
        <v>24.280975342840534</v>
      </c>
      <c r="K181" t="s">
        <v>2</v>
      </c>
      <c r="L181">
        <v>2</v>
      </c>
      <c r="M181" s="1">
        <v>15800000</v>
      </c>
      <c r="N181" s="1">
        <v>0</v>
      </c>
      <c r="O181" s="1">
        <v>0</v>
      </c>
      <c r="P181" s="1">
        <v>0</v>
      </c>
      <c r="Q181">
        <v>39</v>
      </c>
      <c r="R181">
        <v>18</v>
      </c>
      <c r="S181">
        <v>4</v>
      </c>
      <c r="T181">
        <v>0</v>
      </c>
      <c r="U181">
        <v>0</v>
      </c>
    </row>
    <row r="182" spans="1:21" x14ac:dyDescent="0.25">
      <c r="A182">
        <v>197</v>
      </c>
      <c r="B182">
        <v>1</v>
      </c>
      <c r="C182">
        <v>2005</v>
      </c>
      <c r="D182">
        <v>0</v>
      </c>
      <c r="E182" t="s">
        <v>1</v>
      </c>
      <c r="F182">
        <v>1978</v>
      </c>
      <c r="G182">
        <f t="shared" si="10"/>
        <v>27</v>
      </c>
      <c r="H182">
        <v>162</v>
      </c>
      <c r="I182">
        <v>84</v>
      </c>
      <c r="J182" s="2">
        <f t="shared" si="11"/>
        <v>32.007315957933237</v>
      </c>
      <c r="K182" t="s">
        <v>2</v>
      </c>
      <c r="L182">
        <v>3</v>
      </c>
      <c r="M182" s="1">
        <v>1720000</v>
      </c>
      <c r="N182" s="1">
        <v>0</v>
      </c>
      <c r="O182" s="1">
        <v>0</v>
      </c>
      <c r="P182" s="1">
        <v>0</v>
      </c>
      <c r="Q182">
        <v>42</v>
      </c>
      <c r="R182">
        <v>79</v>
      </c>
      <c r="S182">
        <v>0</v>
      </c>
      <c r="T182">
        <v>0</v>
      </c>
      <c r="U182">
        <v>1</v>
      </c>
    </row>
    <row r="183" spans="1:21" x14ac:dyDescent="0.25">
      <c r="A183">
        <v>198</v>
      </c>
      <c r="B183">
        <v>1</v>
      </c>
      <c r="C183">
        <v>2006</v>
      </c>
      <c r="D183">
        <v>0</v>
      </c>
      <c r="E183" t="s">
        <v>1</v>
      </c>
      <c r="F183">
        <v>1979</v>
      </c>
      <c r="G183">
        <f t="shared" si="10"/>
        <v>27</v>
      </c>
      <c r="H183">
        <v>159</v>
      </c>
      <c r="I183">
        <v>47</v>
      </c>
      <c r="J183" s="2">
        <f t="shared" si="11"/>
        <v>18.591036746964122</v>
      </c>
      <c r="K183" t="s">
        <v>8</v>
      </c>
      <c r="L183">
        <v>2</v>
      </c>
      <c r="M183" s="1">
        <v>1800000</v>
      </c>
      <c r="N183" s="1">
        <v>0</v>
      </c>
      <c r="O183" s="1">
        <v>0</v>
      </c>
      <c r="P183" s="1">
        <v>0</v>
      </c>
      <c r="Q183">
        <v>32</v>
      </c>
      <c r="R183">
        <v>15</v>
      </c>
      <c r="S183">
        <v>6</v>
      </c>
      <c r="T183">
        <v>1</v>
      </c>
      <c r="U183">
        <v>0</v>
      </c>
    </row>
    <row r="184" spans="1:21" x14ac:dyDescent="0.25">
      <c r="A184">
        <v>199</v>
      </c>
      <c r="B184">
        <v>1</v>
      </c>
      <c r="C184">
        <v>2005</v>
      </c>
      <c r="D184">
        <v>0</v>
      </c>
      <c r="E184" t="s">
        <v>1</v>
      </c>
      <c r="F184">
        <v>1980</v>
      </c>
      <c r="G184">
        <f t="shared" si="10"/>
        <v>25</v>
      </c>
      <c r="H184">
        <v>175</v>
      </c>
      <c r="I184">
        <v>62</v>
      </c>
      <c r="J184" s="2">
        <f t="shared" si="11"/>
        <v>20.244897959183675</v>
      </c>
      <c r="K184" t="s">
        <v>2</v>
      </c>
      <c r="L184">
        <v>1</v>
      </c>
      <c r="M184" s="1">
        <v>560000</v>
      </c>
      <c r="N184" s="1">
        <v>0</v>
      </c>
      <c r="O184" s="1">
        <v>0</v>
      </c>
      <c r="P184" s="1">
        <v>0</v>
      </c>
      <c r="Q184">
        <v>195</v>
      </c>
      <c r="R184">
        <v>17</v>
      </c>
      <c r="S184">
        <v>8</v>
      </c>
      <c r="T184">
        <v>2</v>
      </c>
      <c r="U184">
        <v>0</v>
      </c>
    </row>
    <row r="185" spans="1:21" x14ac:dyDescent="0.25">
      <c r="A185">
        <v>200</v>
      </c>
      <c r="B185">
        <v>1</v>
      </c>
      <c r="C185">
        <v>2005</v>
      </c>
      <c r="D185">
        <v>0</v>
      </c>
      <c r="E185" t="s">
        <v>3</v>
      </c>
      <c r="F185">
        <v>1980</v>
      </c>
      <c r="G185">
        <f t="shared" si="10"/>
        <v>25</v>
      </c>
      <c r="H185">
        <v>173</v>
      </c>
      <c r="I185">
        <v>89</v>
      </c>
      <c r="J185" s="2">
        <f t="shared" si="11"/>
        <v>29.737044338267232</v>
      </c>
      <c r="K185" t="s">
        <v>2</v>
      </c>
      <c r="L185">
        <v>3</v>
      </c>
      <c r="M185" s="1">
        <v>66800000</v>
      </c>
      <c r="N185" s="1">
        <v>0</v>
      </c>
      <c r="O185" s="1">
        <v>0</v>
      </c>
      <c r="P185" s="1">
        <v>0</v>
      </c>
      <c r="Q185">
        <v>35</v>
      </c>
      <c r="R185">
        <v>15</v>
      </c>
      <c r="S185">
        <v>5</v>
      </c>
      <c r="T185">
        <v>1</v>
      </c>
      <c r="U185">
        <v>0</v>
      </c>
    </row>
    <row r="186" spans="1:21" x14ac:dyDescent="0.25">
      <c r="A186">
        <v>201</v>
      </c>
      <c r="B186">
        <v>0</v>
      </c>
      <c r="C186">
        <v>2005</v>
      </c>
      <c r="D186">
        <v>0</v>
      </c>
      <c r="E186" t="s">
        <v>1</v>
      </c>
      <c r="F186">
        <v>1981</v>
      </c>
      <c r="G186">
        <f t="shared" si="10"/>
        <v>24</v>
      </c>
      <c r="H186">
        <v>172</v>
      </c>
      <c r="I186">
        <v>81</v>
      </c>
      <c r="J186" s="2">
        <f t="shared" si="11"/>
        <v>27.379664683612766</v>
      </c>
      <c r="K186" t="s">
        <v>2</v>
      </c>
      <c r="L186">
        <v>1</v>
      </c>
      <c r="M186" s="1">
        <v>425</v>
      </c>
      <c r="N186" s="1">
        <v>0</v>
      </c>
      <c r="O186" s="1"/>
      <c r="P186" s="1"/>
      <c r="Q186">
        <v>51</v>
      </c>
      <c r="R186">
        <v>55</v>
      </c>
      <c r="S186">
        <v>9</v>
      </c>
      <c r="T186">
        <v>2</v>
      </c>
      <c r="U186">
        <v>0</v>
      </c>
    </row>
    <row r="187" spans="1:21" x14ac:dyDescent="0.25">
      <c r="A187">
        <v>202</v>
      </c>
      <c r="B187">
        <v>1</v>
      </c>
      <c r="C187">
        <v>2006</v>
      </c>
      <c r="D187">
        <v>0</v>
      </c>
      <c r="E187" t="s">
        <v>1</v>
      </c>
      <c r="F187">
        <v>1985</v>
      </c>
      <c r="G187">
        <f t="shared" si="10"/>
        <v>21</v>
      </c>
      <c r="H187">
        <v>154</v>
      </c>
      <c r="I187">
        <v>75</v>
      </c>
      <c r="J187" s="2">
        <f t="shared" si="11"/>
        <v>31.624219935908247</v>
      </c>
      <c r="K187" t="s">
        <v>2</v>
      </c>
      <c r="L187">
        <v>4</v>
      </c>
      <c r="M187" s="1">
        <v>27400</v>
      </c>
      <c r="N187" s="1">
        <v>0</v>
      </c>
      <c r="O187" s="1">
        <v>0</v>
      </c>
      <c r="P187" s="1">
        <v>0</v>
      </c>
      <c r="R187">
        <v>22</v>
      </c>
      <c r="S187">
        <v>12</v>
      </c>
      <c r="T187">
        <v>1</v>
      </c>
      <c r="U187">
        <v>0</v>
      </c>
    </row>
  </sheetData>
  <sortState xmlns:xlrd2="http://schemas.microsoft.com/office/spreadsheetml/2017/richdata2" ref="A2:U173">
    <sortCondition ref="A2:A1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EF0F-A679-43F3-A3D8-3F91823FD6F4}">
  <dimension ref="B1:L36"/>
  <sheetViews>
    <sheetView topLeftCell="A13" workbookViewId="0">
      <selection activeCell="J41" sqref="J41"/>
    </sheetView>
  </sheetViews>
  <sheetFormatPr defaultRowHeight="15" x14ac:dyDescent="0.25"/>
  <cols>
    <col min="10" max="10" width="13.7109375" bestFit="1" customWidth="1"/>
  </cols>
  <sheetData>
    <row r="1" spans="2:10" x14ac:dyDescent="0.25">
      <c r="B1" t="s">
        <v>38</v>
      </c>
    </row>
    <row r="2" spans="2:10" x14ac:dyDescent="0.25">
      <c r="C2" t="s">
        <v>21</v>
      </c>
      <c r="F2" t="s">
        <v>28</v>
      </c>
      <c r="G2" t="s">
        <v>29</v>
      </c>
      <c r="J2" s="3"/>
    </row>
    <row r="3" spans="2:10" x14ac:dyDescent="0.25">
      <c r="B3" s="4" t="s">
        <v>33</v>
      </c>
      <c r="C3">
        <f>MIN(Podaci!C:C)</f>
        <v>2005</v>
      </c>
      <c r="F3" s="3" t="s">
        <v>31</v>
      </c>
      <c r="G3" s="3" t="s">
        <v>32</v>
      </c>
      <c r="H3" s="3" t="s">
        <v>37</v>
      </c>
    </row>
    <row r="4" spans="2:10" x14ac:dyDescent="0.25">
      <c r="B4" s="4" t="s">
        <v>34</v>
      </c>
      <c r="C4">
        <f>MAX(Podaci!C:C)</f>
        <v>2010</v>
      </c>
      <c r="F4" s="3">
        <v>2005</v>
      </c>
      <c r="G4" s="3">
        <f t="array" ref="G4:G9">FREQUENCY(Podaci!C2:C187,F4:F9)</f>
        <v>51</v>
      </c>
      <c r="H4">
        <f t="shared" ref="H4:H9" si="0">F4*G4</f>
        <v>102255</v>
      </c>
    </row>
    <row r="5" spans="2:10" x14ac:dyDescent="0.25">
      <c r="F5" s="3">
        <v>2006</v>
      </c>
      <c r="G5" s="3">
        <v>36</v>
      </c>
      <c r="H5">
        <f t="shared" si="0"/>
        <v>72216</v>
      </c>
    </row>
    <row r="6" spans="2:10" x14ac:dyDescent="0.25">
      <c r="F6" s="3">
        <v>2007</v>
      </c>
      <c r="G6" s="3">
        <v>20</v>
      </c>
      <c r="H6">
        <f t="shared" si="0"/>
        <v>40140</v>
      </c>
    </row>
    <row r="7" spans="2:10" x14ac:dyDescent="0.25">
      <c r="F7" s="3">
        <v>2008</v>
      </c>
      <c r="G7" s="3">
        <v>34</v>
      </c>
      <c r="H7">
        <f t="shared" si="0"/>
        <v>68272</v>
      </c>
    </row>
    <row r="8" spans="2:10" x14ac:dyDescent="0.25">
      <c r="F8" s="3">
        <v>2009</v>
      </c>
      <c r="G8" s="3">
        <v>19</v>
      </c>
      <c r="H8">
        <f t="shared" si="0"/>
        <v>38171</v>
      </c>
    </row>
    <row r="9" spans="2:10" x14ac:dyDescent="0.25">
      <c r="F9" s="3">
        <v>2010</v>
      </c>
      <c r="G9" s="3">
        <v>26</v>
      </c>
      <c r="H9">
        <f t="shared" si="0"/>
        <v>52260</v>
      </c>
    </row>
    <row r="10" spans="2:10" x14ac:dyDescent="0.25">
      <c r="E10" t="s">
        <v>46</v>
      </c>
      <c r="G10" s="3">
        <f>SUM(G4:G9)</f>
        <v>186</v>
      </c>
      <c r="H10">
        <f>SUM(H4:H9)</f>
        <v>373314</v>
      </c>
      <c r="I10" t="s">
        <v>48</v>
      </c>
    </row>
    <row r="11" spans="2:10" x14ac:dyDescent="0.25">
      <c r="G11" s="4" t="s">
        <v>49</v>
      </c>
    </row>
    <row r="13" spans="2:10" x14ac:dyDescent="0.25">
      <c r="C13" s="4" t="s">
        <v>47</v>
      </c>
      <c r="D13">
        <f>H10/G10</f>
        <v>2007.0645161290322</v>
      </c>
    </row>
    <row r="14" spans="2:10" x14ac:dyDescent="0.25">
      <c r="C14" s="4" t="s">
        <v>36</v>
      </c>
      <c r="D14">
        <v>2005</v>
      </c>
      <c r="E14" t="s">
        <v>50</v>
      </c>
    </row>
    <row r="15" spans="2:10" x14ac:dyDescent="0.25">
      <c r="C15" s="4" t="s">
        <v>35</v>
      </c>
      <c r="D15">
        <v>2007</v>
      </c>
      <c r="E15" t="s">
        <v>51</v>
      </c>
    </row>
    <row r="16" spans="2:10" x14ac:dyDescent="0.25">
      <c r="E16" t="s">
        <v>52</v>
      </c>
    </row>
    <row r="19" spans="2:12" x14ac:dyDescent="0.25">
      <c r="B19" t="s">
        <v>39</v>
      </c>
    </row>
    <row r="20" spans="2:12" x14ac:dyDescent="0.25">
      <c r="C20" t="s">
        <v>22</v>
      </c>
    </row>
    <row r="21" spans="2:12" x14ac:dyDescent="0.25">
      <c r="B21" s="4" t="s">
        <v>33</v>
      </c>
      <c r="C21">
        <f>MIN(Podaci!G:G)</f>
        <v>21</v>
      </c>
    </row>
    <row r="22" spans="2:12" x14ac:dyDescent="0.25">
      <c r="B22" s="4" t="s">
        <v>34</v>
      </c>
      <c r="C22">
        <f>MAX(Podaci!G:G)</f>
        <v>65</v>
      </c>
      <c r="F22" s="4" t="s">
        <v>54</v>
      </c>
      <c r="G22" t="s">
        <v>29</v>
      </c>
    </row>
    <row r="23" spans="2:12" x14ac:dyDescent="0.25">
      <c r="E23" s="4" t="s">
        <v>40</v>
      </c>
      <c r="G23" s="3" t="s">
        <v>32</v>
      </c>
      <c r="H23" s="3" t="s">
        <v>31</v>
      </c>
      <c r="I23" s="3" t="s">
        <v>37</v>
      </c>
      <c r="K23" s="3" t="s">
        <v>57</v>
      </c>
      <c r="L23" s="3" t="s">
        <v>59</v>
      </c>
    </row>
    <row r="24" spans="2:12" x14ac:dyDescent="0.25">
      <c r="E24" s="4" t="s">
        <v>41</v>
      </c>
      <c r="F24" s="3">
        <v>27</v>
      </c>
      <c r="G24" s="3">
        <f t="array" ref="G24:G28">FREQUENCY(Podaci!G2:G187,F24:F27)</f>
        <v>18</v>
      </c>
      <c r="H24" s="3">
        <f>AVERAGE(C21,F24)</f>
        <v>24</v>
      </c>
      <c r="I24">
        <f>H24*G24</f>
        <v>432</v>
      </c>
      <c r="K24">
        <f>G24*POWER(H24-D$32,2)</f>
        <v>5192.1337148803341</v>
      </c>
      <c r="L24">
        <f>G24*POWER(H24-D$32,3)</f>
        <v>-88182.529060790184</v>
      </c>
    </row>
    <row r="25" spans="2:12" x14ac:dyDescent="0.25">
      <c r="E25" s="6" t="s">
        <v>42</v>
      </c>
      <c r="F25" s="3">
        <v>37</v>
      </c>
      <c r="G25" s="3">
        <v>55</v>
      </c>
      <c r="H25" s="3">
        <f>AVERAGE(F24:F25)</f>
        <v>32</v>
      </c>
      <c r="I25">
        <f>H25*G25</f>
        <v>1760</v>
      </c>
      <c r="K25">
        <f>G25*POWER(H25-D$32,2)</f>
        <v>4439.0465660770033</v>
      </c>
      <c r="L25">
        <f t="shared" ref="L25:L28" si="1">G25*POWER(H25-D$32,3)</f>
        <v>-39879.821569433727</v>
      </c>
    </row>
    <row r="26" spans="2:12" x14ac:dyDescent="0.25">
      <c r="E26" s="4" t="s">
        <v>43</v>
      </c>
      <c r="F26" s="3">
        <v>47</v>
      </c>
      <c r="G26" s="3">
        <v>58</v>
      </c>
      <c r="H26" s="3">
        <f>AVERAGE(F25:F26)</f>
        <v>42</v>
      </c>
      <c r="I26">
        <f>H26*G26</f>
        <v>2436</v>
      </c>
      <c r="K26">
        <f>G26*POWER(H26-D$32,2)</f>
        <v>59.886056191467162</v>
      </c>
      <c r="L26">
        <f t="shared" si="1"/>
        <v>60.851960323587569</v>
      </c>
    </row>
    <row r="27" spans="2:12" x14ac:dyDescent="0.25">
      <c r="E27" s="4" t="s">
        <v>44</v>
      </c>
      <c r="F27" s="3">
        <v>57</v>
      </c>
      <c r="G27" s="3">
        <v>40</v>
      </c>
      <c r="H27" s="3">
        <f>AVERAGE(F26:F27)</f>
        <v>52</v>
      </c>
      <c r="I27">
        <f>H27*G27</f>
        <v>2080</v>
      </c>
      <c r="K27">
        <f>G27*POWER(H27-D$32,2)</f>
        <v>4854.2039542143593</v>
      </c>
      <c r="L27">
        <f t="shared" si="1"/>
        <v>53474.537108522702</v>
      </c>
    </row>
    <row r="28" spans="2:12" x14ac:dyDescent="0.25">
      <c r="E28" s="4" t="s">
        <v>45</v>
      </c>
      <c r="F28" s="3"/>
      <c r="G28" s="3">
        <v>15</v>
      </c>
      <c r="H28" s="3">
        <f>AVERAGE(F27,C22)</f>
        <v>61</v>
      </c>
      <c r="I28">
        <f>H28*G28</f>
        <v>915</v>
      </c>
      <c r="K28">
        <f>G28*POWER(H28-D$32,2)</f>
        <v>6009.6813215400625</v>
      </c>
      <c r="L28">
        <f t="shared" si="1"/>
        <v>120290.55677469705</v>
      </c>
    </row>
    <row r="29" spans="2:12" x14ac:dyDescent="0.25">
      <c r="D29" t="s">
        <v>46</v>
      </c>
      <c r="G29" s="3">
        <f>SUM(G24:G28)</f>
        <v>186</v>
      </c>
      <c r="I29">
        <f>SUM(I24:I28)</f>
        <v>7623</v>
      </c>
      <c r="J29" t="s">
        <v>48</v>
      </c>
      <c r="K29">
        <f>SUM(K24:K28)</f>
        <v>20554.951612903227</v>
      </c>
      <c r="L29">
        <f>SUM(L24:L28)</f>
        <v>45763.595213319422</v>
      </c>
    </row>
    <row r="30" spans="2:12" x14ac:dyDescent="0.25">
      <c r="G30" s="4" t="s">
        <v>49</v>
      </c>
    </row>
    <row r="31" spans="2:12" x14ac:dyDescent="0.25">
      <c r="K31">
        <f>K29/G29</f>
        <v>110.51049254249047</v>
      </c>
    </row>
    <row r="32" spans="2:12" x14ac:dyDescent="0.25">
      <c r="C32" s="4" t="s">
        <v>53</v>
      </c>
      <c r="D32" s="5">
        <f>I29/G29</f>
        <v>40.983870967741936</v>
      </c>
    </row>
    <row r="33" spans="3:5" x14ac:dyDescent="0.25">
      <c r="C33" s="4" t="s">
        <v>36</v>
      </c>
      <c r="E33" t="s">
        <v>55</v>
      </c>
    </row>
    <row r="34" spans="3:5" x14ac:dyDescent="0.25">
      <c r="C34" s="4" t="s">
        <v>35</v>
      </c>
      <c r="D34" s="4" t="s">
        <v>43</v>
      </c>
      <c r="E34" t="s">
        <v>56</v>
      </c>
    </row>
    <row r="35" spans="3:5" x14ac:dyDescent="0.25">
      <c r="C35" s="4" t="s">
        <v>61</v>
      </c>
      <c r="D35">
        <f>SQRT(K29/G29)</f>
        <v>10.512397088318652</v>
      </c>
    </row>
    <row r="36" spans="3:5" x14ac:dyDescent="0.25">
      <c r="C36" s="4" t="s">
        <v>60</v>
      </c>
      <c r="D36">
        <f>L29/G29/D35/D35/D35</f>
        <v>0.21178827812957682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2911-B44B-4B41-AB4E-D6555C7B1403}">
  <dimension ref="A2:J35"/>
  <sheetViews>
    <sheetView tabSelected="1" workbookViewId="0">
      <selection activeCell="L10" sqref="L10"/>
    </sheetView>
  </sheetViews>
  <sheetFormatPr defaultRowHeight="15" x14ac:dyDescent="0.25"/>
  <cols>
    <col min="2" max="2" width="13.5703125" customWidth="1"/>
    <col min="3" max="3" width="20.42578125" bestFit="1" customWidth="1"/>
    <col min="5" max="5" width="15.85546875" customWidth="1"/>
    <col min="6" max="6" width="28.140625" bestFit="1" customWidth="1"/>
    <col min="7" max="7" width="16.28515625" bestFit="1" customWidth="1"/>
    <col min="9" max="9" width="15.28515625" bestFit="1" customWidth="1"/>
    <col min="10" max="10" width="13.7109375" bestFit="1" customWidth="1"/>
    <col min="11" max="11" width="12" bestFit="1" customWidth="1"/>
    <col min="12" max="12" width="12.7109375" bestFit="1" customWidth="1"/>
  </cols>
  <sheetData>
    <row r="2" spans="2:10" x14ac:dyDescent="0.25">
      <c r="B2" s="8" t="s">
        <v>39</v>
      </c>
      <c r="C2" s="8"/>
      <c r="D2" s="8"/>
      <c r="E2" s="8"/>
      <c r="F2" s="8"/>
      <c r="G2" s="8"/>
    </row>
    <row r="3" spans="2:10" x14ac:dyDescent="0.25">
      <c r="C3" s="10" t="s">
        <v>22</v>
      </c>
    </row>
    <row r="4" spans="2:10" x14ac:dyDescent="0.25">
      <c r="B4" s="12" t="s">
        <v>33</v>
      </c>
      <c r="C4" s="9">
        <v>21</v>
      </c>
    </row>
    <row r="5" spans="2:10" x14ac:dyDescent="0.25">
      <c r="B5" s="12" t="s">
        <v>34</v>
      </c>
      <c r="C5" s="9">
        <v>65</v>
      </c>
      <c r="G5" t="s">
        <v>29</v>
      </c>
    </row>
    <row r="6" spans="2:10" x14ac:dyDescent="0.25">
      <c r="E6" s="14" t="s">
        <v>40</v>
      </c>
      <c r="F6" s="14" t="s">
        <v>54</v>
      </c>
      <c r="G6" s="14" t="s">
        <v>32</v>
      </c>
      <c r="H6" s="14" t="s">
        <v>31</v>
      </c>
      <c r="I6" s="14" t="s">
        <v>37</v>
      </c>
      <c r="J6" s="14" t="s">
        <v>63</v>
      </c>
    </row>
    <row r="7" spans="2:10" x14ac:dyDescent="0.25">
      <c r="E7" s="11" t="s">
        <v>41</v>
      </c>
      <c r="F7" s="11">
        <v>27</v>
      </c>
      <c r="G7" s="11">
        <v>18</v>
      </c>
      <c r="H7" s="11">
        <v>24</v>
      </c>
      <c r="I7" s="11">
        <v>432</v>
      </c>
      <c r="J7" s="17">
        <v>5192.1337148803341</v>
      </c>
    </row>
    <row r="8" spans="2:10" x14ac:dyDescent="0.25">
      <c r="E8" s="11" t="s">
        <v>42</v>
      </c>
      <c r="F8" s="11">
        <v>37</v>
      </c>
      <c r="G8" s="11">
        <v>55</v>
      </c>
      <c r="H8" s="11">
        <v>32</v>
      </c>
      <c r="I8" s="11">
        <v>1760</v>
      </c>
      <c r="J8" s="17">
        <v>4439.0465660770033</v>
      </c>
    </row>
    <row r="9" spans="2:10" x14ac:dyDescent="0.25">
      <c r="E9" s="11" t="s">
        <v>43</v>
      </c>
      <c r="F9" s="11">
        <v>47</v>
      </c>
      <c r="G9" s="11">
        <v>58</v>
      </c>
      <c r="H9" s="11">
        <v>42</v>
      </c>
      <c r="I9" s="11">
        <v>2436</v>
      </c>
      <c r="J9" s="17">
        <v>59.886056191467162</v>
      </c>
    </row>
    <row r="10" spans="2:10" x14ac:dyDescent="0.25">
      <c r="E10" s="11" t="s">
        <v>44</v>
      </c>
      <c r="F10" s="11">
        <v>57</v>
      </c>
      <c r="G10" s="11">
        <v>40</v>
      </c>
      <c r="H10" s="11">
        <v>52</v>
      </c>
      <c r="I10" s="11">
        <v>2080</v>
      </c>
      <c r="J10" s="17">
        <v>4854.2039542143593</v>
      </c>
    </row>
    <row r="11" spans="2:10" x14ac:dyDescent="0.25">
      <c r="E11" s="11" t="s">
        <v>45</v>
      </c>
      <c r="F11" s="13"/>
      <c r="G11" s="11">
        <v>15</v>
      </c>
      <c r="H11" s="11">
        <v>61</v>
      </c>
      <c r="I11" s="11">
        <v>915</v>
      </c>
      <c r="J11" s="17">
        <v>6009.6813215400625</v>
      </c>
    </row>
    <row r="12" spans="2:10" x14ac:dyDescent="0.25">
      <c r="E12" s="13"/>
      <c r="F12" s="12" t="s">
        <v>65</v>
      </c>
      <c r="G12" s="11">
        <v>186</v>
      </c>
      <c r="H12" s="11"/>
      <c r="I12" s="11">
        <v>7623</v>
      </c>
      <c r="J12" s="17">
        <v>20554.951612903227</v>
      </c>
    </row>
    <row r="13" spans="2:10" x14ac:dyDescent="0.25">
      <c r="G13" t="s">
        <v>62</v>
      </c>
      <c r="I13" s="9" t="s">
        <v>74</v>
      </c>
    </row>
    <row r="15" spans="2:10" x14ac:dyDescent="0.25">
      <c r="C15" s="12" t="s">
        <v>53</v>
      </c>
      <c r="D15" s="18">
        <v>40.983870967741936</v>
      </c>
    </row>
    <row r="16" spans="2:10" x14ac:dyDescent="0.25">
      <c r="C16" s="12" t="s">
        <v>61</v>
      </c>
      <c r="D16" s="18">
        <v>10.512397088318652</v>
      </c>
    </row>
    <row r="21" spans="1:9" x14ac:dyDescent="0.25">
      <c r="B21" s="15" t="s">
        <v>64</v>
      </c>
      <c r="C21" s="15"/>
      <c r="D21" s="15"/>
      <c r="E21" s="15"/>
      <c r="F21" s="15"/>
      <c r="G21" s="15"/>
      <c r="H21" s="15"/>
    </row>
    <row r="22" spans="1:9" ht="18" x14ac:dyDescent="0.35">
      <c r="C22" s="15" t="s">
        <v>54</v>
      </c>
      <c r="D22" s="15"/>
      <c r="E22" s="14" t="s">
        <v>86</v>
      </c>
      <c r="F22" s="14" t="s">
        <v>87</v>
      </c>
      <c r="G22" s="14" t="s">
        <v>88</v>
      </c>
    </row>
    <row r="23" spans="1:9" x14ac:dyDescent="0.25">
      <c r="C23" s="16">
        <v>27</v>
      </c>
      <c r="D23" s="16"/>
      <c r="E23" s="17">
        <f>_xlfn.NORM.DIST(C23,D$15,D$16,TRUE)</f>
        <v>9.1721799802176804E-2</v>
      </c>
      <c r="F23" s="17">
        <f>E23*G$12</f>
        <v>17.060254763204885</v>
      </c>
      <c r="G23" s="11">
        <f>ROUND(F23,0)</f>
        <v>17</v>
      </c>
    </row>
    <row r="24" spans="1:9" x14ac:dyDescent="0.25">
      <c r="C24" s="16">
        <v>37</v>
      </c>
      <c r="D24" s="16"/>
      <c r="E24" s="17">
        <f>_xlfn.NORM.DIST(C24,D$15,D$16,TRUE)-_xlfn.NORM.DIST(C23,D$15,D$16,TRUE)</f>
        <v>0.26063370040560818</v>
      </c>
      <c r="F24" s="17">
        <f t="shared" ref="F24:F27" si="0">E24*G$12</f>
        <v>48.477868275443122</v>
      </c>
      <c r="G24" s="11">
        <f t="shared" ref="G24:G27" si="1">ROUND(F24,0)</f>
        <v>48</v>
      </c>
    </row>
    <row r="25" spans="1:9" x14ac:dyDescent="0.25">
      <c r="C25" s="16">
        <v>47</v>
      </c>
      <c r="D25" s="16"/>
      <c r="E25" s="17">
        <f t="shared" ref="E25:E26" si="2">_xlfn.NORM.DIST(C25,D$15,D$16,TRUE)-_xlfn.NORM.DIST(C24,D$15,D$16,TRUE)</f>
        <v>0.36408139347901719</v>
      </c>
      <c r="F25" s="17">
        <f t="shared" si="0"/>
        <v>67.719139187097198</v>
      </c>
      <c r="G25" s="11">
        <f t="shared" si="1"/>
        <v>68</v>
      </c>
    </row>
    <row r="26" spans="1:9" x14ac:dyDescent="0.25">
      <c r="C26" s="16">
        <v>57</v>
      </c>
      <c r="D26" s="16"/>
      <c r="E26" s="17">
        <f t="shared" si="2"/>
        <v>0.21975212666554544</v>
      </c>
      <c r="F26" s="17">
        <f t="shared" si="0"/>
        <v>40.87389555979145</v>
      </c>
      <c r="G26" s="11">
        <f t="shared" si="1"/>
        <v>41</v>
      </c>
    </row>
    <row r="27" spans="1:9" x14ac:dyDescent="0.25">
      <c r="E27" s="17">
        <f>1-SUM(E23:E26)</f>
        <v>6.3810979647652366E-2</v>
      </c>
      <c r="F27" s="17">
        <f t="shared" si="0"/>
        <v>11.86884221446334</v>
      </c>
      <c r="G27" s="11">
        <f t="shared" si="1"/>
        <v>12</v>
      </c>
    </row>
    <row r="28" spans="1:9" x14ac:dyDescent="0.25">
      <c r="A28" s="20" t="s">
        <v>75</v>
      </c>
      <c r="B28" s="20"/>
      <c r="C28" s="20"/>
      <c r="D28" s="12" t="s">
        <v>65</v>
      </c>
      <c r="E28" s="11">
        <f>SUM(E23:E27)</f>
        <v>1</v>
      </c>
      <c r="F28" s="11">
        <f>SUM(F23:F27)</f>
        <v>185.99999999999997</v>
      </c>
      <c r="G28" s="11">
        <f>SUM(G23:G27)</f>
        <v>186</v>
      </c>
    </row>
    <row r="29" spans="1:9" x14ac:dyDescent="0.25">
      <c r="A29" s="20" t="s">
        <v>76</v>
      </c>
      <c r="B29" s="20"/>
      <c r="C29" s="20"/>
      <c r="D29" s="19"/>
    </row>
    <row r="30" spans="1:9" x14ac:dyDescent="0.25">
      <c r="A30" s="20" t="s">
        <v>77</v>
      </c>
      <c r="B30" s="20"/>
      <c r="C30" s="20"/>
      <c r="D30" s="19"/>
      <c r="F30" s="20" t="s">
        <v>79</v>
      </c>
      <c r="G30" s="22"/>
      <c r="H30" s="20"/>
      <c r="I30" s="20"/>
    </row>
    <row r="31" spans="1:9" x14ac:dyDescent="0.25">
      <c r="A31" s="20" t="s">
        <v>78</v>
      </c>
      <c r="B31" s="20"/>
      <c r="C31" s="20"/>
      <c r="D31" s="19"/>
    </row>
    <row r="32" spans="1:9" x14ac:dyDescent="0.25">
      <c r="A32" s="21"/>
      <c r="B32" s="21"/>
      <c r="C32" s="21"/>
    </row>
    <row r="33" spans="1:10" x14ac:dyDescent="0.25">
      <c r="A33" s="21"/>
      <c r="B33" s="20" t="s">
        <v>81</v>
      </c>
      <c r="C33" s="21"/>
    </row>
    <row r="35" spans="1:10" x14ac:dyDescent="0.25">
      <c r="H35" s="22" t="s">
        <v>80</v>
      </c>
      <c r="I35" s="22"/>
      <c r="J35" s="22"/>
    </row>
  </sheetData>
  <mergeCells count="7">
    <mergeCell ref="C26:D26"/>
    <mergeCell ref="C22:D22"/>
    <mergeCell ref="B2:G2"/>
    <mergeCell ref="C23:D23"/>
    <mergeCell ref="C24:D24"/>
    <mergeCell ref="C25:D25"/>
    <mergeCell ref="B21:H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4475-0A7F-4FD3-9648-B38B12E82368}">
  <dimension ref="A2:J31"/>
  <sheetViews>
    <sheetView workbookViewId="0">
      <selection activeCell="F30" sqref="F30"/>
    </sheetView>
  </sheetViews>
  <sheetFormatPr defaultRowHeight="15" x14ac:dyDescent="0.25"/>
  <cols>
    <col min="2" max="2" width="13.5703125" customWidth="1"/>
    <col min="3" max="3" width="20.42578125" bestFit="1" customWidth="1"/>
    <col min="5" max="5" width="15.85546875" customWidth="1"/>
    <col min="6" max="6" width="28.140625" bestFit="1" customWidth="1"/>
    <col min="7" max="7" width="16.28515625" bestFit="1" customWidth="1"/>
    <col min="9" max="9" width="14.42578125" bestFit="1" customWidth="1"/>
    <col min="10" max="10" width="13.7109375" bestFit="1" customWidth="1"/>
    <col min="11" max="11" width="12" bestFit="1" customWidth="1"/>
    <col min="12" max="12" width="12.7109375" bestFit="1" customWidth="1"/>
  </cols>
  <sheetData>
    <row r="2" spans="2:10" x14ac:dyDescent="0.25">
      <c r="B2" s="8" t="s">
        <v>39</v>
      </c>
      <c r="C2" s="8"/>
      <c r="D2" s="8"/>
      <c r="E2" s="8"/>
      <c r="F2" s="8"/>
      <c r="G2" s="8"/>
    </row>
    <row r="3" spans="2:10" x14ac:dyDescent="0.25">
      <c r="C3" t="s">
        <v>22</v>
      </c>
    </row>
    <row r="4" spans="2:10" x14ac:dyDescent="0.25">
      <c r="B4" s="12" t="s">
        <v>33</v>
      </c>
      <c r="C4" s="9">
        <v>21</v>
      </c>
    </row>
    <row r="5" spans="2:10" x14ac:dyDescent="0.25">
      <c r="B5" s="12" t="s">
        <v>34</v>
      </c>
      <c r="C5" s="9">
        <v>65</v>
      </c>
      <c r="G5" t="s">
        <v>29</v>
      </c>
    </row>
    <row r="6" spans="2:10" x14ac:dyDescent="0.25">
      <c r="E6" s="14" t="s">
        <v>40</v>
      </c>
      <c r="F6" s="14" t="s">
        <v>54</v>
      </c>
      <c r="G6" s="14" t="s">
        <v>32</v>
      </c>
      <c r="H6" s="14" t="s">
        <v>31</v>
      </c>
      <c r="I6" s="14" t="s">
        <v>37</v>
      </c>
      <c r="J6" s="14" t="s">
        <v>63</v>
      </c>
    </row>
    <row r="7" spans="2:10" x14ac:dyDescent="0.25">
      <c r="E7" s="11" t="s">
        <v>41</v>
      </c>
      <c r="F7" s="11">
        <v>31</v>
      </c>
      <c r="G7" s="11">
        <v>46</v>
      </c>
      <c r="H7" s="11">
        <v>24</v>
      </c>
      <c r="I7" s="11">
        <v>432</v>
      </c>
      <c r="J7" s="17">
        <v>5192.1337148803341</v>
      </c>
    </row>
    <row r="8" spans="2:10" x14ac:dyDescent="0.25">
      <c r="E8" s="11" t="s">
        <v>42</v>
      </c>
      <c r="F8" s="11">
        <v>41</v>
      </c>
      <c r="G8" s="11">
        <v>49</v>
      </c>
      <c r="H8" s="11">
        <v>32</v>
      </c>
      <c r="I8" s="11">
        <v>1760</v>
      </c>
      <c r="J8" s="17">
        <v>4439.0465660770033</v>
      </c>
    </row>
    <row r="9" spans="2:10" x14ac:dyDescent="0.25">
      <c r="E9" s="11" t="s">
        <v>43</v>
      </c>
      <c r="F9" s="11">
        <v>51</v>
      </c>
      <c r="G9" s="11">
        <v>54</v>
      </c>
      <c r="H9" s="11">
        <v>42</v>
      </c>
      <c r="I9" s="11">
        <v>2436</v>
      </c>
      <c r="J9" s="17">
        <v>59.886056191467162</v>
      </c>
    </row>
    <row r="10" spans="2:10" x14ac:dyDescent="0.25">
      <c r="E10" s="11" t="s">
        <v>44</v>
      </c>
      <c r="F10" s="11">
        <v>61</v>
      </c>
      <c r="G10" s="11">
        <v>32</v>
      </c>
      <c r="H10" s="11">
        <v>52</v>
      </c>
      <c r="I10" s="11">
        <v>2080</v>
      </c>
      <c r="J10" s="17">
        <v>4854.2039542143593</v>
      </c>
    </row>
    <row r="11" spans="2:10" x14ac:dyDescent="0.25">
      <c r="E11" s="11" t="s">
        <v>45</v>
      </c>
      <c r="F11" s="7"/>
      <c r="G11" s="11">
        <v>5</v>
      </c>
      <c r="H11" s="11">
        <v>61</v>
      </c>
      <c r="I11" s="11">
        <v>915</v>
      </c>
      <c r="J11" s="17">
        <v>6009.6813215400625</v>
      </c>
    </row>
    <row r="12" spans="2:10" x14ac:dyDescent="0.25">
      <c r="E12" s="7"/>
      <c r="F12" s="14" t="s">
        <v>65</v>
      </c>
      <c r="G12" s="11">
        <v>186</v>
      </c>
      <c r="H12" s="13"/>
      <c r="I12" s="11">
        <v>7623</v>
      </c>
      <c r="J12" s="17">
        <v>20554.951612903227</v>
      </c>
    </row>
    <row r="13" spans="2:10" x14ac:dyDescent="0.25">
      <c r="E13" s="7"/>
      <c r="F13" s="7"/>
      <c r="G13" s="11" t="s">
        <v>62</v>
      </c>
      <c r="H13" s="7"/>
      <c r="I13" s="11" t="s">
        <v>82</v>
      </c>
      <c r="J13" s="7"/>
    </row>
    <row r="15" spans="2:10" x14ac:dyDescent="0.25">
      <c r="C15" s="12" t="s">
        <v>53</v>
      </c>
      <c r="D15" s="18">
        <v>40.9838709677419</v>
      </c>
    </row>
    <row r="16" spans="2:10" x14ac:dyDescent="0.25">
      <c r="C16" s="12" t="s">
        <v>61</v>
      </c>
      <c r="D16" s="18">
        <v>10.512397088318652</v>
      </c>
    </row>
    <row r="18" spans="1:8" x14ac:dyDescent="0.25">
      <c r="B18" s="8" t="s">
        <v>91</v>
      </c>
      <c r="C18" s="8"/>
      <c r="D18" s="8"/>
      <c r="E18" s="8"/>
      <c r="F18" s="8"/>
      <c r="G18" s="8"/>
      <c r="H18" s="8"/>
    </row>
    <row r="22" spans="1:8" ht="18" x14ac:dyDescent="0.35">
      <c r="C22" s="15" t="s">
        <v>54</v>
      </c>
      <c r="D22" s="15"/>
      <c r="E22" s="14" t="s">
        <v>83</v>
      </c>
      <c r="F22" s="14" t="s">
        <v>84</v>
      </c>
      <c r="G22" s="14" t="s">
        <v>85</v>
      </c>
    </row>
    <row r="23" spans="1:8" x14ac:dyDescent="0.25">
      <c r="C23" s="16">
        <v>31</v>
      </c>
      <c r="D23" s="23"/>
      <c r="E23" s="17">
        <f>_xlfn.POISSON.DIST(C23,D$15,TRUE)</f>
        <v>6.4553045384993207E-2</v>
      </c>
      <c r="F23" s="17">
        <f>E23*G$12</f>
        <v>12.006866441608736</v>
      </c>
      <c r="G23" s="17">
        <f>ROUND(F23,0)</f>
        <v>12</v>
      </c>
    </row>
    <row r="24" spans="1:8" x14ac:dyDescent="0.25">
      <c r="C24" s="16">
        <v>41</v>
      </c>
      <c r="D24" s="23"/>
      <c r="E24" s="17">
        <f>_xlfn.POISSON.DIST(C24,D$15,TRUE)-_xlfn.POISSON.DIST(C23,D$15,TRUE)</f>
        <v>0.47785686863489807</v>
      </c>
      <c r="F24" s="17">
        <f t="shared" ref="F24:F27" si="0">E24*G$12</f>
        <v>88.881377566091047</v>
      </c>
      <c r="G24" s="17">
        <f t="shared" ref="G24:G27" si="1">ROUND(F24,0)</f>
        <v>89</v>
      </c>
    </row>
    <row r="25" spans="1:8" x14ac:dyDescent="0.25">
      <c r="C25" s="16">
        <v>51</v>
      </c>
      <c r="D25" s="23"/>
      <c r="E25" s="17">
        <f t="shared" ref="E25:E26" si="2">_xlfn.POISSON.DIST(C25,D$15,TRUE)-_xlfn.POISSON.DIST(C24,D$15,TRUE)</f>
        <v>0.40324366850199467</v>
      </c>
      <c r="F25" s="17">
        <f t="shared" si="0"/>
        <v>75.003322341371003</v>
      </c>
      <c r="G25" s="17">
        <f t="shared" si="1"/>
        <v>75</v>
      </c>
    </row>
    <row r="26" spans="1:8" x14ac:dyDescent="0.25">
      <c r="C26" s="16">
        <v>61</v>
      </c>
      <c r="D26" s="23"/>
      <c r="E26" s="17">
        <f t="shared" si="2"/>
        <v>5.3021184239299801E-2</v>
      </c>
      <c r="F26" s="17">
        <f t="shared" si="0"/>
        <v>9.8619402685097626</v>
      </c>
      <c r="G26" s="17">
        <f t="shared" si="1"/>
        <v>10</v>
      </c>
    </row>
    <row r="27" spans="1:8" x14ac:dyDescent="0.25">
      <c r="C27" s="7"/>
      <c r="D27" s="7"/>
      <c r="E27" s="17">
        <f>1-SUM(E23:E26)</f>
        <v>1.3252332388142829E-3</v>
      </c>
      <c r="F27" s="17">
        <f t="shared" si="0"/>
        <v>0.24649338241945662</v>
      </c>
      <c r="G27" s="17">
        <f t="shared" si="1"/>
        <v>0</v>
      </c>
    </row>
    <row r="28" spans="1:8" x14ac:dyDescent="0.25">
      <c r="C28" s="7"/>
      <c r="D28" s="14" t="s">
        <v>65</v>
      </c>
      <c r="E28" s="24">
        <f>SUM(E23:E27)</f>
        <v>1</v>
      </c>
      <c r="F28" s="24">
        <f>SUM(F23:F27)</f>
        <v>186</v>
      </c>
      <c r="G28" s="24">
        <f>SUM(G23:G27)</f>
        <v>186</v>
      </c>
    </row>
    <row r="30" spans="1:8" x14ac:dyDescent="0.25">
      <c r="A30" s="20" t="s">
        <v>89</v>
      </c>
      <c r="B30" s="20"/>
      <c r="C30" s="20"/>
      <c r="D30" s="20"/>
      <c r="G30" s="20" t="s">
        <v>90</v>
      </c>
    </row>
    <row r="31" spans="1:8" x14ac:dyDescent="0.25">
      <c r="A31" s="20" t="s">
        <v>109</v>
      </c>
    </row>
  </sheetData>
  <mergeCells count="7">
    <mergeCell ref="C25:D25"/>
    <mergeCell ref="C26:D26"/>
    <mergeCell ref="B2:G2"/>
    <mergeCell ref="B18:H18"/>
    <mergeCell ref="C22:D22"/>
    <mergeCell ref="C23:D23"/>
    <mergeCell ref="C24:D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CC17-D830-4F68-8168-4CA3CC427714}">
  <dimension ref="A1:AG41"/>
  <sheetViews>
    <sheetView workbookViewId="0">
      <selection activeCell="P22" sqref="P22"/>
    </sheetView>
  </sheetViews>
  <sheetFormatPr defaultRowHeight="15" x14ac:dyDescent="0.25"/>
  <cols>
    <col min="2" max="2" width="12" customWidth="1"/>
    <col min="3" max="3" width="11.28515625" bestFit="1" customWidth="1"/>
    <col min="7" max="7" width="7.140625" bestFit="1" customWidth="1"/>
  </cols>
  <sheetData>
    <row r="1" spans="1:33" x14ac:dyDescent="0.25">
      <c r="A1" s="25" t="s">
        <v>68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3" spans="1:33" x14ac:dyDescent="0.25">
      <c r="A3" s="9" t="s">
        <v>92</v>
      </c>
      <c r="B3" s="16" t="s">
        <v>69</v>
      </c>
      <c r="C3" s="16"/>
      <c r="D3" s="16"/>
    </row>
    <row r="4" spans="1:33" x14ac:dyDescent="0.25">
      <c r="A4" s="9" t="s">
        <v>93</v>
      </c>
      <c r="B4" s="16" t="s">
        <v>66</v>
      </c>
      <c r="C4" s="16"/>
      <c r="D4" s="16"/>
    </row>
    <row r="5" spans="1:33" x14ac:dyDescent="0.25">
      <c r="A5" s="9" t="s">
        <v>94</v>
      </c>
      <c r="B5" s="16" t="s">
        <v>67</v>
      </c>
      <c r="C5" s="16"/>
      <c r="D5" s="16"/>
    </row>
    <row r="6" spans="1:33" x14ac:dyDescent="0.25">
      <c r="A6" s="9" t="s">
        <v>95</v>
      </c>
      <c r="B6" s="16" t="s">
        <v>108</v>
      </c>
      <c r="C6" s="16"/>
      <c r="D6" s="16"/>
    </row>
    <row r="8" spans="1:33" ht="18" x14ac:dyDescent="0.35">
      <c r="C8" s="23" t="s">
        <v>96</v>
      </c>
      <c r="D8" s="27"/>
      <c r="E8" s="28" t="s">
        <v>92</v>
      </c>
      <c r="F8" s="14" t="s">
        <v>102</v>
      </c>
      <c r="G8" s="14" t="s">
        <v>103</v>
      </c>
      <c r="K8" s="25" t="s">
        <v>104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x14ac:dyDescent="0.25">
      <c r="A9" s="16" t="s">
        <v>97</v>
      </c>
      <c r="B9" s="16"/>
      <c r="C9" s="26" t="s">
        <v>4</v>
      </c>
      <c r="D9" s="11">
        <v>6</v>
      </c>
      <c r="F9" s="11">
        <v>0</v>
      </c>
      <c r="G9" s="17">
        <f>_xlfn.BINOM.DIST(F9,D$9,D$11,)</f>
        <v>1.7596287800999998E-2</v>
      </c>
    </row>
    <row r="10" spans="1:33" x14ac:dyDescent="0.25">
      <c r="A10" s="16" t="s">
        <v>100</v>
      </c>
      <c r="B10" s="16"/>
      <c r="C10" s="26" t="s">
        <v>70</v>
      </c>
      <c r="D10" s="11">
        <v>0.51</v>
      </c>
      <c r="F10" s="11">
        <v>1</v>
      </c>
      <c r="G10" s="17">
        <f t="shared" ref="G10:G15" si="0">_xlfn.BINOM.DIST(F10,D$9,D$11,)</f>
        <v>0.10143742379400003</v>
      </c>
    </row>
    <row r="11" spans="1:33" x14ac:dyDescent="0.25">
      <c r="A11" s="16" t="s">
        <v>99</v>
      </c>
      <c r="B11" s="16"/>
      <c r="C11" s="26" t="s">
        <v>71</v>
      </c>
      <c r="D11" s="11">
        <f>1-D10</f>
        <v>0.49</v>
      </c>
      <c r="F11" s="11">
        <v>2</v>
      </c>
      <c r="G11" s="17">
        <f t="shared" si="0"/>
        <v>0.24364871401500007</v>
      </c>
    </row>
    <row r="12" spans="1:33" x14ac:dyDescent="0.25">
      <c r="A12" s="16" t="s">
        <v>98</v>
      </c>
      <c r="B12" s="16"/>
      <c r="C12" s="26" t="s">
        <v>72</v>
      </c>
      <c r="D12" s="11">
        <f>D9*D10</f>
        <v>3.06</v>
      </c>
      <c r="F12" s="11">
        <v>3</v>
      </c>
      <c r="G12" s="17">
        <f t="shared" si="0"/>
        <v>0.31212514997999996</v>
      </c>
    </row>
    <row r="13" spans="1:33" x14ac:dyDescent="0.25">
      <c r="A13" s="16" t="s">
        <v>101</v>
      </c>
      <c r="B13" s="16"/>
      <c r="C13" s="26" t="s">
        <v>73</v>
      </c>
      <c r="D13" s="17">
        <f>D9*D10*D11</f>
        <v>1.4994000000000001</v>
      </c>
      <c r="F13" s="11">
        <v>4</v>
      </c>
      <c r="G13" s="17">
        <f t="shared" si="0"/>
        <v>0.22491371101500002</v>
      </c>
    </row>
    <row r="14" spans="1:33" x14ac:dyDescent="0.25">
      <c r="F14" s="11">
        <v>5</v>
      </c>
      <c r="G14" s="17">
        <f t="shared" si="0"/>
        <v>8.6437426193999994E-2</v>
      </c>
    </row>
    <row r="15" spans="1:33" x14ac:dyDescent="0.25">
      <c r="F15" s="11">
        <v>6</v>
      </c>
      <c r="G15" s="17">
        <f t="shared" si="0"/>
        <v>1.3841287201E-2</v>
      </c>
    </row>
    <row r="16" spans="1:33" x14ac:dyDescent="0.25">
      <c r="F16" s="12" t="s">
        <v>65</v>
      </c>
      <c r="G16" s="18">
        <f>SUM(G9:G15)</f>
        <v>1</v>
      </c>
    </row>
    <row r="19" spans="1:21" ht="18" x14ac:dyDescent="0.35">
      <c r="E19" s="28" t="s">
        <v>93</v>
      </c>
      <c r="F19" s="14" t="s">
        <v>102</v>
      </c>
      <c r="G19" s="14" t="s">
        <v>103</v>
      </c>
    </row>
    <row r="20" spans="1:21" x14ac:dyDescent="0.25">
      <c r="F20" s="11">
        <v>3</v>
      </c>
      <c r="G20" s="17">
        <f>_xlfn.BINOM.DIST(F20,D$9,D$10,FALSE)</f>
        <v>0.31212514997999996</v>
      </c>
    </row>
    <row r="21" spans="1:21" x14ac:dyDescent="0.25">
      <c r="F21" s="11">
        <v>4</v>
      </c>
      <c r="G21" s="17">
        <f t="shared" ref="G21:G23" si="1">_xlfn.BINOM.DIST(F21,D$9,D$10,FALSE)</f>
        <v>0.24364871401500007</v>
      </c>
    </row>
    <row r="22" spans="1:21" x14ac:dyDescent="0.25">
      <c r="F22" s="11">
        <v>5</v>
      </c>
      <c r="G22" s="17">
        <f t="shared" si="1"/>
        <v>0.10143742379400003</v>
      </c>
    </row>
    <row r="23" spans="1:21" x14ac:dyDescent="0.25">
      <c r="F23" s="11">
        <v>6</v>
      </c>
      <c r="G23" s="17">
        <f t="shared" si="1"/>
        <v>1.7596287800999998E-2</v>
      </c>
    </row>
    <row r="24" spans="1:21" x14ac:dyDescent="0.25">
      <c r="F24" s="12" t="s">
        <v>65</v>
      </c>
      <c r="G24" s="18">
        <f>SUM(G17:G23)</f>
        <v>0.67480757559000004</v>
      </c>
    </row>
    <row r="26" spans="1:21" x14ac:dyDescent="0.25">
      <c r="J26" s="25" t="s">
        <v>106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8" spans="1:21" ht="18" x14ac:dyDescent="0.35">
      <c r="E28" s="28" t="s">
        <v>94</v>
      </c>
      <c r="F28" s="14" t="s">
        <v>102</v>
      </c>
      <c r="G28" s="14" t="s">
        <v>103</v>
      </c>
    </row>
    <row r="29" spans="1:21" x14ac:dyDescent="0.25">
      <c r="F29" s="11">
        <v>0</v>
      </c>
      <c r="G29" s="17">
        <f>_xlfn.BINOM.DIST(F29,D$9,D$11,FALSE)</f>
        <v>1.7596287800999998E-2</v>
      </c>
    </row>
    <row r="30" spans="1:21" x14ac:dyDescent="0.25">
      <c r="F30" s="11">
        <v>1</v>
      </c>
      <c r="G30" s="17">
        <f>_xlfn.BINOM.DIST(F30,D$9,D$11,FALSE)</f>
        <v>0.10143742379400003</v>
      </c>
    </row>
    <row r="31" spans="1:21" x14ac:dyDescent="0.25">
      <c r="F31" s="29" t="s">
        <v>65</v>
      </c>
      <c r="G31" s="30">
        <f>SUM(G24:G30)</f>
        <v>0.79384128718500002</v>
      </c>
      <c r="H31" s="31" t="s">
        <v>105</v>
      </c>
      <c r="I31" s="31"/>
      <c r="J31" s="31"/>
      <c r="K31" s="25"/>
      <c r="L31" s="25"/>
      <c r="M31" s="25"/>
      <c r="N31" s="25"/>
      <c r="O31" s="25"/>
      <c r="P31" s="25"/>
    </row>
    <row r="32" spans="1:21" x14ac:dyDescent="0.25">
      <c r="A32" s="25" t="s">
        <v>107</v>
      </c>
      <c r="B32" s="25"/>
      <c r="C32" s="25"/>
      <c r="D32" s="25"/>
      <c r="E32" s="25"/>
      <c r="F32" s="25"/>
      <c r="G32" s="25"/>
      <c r="H32" s="25"/>
      <c r="I32" s="25"/>
      <c r="J32" s="25"/>
    </row>
    <row r="35" spans="5:16" ht="18" x14ac:dyDescent="0.35">
      <c r="E35" s="28" t="s">
        <v>95</v>
      </c>
      <c r="F35" s="14" t="s">
        <v>102</v>
      </c>
      <c r="G35" s="14" t="s">
        <v>103</v>
      </c>
    </row>
    <row r="36" spans="5:16" x14ac:dyDescent="0.25">
      <c r="F36" s="11">
        <v>2</v>
      </c>
      <c r="G36" s="17">
        <f>_xlfn.BINOM.DIST(F36,D$9,D$11,FALSE)</f>
        <v>0.24364871401500007</v>
      </c>
    </row>
    <row r="37" spans="5:16" x14ac:dyDescent="0.25">
      <c r="F37" s="11">
        <v>3</v>
      </c>
      <c r="G37" s="17">
        <f t="shared" ref="G37:G40" si="2">_xlfn.BINOM.DIST(F37,D$9,D$11,FALSE)</f>
        <v>0.31212514997999996</v>
      </c>
    </row>
    <row r="38" spans="5:16" x14ac:dyDescent="0.25">
      <c r="F38" s="11">
        <v>4</v>
      </c>
      <c r="G38" s="17">
        <f t="shared" si="2"/>
        <v>0.22491371101500002</v>
      </c>
    </row>
    <row r="39" spans="5:16" x14ac:dyDescent="0.25">
      <c r="F39" s="11">
        <v>5</v>
      </c>
      <c r="G39" s="17">
        <f t="shared" si="2"/>
        <v>8.6437426193999994E-2</v>
      </c>
    </row>
    <row r="40" spans="5:16" x14ac:dyDescent="0.25">
      <c r="F40" s="11">
        <v>6</v>
      </c>
      <c r="G40" s="17">
        <f t="shared" si="2"/>
        <v>1.3841287201E-2</v>
      </c>
    </row>
    <row r="41" spans="5:16" x14ac:dyDescent="0.25">
      <c r="F41" s="12" t="s">
        <v>65</v>
      </c>
      <c r="G41" s="18">
        <f>SUM(G34:G40)</f>
        <v>0.88096628840500002</v>
      </c>
      <c r="H41" s="25" t="s">
        <v>105</v>
      </c>
      <c r="I41" s="25"/>
      <c r="J41" s="25"/>
      <c r="K41" s="25"/>
      <c r="L41" s="25"/>
      <c r="M41" s="25"/>
      <c r="N41" s="25"/>
      <c r="O41" s="25"/>
      <c r="P41" s="25"/>
    </row>
  </sheetData>
  <mergeCells count="16">
    <mergeCell ref="H31:P31"/>
    <mergeCell ref="A32:J32"/>
    <mergeCell ref="H41:P41"/>
    <mergeCell ref="A12:B12"/>
    <mergeCell ref="A13:B13"/>
    <mergeCell ref="K8:AG8"/>
    <mergeCell ref="J26:U26"/>
    <mergeCell ref="C8:D8"/>
    <mergeCell ref="A9:B9"/>
    <mergeCell ref="A10:B10"/>
    <mergeCell ref="A11:B11"/>
    <mergeCell ref="A1:N1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4A72F-EA6F-4D59-9F47-E35CA789BF80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customXml/itemProps2.xml><?xml version="1.0" encoding="utf-8"?>
<ds:datastoreItem xmlns:ds="http://schemas.openxmlformats.org/officeDocument/2006/customXml" ds:itemID="{47086466-262E-4CF6-B006-B939019C5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5E3A4E-6729-41B3-A064-A5D6F58DE7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Podaci</vt:lpstr>
      <vt:lpstr>SortFrekGr</vt:lpstr>
      <vt:lpstr>NormalnaRaspodjela</vt:lpstr>
      <vt:lpstr>PoissonovaRaspodjela</vt:lpstr>
      <vt:lpstr>BinomnaRaspodjela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</Properties>
</file>