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TIAS-HOME\Downloads\"/>
    </mc:Choice>
  </mc:AlternateContent>
  <bookViews>
    <workbookView xWindow="-300" yWindow="45" windowWidth="25605" windowHeight="16065" tabRatio="839" activeTab="4"/>
  </bookViews>
  <sheets>
    <sheet name="General Audiencia" sheetId="33" r:id="rId1"/>
    <sheet name="Audiencia" sheetId="10" r:id="rId2"/>
    <sheet name="Audiencia Sitios" sheetId="30" r:id="rId3"/>
    <sheet name="Sheet1" sheetId="36" r:id="rId4"/>
    <sheet name="Gr Audiencia" sheetId="20" r:id="rId5"/>
    <sheet name="Gr Audiencia 2" sheetId="29" r:id="rId6"/>
    <sheet name="Panorama Mensual" sheetId="1" r:id="rId7"/>
    <sheet name="G Tráfico Acum" sheetId="8" r:id="rId8"/>
    <sheet name="G Tráfico Mes" sheetId="31" r:id="rId9"/>
    <sheet name="T Tráfico" sheetId="9" r:id="rId10"/>
    <sheet name="T Anual" sheetId="35" r:id="rId11"/>
    <sheet name="Redes Sociales" sheetId="11" r:id="rId12"/>
    <sheet name="Comparativos" sheetId="14" r:id="rId13"/>
    <sheet name="OutLinks" sheetId="24" r:id="rId14"/>
    <sheet name="Subdominios" sheetId="25" r:id="rId15"/>
    <sheet name="Com Org" sheetId="26" r:id="rId16"/>
    <sheet name="Com Inor" sheetId="27" r:id="rId17"/>
    <sheet name="Hoja1" sheetId="34" r:id="rId18"/>
  </sheets>
  <definedNames>
    <definedName name="_xlnm._FilterDatabase" localSheetId="12" hidden="1">Comparativos!$B$1:$E$21</definedName>
    <definedName name="_xlnm.Print_Area" localSheetId="16">'Com Inor'!$A$1:$Q$29</definedName>
    <definedName name="_xlnm.Print_Area" localSheetId="15">'Com Org'!$A$1:$Q$29</definedName>
    <definedName name="_xlnm.Print_Area" localSheetId="13">OutLinks!$A$1:$U$33</definedName>
    <definedName name="_xlnm.Print_Area" localSheetId="14">Subdominios!$A$1:$Q$29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36" l="1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49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14" i="36"/>
  <c r="M5" i="36"/>
  <c r="L5" i="36"/>
  <c r="J5" i="36"/>
  <c r="K5" i="36"/>
  <c r="H10" i="36"/>
  <c r="H9" i="36"/>
  <c r="H8" i="36"/>
  <c r="H7" i="36"/>
  <c r="H6" i="36"/>
  <c r="H5" i="36"/>
  <c r="H3" i="36"/>
  <c r="AG3" i="10" l="1"/>
  <c r="V3" i="10" l="1"/>
  <c r="V4" i="10" s="1"/>
  <c r="AK14" i="10"/>
  <c r="C3" i="33"/>
  <c r="F1" i="14" l="1"/>
  <c r="E1" i="14"/>
  <c r="B7" i="11"/>
  <c r="E7" i="11"/>
  <c r="D7" i="11"/>
  <c r="C7" i="11"/>
  <c r="C53" i="31"/>
  <c r="C50" i="31"/>
  <c r="C47" i="31"/>
  <c r="C44" i="31"/>
  <c r="H14" i="31"/>
  <c r="H11" i="31"/>
  <c r="H8" i="31"/>
  <c r="H5" i="31"/>
  <c r="G14" i="31"/>
  <c r="G11" i="31"/>
  <c r="G8" i="31"/>
  <c r="G5" i="31"/>
  <c r="AI180" i="9"/>
  <c r="G205" i="9"/>
  <c r="X182" i="9" s="1"/>
  <c r="H205" i="9"/>
  <c r="Y184" i="9" s="1"/>
  <c r="X186" i="9"/>
  <c r="X180" i="9"/>
  <c r="G186" i="9"/>
  <c r="AH186" i="9" s="1"/>
  <c r="AI145" i="9"/>
  <c r="AI149" i="9"/>
  <c r="Y147" i="9"/>
  <c r="P149" i="9"/>
  <c r="H181" i="9"/>
  <c r="H180" i="9"/>
  <c r="H183" i="9"/>
  <c r="H182" i="9" s="1"/>
  <c r="AI182" i="9" s="1"/>
  <c r="H185" i="9"/>
  <c r="H184" i="9"/>
  <c r="AI184" i="9" s="1"/>
  <c r="H187" i="9"/>
  <c r="H186" i="9"/>
  <c r="AI186" i="9" s="1"/>
  <c r="H195" i="9"/>
  <c r="H198" i="9"/>
  <c r="H201" i="9"/>
  <c r="H204" i="9"/>
  <c r="H209" i="9"/>
  <c r="F209" i="9"/>
  <c r="E209" i="9"/>
  <c r="D209" i="9"/>
  <c r="C209" i="9"/>
  <c r="B209" i="9"/>
  <c r="F205" i="9"/>
  <c r="E205" i="9"/>
  <c r="D205" i="9"/>
  <c r="C205" i="9"/>
  <c r="B205" i="9"/>
  <c r="E206" i="9"/>
  <c r="F204" i="9"/>
  <c r="E204" i="9"/>
  <c r="D204" i="9"/>
  <c r="C204" i="9"/>
  <c r="F203" i="9"/>
  <c r="C203" i="9"/>
  <c r="F201" i="9"/>
  <c r="E201" i="9"/>
  <c r="D201" i="9"/>
  <c r="C201" i="9"/>
  <c r="F200" i="9"/>
  <c r="F198" i="9"/>
  <c r="E198" i="9"/>
  <c r="D198" i="9"/>
  <c r="C198" i="9"/>
  <c r="F197" i="9"/>
  <c r="C197" i="9"/>
  <c r="F195" i="9"/>
  <c r="E195" i="9"/>
  <c r="D195" i="9"/>
  <c r="C195" i="9"/>
  <c r="F194" i="9"/>
  <c r="E194" i="9"/>
  <c r="H170" i="9"/>
  <c r="Y145" i="9" s="1"/>
  <c r="H159" i="9"/>
  <c r="H160" i="9"/>
  <c r="P145" i="9" s="1"/>
  <c r="H162" i="9"/>
  <c r="H163" i="9"/>
  <c r="H165" i="9"/>
  <c r="H166" i="9"/>
  <c r="H168" i="9"/>
  <c r="Y151" i="9" s="1"/>
  <c r="H169" i="9"/>
  <c r="P151" i="9" s="1"/>
  <c r="G170" i="9"/>
  <c r="H172" i="9"/>
  <c r="P147" i="9" s="1"/>
  <c r="H174" i="9"/>
  <c r="F170" i="9"/>
  <c r="F162" i="9" s="1"/>
  <c r="E170" i="9"/>
  <c r="D170" i="9"/>
  <c r="C170" i="9"/>
  <c r="D172" i="9"/>
  <c r="B170" i="9"/>
  <c r="F169" i="9"/>
  <c r="E169" i="9"/>
  <c r="D169" i="9"/>
  <c r="C169" i="9"/>
  <c r="D168" i="9"/>
  <c r="B168" i="9"/>
  <c r="F166" i="9"/>
  <c r="E166" i="9"/>
  <c r="D166" i="9"/>
  <c r="C166" i="9"/>
  <c r="D165" i="9"/>
  <c r="C165" i="9"/>
  <c r="B165" i="9"/>
  <c r="F163" i="9"/>
  <c r="E163" i="9"/>
  <c r="D163" i="9"/>
  <c r="C163" i="9"/>
  <c r="D162" i="9"/>
  <c r="F160" i="9"/>
  <c r="E160" i="9"/>
  <c r="D160" i="9"/>
  <c r="C160" i="9"/>
  <c r="D159" i="9"/>
  <c r="C159" i="9"/>
  <c r="H146" i="9"/>
  <c r="H145" i="9" s="1"/>
  <c r="H148" i="9"/>
  <c r="H147" i="9" s="1"/>
  <c r="AI147" i="9" s="1"/>
  <c r="H150" i="9"/>
  <c r="H149" i="9"/>
  <c r="H152" i="9"/>
  <c r="H151" i="9" s="1"/>
  <c r="AI151" i="9" s="1"/>
  <c r="Y77" i="9"/>
  <c r="AI81" i="9"/>
  <c r="H90" i="9"/>
  <c r="H100" i="9"/>
  <c r="H93" i="9"/>
  <c r="H96" i="9"/>
  <c r="H99" i="9"/>
  <c r="N46" i="9"/>
  <c r="K46" i="9"/>
  <c r="G104" i="9"/>
  <c r="F104" i="9"/>
  <c r="E94" i="9"/>
  <c r="E91" i="9"/>
  <c r="E88" i="9"/>
  <c r="E97" i="9"/>
  <c r="D104" i="9"/>
  <c r="C104" i="9"/>
  <c r="B104" i="9"/>
  <c r="G100" i="9"/>
  <c r="F100" i="9"/>
  <c r="D100" i="9"/>
  <c r="C100" i="9"/>
  <c r="B100" i="9"/>
  <c r="B98" i="9" s="1"/>
  <c r="F101" i="9"/>
  <c r="G99" i="9"/>
  <c r="F99" i="9"/>
  <c r="E99" i="9"/>
  <c r="D99" i="9"/>
  <c r="C99" i="9"/>
  <c r="F98" i="9"/>
  <c r="C98" i="9"/>
  <c r="G96" i="9"/>
  <c r="F96" i="9"/>
  <c r="E96" i="9"/>
  <c r="D96" i="9"/>
  <c r="C96" i="9"/>
  <c r="B95" i="9"/>
  <c r="G93" i="9"/>
  <c r="E93" i="9"/>
  <c r="D93" i="9"/>
  <c r="C93" i="9"/>
  <c r="F92" i="9"/>
  <c r="D92" i="9"/>
  <c r="B92" i="9"/>
  <c r="G90" i="9"/>
  <c r="D90" i="9"/>
  <c r="C90" i="9"/>
  <c r="F89" i="9"/>
  <c r="B89" i="9"/>
  <c r="G69" i="9"/>
  <c r="F69" i="9"/>
  <c r="E69" i="9"/>
  <c r="D69" i="9"/>
  <c r="C69" i="9"/>
  <c r="B69" i="9"/>
  <c r="G65" i="9"/>
  <c r="G67" i="9" s="1"/>
  <c r="F65" i="9"/>
  <c r="E65" i="9"/>
  <c r="F67" i="9"/>
  <c r="D65" i="9"/>
  <c r="C65" i="9"/>
  <c r="B65" i="9"/>
  <c r="C67" i="9"/>
  <c r="B67" i="9"/>
  <c r="E66" i="9"/>
  <c r="G64" i="9"/>
  <c r="F64" i="9"/>
  <c r="E64" i="9"/>
  <c r="D64" i="9"/>
  <c r="C64" i="9"/>
  <c r="G63" i="9"/>
  <c r="F63" i="9"/>
  <c r="E63" i="9"/>
  <c r="C63" i="9"/>
  <c r="B63" i="9"/>
  <c r="G61" i="9"/>
  <c r="F61" i="9"/>
  <c r="E61" i="9"/>
  <c r="D61" i="9"/>
  <c r="C61" i="9"/>
  <c r="F60" i="9"/>
  <c r="E60" i="9"/>
  <c r="C60" i="9"/>
  <c r="B60" i="9"/>
  <c r="G58" i="9"/>
  <c r="F58" i="9"/>
  <c r="E58" i="9"/>
  <c r="D58" i="9"/>
  <c r="C58" i="9"/>
  <c r="F57" i="9"/>
  <c r="E57" i="9"/>
  <c r="C57" i="9"/>
  <c r="B57" i="9"/>
  <c r="G55" i="9"/>
  <c r="F55" i="9"/>
  <c r="E55" i="9"/>
  <c r="D55" i="9"/>
  <c r="C55" i="9"/>
  <c r="K40" i="9" s="1"/>
  <c r="G54" i="9"/>
  <c r="F54" i="9"/>
  <c r="E54" i="9"/>
  <c r="C54" i="9"/>
  <c r="B54" i="9"/>
  <c r="K11" i="9"/>
  <c r="H35" i="35"/>
  <c r="H32" i="35"/>
  <c r="H29" i="35"/>
  <c r="H26" i="35"/>
  <c r="I26" i="35" s="1"/>
  <c r="G35" i="35"/>
  <c r="G32" i="35"/>
  <c r="I32" i="35" s="1"/>
  <c r="G29" i="35"/>
  <c r="G26" i="35"/>
  <c r="C35" i="35"/>
  <c r="C32" i="35"/>
  <c r="C29" i="35"/>
  <c r="C26" i="35"/>
  <c r="B35" i="35"/>
  <c r="B32" i="35"/>
  <c r="B29" i="35"/>
  <c r="B26" i="35"/>
  <c r="H14" i="35"/>
  <c r="H11" i="35"/>
  <c r="I11" i="35" s="1"/>
  <c r="H8" i="35"/>
  <c r="H5" i="35"/>
  <c r="G14" i="35"/>
  <c r="G11" i="35"/>
  <c r="G8" i="35"/>
  <c r="G5" i="35"/>
  <c r="H19" i="35"/>
  <c r="W8" i="35"/>
  <c r="W19" i="35" s="1"/>
  <c r="W11" i="35"/>
  <c r="W5" i="35"/>
  <c r="W14" i="35"/>
  <c r="V8" i="35"/>
  <c r="V11" i="35"/>
  <c r="V5" i="35"/>
  <c r="V14" i="35"/>
  <c r="V19" i="35"/>
  <c r="X5" i="35"/>
  <c r="C3" i="35"/>
  <c r="M16" i="35" s="1"/>
  <c r="H3" i="35"/>
  <c r="C24" i="35" s="1"/>
  <c r="H24" i="35"/>
  <c r="W3" i="35" s="1"/>
  <c r="B3" i="35"/>
  <c r="H40" i="35"/>
  <c r="G40" i="35"/>
  <c r="I35" i="35"/>
  <c r="C40" i="35"/>
  <c r="B40" i="35"/>
  <c r="C38" i="35"/>
  <c r="D35" i="35"/>
  <c r="D32" i="35"/>
  <c r="D26" i="35"/>
  <c r="I8" i="35"/>
  <c r="C11" i="35"/>
  <c r="C8" i="35"/>
  <c r="C5" i="35"/>
  <c r="C14" i="35"/>
  <c r="B11" i="35"/>
  <c r="B8" i="35"/>
  <c r="B5" i="35"/>
  <c r="D5" i="35" s="1"/>
  <c r="B14" i="35"/>
  <c r="B17" i="35"/>
  <c r="D8" i="35"/>
  <c r="B19" i="35"/>
  <c r="H7" i="1"/>
  <c r="G34" i="9"/>
  <c r="F34" i="9"/>
  <c r="E34" i="9"/>
  <c r="D34" i="9"/>
  <c r="C34" i="9"/>
  <c r="B34" i="9"/>
  <c r="G30" i="9"/>
  <c r="F30" i="9"/>
  <c r="F32" i="9" s="1"/>
  <c r="N11" i="9" s="1"/>
  <c r="E30" i="9"/>
  <c r="D30" i="9"/>
  <c r="C30" i="9"/>
  <c r="C22" i="9" s="1"/>
  <c r="D32" i="9"/>
  <c r="B30" i="9"/>
  <c r="B19" i="9" s="1"/>
  <c r="C32" i="9"/>
  <c r="K7" i="9" s="1"/>
  <c r="E31" i="9"/>
  <c r="G29" i="9"/>
  <c r="F29" i="9"/>
  <c r="E29" i="9"/>
  <c r="D29" i="9"/>
  <c r="C29" i="9"/>
  <c r="G28" i="9"/>
  <c r="F28" i="9"/>
  <c r="C28" i="9"/>
  <c r="B28" i="9"/>
  <c r="G26" i="9"/>
  <c r="F26" i="9"/>
  <c r="E26" i="9"/>
  <c r="D26" i="9"/>
  <c r="C26" i="9"/>
  <c r="K9" i="9" s="1"/>
  <c r="G25" i="9"/>
  <c r="F25" i="9"/>
  <c r="C25" i="9"/>
  <c r="B25" i="9"/>
  <c r="G23" i="9"/>
  <c r="F23" i="9"/>
  <c r="E23" i="9"/>
  <c r="D23" i="9"/>
  <c r="C23" i="9"/>
  <c r="G22" i="9"/>
  <c r="F22" i="9"/>
  <c r="D22" i="9"/>
  <c r="B22" i="9"/>
  <c r="G20" i="9"/>
  <c r="F20" i="9"/>
  <c r="E20" i="9"/>
  <c r="D20" i="9"/>
  <c r="C20" i="9"/>
  <c r="G19" i="9"/>
  <c r="F19" i="9"/>
  <c r="D19" i="9"/>
  <c r="C19" i="9"/>
  <c r="H6" i="9"/>
  <c r="H5" i="9"/>
  <c r="H12" i="9"/>
  <c r="H11" i="9"/>
  <c r="AI11" i="9" s="1"/>
  <c r="H10" i="9"/>
  <c r="H9" i="9"/>
  <c r="H8" i="9"/>
  <c r="H7" i="9"/>
  <c r="AI7" i="9" s="1"/>
  <c r="AE178" i="9"/>
  <c r="AC178" i="9"/>
  <c r="S178" i="9"/>
  <c r="P178" i="9"/>
  <c r="AI143" i="9"/>
  <c r="AE143" i="9"/>
  <c r="Y143" i="9"/>
  <c r="U143" i="9"/>
  <c r="P143" i="9"/>
  <c r="L143" i="9"/>
  <c r="AI73" i="9"/>
  <c r="Y73" i="9"/>
  <c r="P73" i="9"/>
  <c r="M73" i="9"/>
  <c r="L73" i="9"/>
  <c r="AI38" i="9"/>
  <c r="AC38" i="9"/>
  <c r="O38" i="9"/>
  <c r="L38" i="9"/>
  <c r="AE3" i="9"/>
  <c r="AH3" i="9"/>
  <c r="U3" i="9"/>
  <c r="X3" i="9"/>
  <c r="M3" i="9"/>
  <c r="P3" i="9"/>
  <c r="H3" i="9"/>
  <c r="P38" i="9" s="1"/>
  <c r="H191" i="9"/>
  <c r="G3" i="9"/>
  <c r="F3" i="9"/>
  <c r="N108" i="9" s="1"/>
  <c r="E3" i="9"/>
  <c r="V3" i="9" s="1"/>
  <c r="E191" i="9"/>
  <c r="D3" i="9"/>
  <c r="L3" i="9" s="1"/>
  <c r="C3" i="9"/>
  <c r="B3" i="9"/>
  <c r="B191" i="9"/>
  <c r="H178" i="9"/>
  <c r="Y178" i="9" s="1"/>
  <c r="D178" i="9"/>
  <c r="U178" i="9" s="1"/>
  <c r="C178" i="9"/>
  <c r="B178" i="9"/>
  <c r="G156" i="9"/>
  <c r="E156" i="9"/>
  <c r="D156" i="9"/>
  <c r="H143" i="9"/>
  <c r="E143" i="9"/>
  <c r="D143" i="9"/>
  <c r="B143" i="9"/>
  <c r="G121" i="9"/>
  <c r="H108" i="9"/>
  <c r="Y108" i="9" s="1"/>
  <c r="G108" i="9"/>
  <c r="D108" i="9"/>
  <c r="B108" i="9"/>
  <c r="H86" i="9"/>
  <c r="G86" i="9"/>
  <c r="D86" i="9"/>
  <c r="B86" i="9"/>
  <c r="H73" i="9"/>
  <c r="G73" i="9"/>
  <c r="E73" i="9"/>
  <c r="D73" i="9"/>
  <c r="U73" i="9" s="1"/>
  <c r="C73" i="9"/>
  <c r="B73" i="9"/>
  <c r="H51" i="9"/>
  <c r="G51" i="9"/>
  <c r="F51" i="9"/>
  <c r="D51" i="9"/>
  <c r="B51" i="9"/>
  <c r="H38" i="9"/>
  <c r="Y38" i="9" s="1"/>
  <c r="G38" i="9"/>
  <c r="E38" i="9"/>
  <c r="V38" i="9" s="1"/>
  <c r="D38" i="9"/>
  <c r="U38" i="9" s="1"/>
  <c r="B38" i="9"/>
  <c r="S38" i="9" s="1"/>
  <c r="C16" i="9"/>
  <c r="D16" i="9"/>
  <c r="E16" i="9"/>
  <c r="G16" i="9"/>
  <c r="H16" i="9"/>
  <c r="B16" i="9"/>
  <c r="C42" i="1"/>
  <c r="D42" i="1"/>
  <c r="E42" i="1"/>
  <c r="F42" i="1"/>
  <c r="G42" i="1"/>
  <c r="H42" i="1"/>
  <c r="G171" i="1"/>
  <c r="F171" i="1"/>
  <c r="E168" i="1"/>
  <c r="D171" i="1"/>
  <c r="D165" i="1"/>
  <c r="B171" i="1"/>
  <c r="E174" i="1"/>
  <c r="C174" i="1"/>
  <c r="C176" i="1"/>
  <c r="G142" i="1"/>
  <c r="F142" i="1"/>
  <c r="E142" i="1"/>
  <c r="D142" i="1"/>
  <c r="C142" i="1"/>
  <c r="B142" i="1"/>
  <c r="G125" i="1"/>
  <c r="G165" i="1" s="1"/>
  <c r="G129" i="1"/>
  <c r="G168" i="1" s="1"/>
  <c r="G133" i="1"/>
  <c r="G137" i="1"/>
  <c r="G174" i="1" s="1"/>
  <c r="G140" i="1"/>
  <c r="F125" i="1"/>
  <c r="F165" i="1" s="1"/>
  <c r="F129" i="1"/>
  <c r="F133" i="1"/>
  <c r="F137" i="1"/>
  <c r="F174" i="1" s="1"/>
  <c r="F176" i="1" s="1"/>
  <c r="E125" i="1"/>
  <c r="E129" i="1"/>
  <c r="E133" i="1"/>
  <c r="E171" i="1" s="1"/>
  <c r="E137" i="1"/>
  <c r="D125" i="1"/>
  <c r="D129" i="1"/>
  <c r="D133" i="1"/>
  <c r="D137" i="1"/>
  <c r="C125" i="1"/>
  <c r="C129" i="1"/>
  <c r="C168" i="1" s="1"/>
  <c r="C133" i="1"/>
  <c r="C171" i="1" s="1"/>
  <c r="C137" i="1"/>
  <c r="C140" i="1"/>
  <c r="C131" i="1" s="1"/>
  <c r="B125" i="1"/>
  <c r="B165" i="1" s="1"/>
  <c r="L18" i="35" s="1"/>
  <c r="B129" i="1"/>
  <c r="B168" i="1" s="1"/>
  <c r="L21" i="35" s="1"/>
  <c r="B133" i="1"/>
  <c r="B137" i="1"/>
  <c r="B174" i="1" s="1"/>
  <c r="L27" i="35" s="1"/>
  <c r="G136" i="1"/>
  <c r="F136" i="1"/>
  <c r="E136" i="1"/>
  <c r="Q134" i="1" s="1"/>
  <c r="D136" i="1"/>
  <c r="C136" i="1"/>
  <c r="G132" i="1"/>
  <c r="F132" i="1"/>
  <c r="E132" i="1"/>
  <c r="D132" i="1"/>
  <c r="C132" i="1"/>
  <c r="G128" i="1"/>
  <c r="F128" i="1"/>
  <c r="E128" i="1"/>
  <c r="D128" i="1"/>
  <c r="C128" i="1"/>
  <c r="G124" i="1"/>
  <c r="F124" i="1"/>
  <c r="E124" i="1"/>
  <c r="D124" i="1"/>
  <c r="Q125" i="1" s="1"/>
  <c r="C124" i="1"/>
  <c r="G123" i="1"/>
  <c r="G99" i="1"/>
  <c r="F99" i="1"/>
  <c r="E99" i="1"/>
  <c r="D99" i="1"/>
  <c r="C99" i="1"/>
  <c r="B99" i="1"/>
  <c r="G96" i="1"/>
  <c r="F96" i="1"/>
  <c r="F87" i="1" s="1"/>
  <c r="E96" i="1"/>
  <c r="F97" i="1"/>
  <c r="D96" i="1"/>
  <c r="E97" i="1"/>
  <c r="C96" i="1"/>
  <c r="C84" i="1" s="1"/>
  <c r="D97" i="1"/>
  <c r="B96" i="1"/>
  <c r="C97" i="1"/>
  <c r="G94" i="1"/>
  <c r="F94" i="1"/>
  <c r="Q95" i="1" s="1"/>
  <c r="E94" i="1"/>
  <c r="D94" i="1"/>
  <c r="C94" i="1"/>
  <c r="E93" i="1"/>
  <c r="D93" i="1"/>
  <c r="C93" i="1"/>
  <c r="B93" i="1"/>
  <c r="G91" i="1"/>
  <c r="F91" i="1"/>
  <c r="E91" i="1"/>
  <c r="D91" i="1"/>
  <c r="C91" i="1"/>
  <c r="Q92" i="1" s="1"/>
  <c r="F90" i="1"/>
  <c r="E90" i="1"/>
  <c r="D90" i="1"/>
  <c r="C90" i="1"/>
  <c r="B90" i="1"/>
  <c r="G88" i="1"/>
  <c r="F88" i="1"/>
  <c r="E88" i="1"/>
  <c r="D88" i="1"/>
  <c r="C88" i="1"/>
  <c r="G87" i="1"/>
  <c r="E87" i="1"/>
  <c r="D87" i="1"/>
  <c r="C87" i="1"/>
  <c r="B87" i="1"/>
  <c r="G85" i="1"/>
  <c r="F85" i="1"/>
  <c r="E85" i="1"/>
  <c r="D85" i="1"/>
  <c r="C85" i="1"/>
  <c r="F84" i="1"/>
  <c r="E84" i="1"/>
  <c r="D84" i="1"/>
  <c r="B84" i="1"/>
  <c r="C55" i="1"/>
  <c r="G60" i="1"/>
  <c r="F60" i="1"/>
  <c r="E60" i="1"/>
  <c r="Q60" i="1" s="1"/>
  <c r="K54" i="1" s="1"/>
  <c r="D60" i="1"/>
  <c r="C60" i="1"/>
  <c r="B60" i="1"/>
  <c r="G57" i="1"/>
  <c r="F57" i="1"/>
  <c r="G58" i="1"/>
  <c r="E57" i="1"/>
  <c r="F58" i="1"/>
  <c r="D57" i="1"/>
  <c r="C57" i="1"/>
  <c r="D58" i="1"/>
  <c r="B57" i="1"/>
  <c r="C58" i="1"/>
  <c r="G55" i="1"/>
  <c r="Q56" i="1" s="1"/>
  <c r="F55" i="1"/>
  <c r="E55" i="1"/>
  <c r="D55" i="1"/>
  <c r="F54" i="1"/>
  <c r="E54" i="1"/>
  <c r="D54" i="1"/>
  <c r="C54" i="1"/>
  <c r="B54" i="1"/>
  <c r="G52" i="1"/>
  <c r="F52" i="1"/>
  <c r="E52" i="1"/>
  <c r="D52" i="1"/>
  <c r="Q53" i="1" s="1"/>
  <c r="C52" i="1"/>
  <c r="G51" i="1"/>
  <c r="F51" i="1"/>
  <c r="E51" i="1"/>
  <c r="C51" i="1"/>
  <c r="B51" i="1"/>
  <c r="G49" i="1"/>
  <c r="F49" i="1"/>
  <c r="E49" i="1"/>
  <c r="D49" i="1"/>
  <c r="C49" i="1"/>
  <c r="F48" i="1"/>
  <c r="E48" i="1"/>
  <c r="D48" i="1"/>
  <c r="C48" i="1"/>
  <c r="B48" i="1"/>
  <c r="G46" i="1"/>
  <c r="F46" i="1"/>
  <c r="E46" i="1"/>
  <c r="D46" i="1"/>
  <c r="C46" i="1"/>
  <c r="G45" i="1"/>
  <c r="F45" i="1"/>
  <c r="E45" i="1"/>
  <c r="C45" i="1"/>
  <c r="B45" i="1"/>
  <c r="G21" i="1"/>
  <c r="F21" i="1"/>
  <c r="E21" i="1"/>
  <c r="D21" i="1"/>
  <c r="C21" i="1"/>
  <c r="B21" i="1"/>
  <c r="Q21" i="1" s="1"/>
  <c r="G18" i="1"/>
  <c r="G19" i="1" s="1"/>
  <c r="F18" i="1"/>
  <c r="E18" i="1"/>
  <c r="F19" i="1"/>
  <c r="D18" i="1"/>
  <c r="D171" i="9" s="1"/>
  <c r="C18" i="1"/>
  <c r="C31" i="9" s="1"/>
  <c r="B18" i="1"/>
  <c r="C19" i="1"/>
  <c r="G16" i="1"/>
  <c r="F16" i="1"/>
  <c r="E16" i="1"/>
  <c r="D16" i="1"/>
  <c r="C16" i="1"/>
  <c r="F15" i="1"/>
  <c r="E15" i="1"/>
  <c r="C15" i="1"/>
  <c r="B15" i="1"/>
  <c r="G13" i="1"/>
  <c r="F13" i="1"/>
  <c r="E13" i="1"/>
  <c r="D13" i="1"/>
  <c r="C13" i="1"/>
  <c r="F12" i="1"/>
  <c r="E12" i="1"/>
  <c r="C12" i="1"/>
  <c r="B12" i="1"/>
  <c r="G10" i="1"/>
  <c r="F10" i="1"/>
  <c r="E10" i="1"/>
  <c r="D10" i="1"/>
  <c r="C10" i="1"/>
  <c r="F9" i="1"/>
  <c r="E9" i="1"/>
  <c r="C9" i="1"/>
  <c r="B9" i="1"/>
  <c r="G7" i="1"/>
  <c r="F7" i="1"/>
  <c r="E7" i="1"/>
  <c r="Q8" i="1" s="1"/>
  <c r="D7" i="1"/>
  <c r="C7" i="1"/>
  <c r="F6" i="1"/>
  <c r="E6" i="1"/>
  <c r="C6" i="1"/>
  <c r="B6" i="1"/>
  <c r="H123" i="9"/>
  <c r="H126" i="9"/>
  <c r="H129" i="9"/>
  <c r="H132" i="9"/>
  <c r="B6" i="9"/>
  <c r="B5" i="9" s="1"/>
  <c r="AC5" i="9" s="1"/>
  <c r="C6" i="9"/>
  <c r="C5" i="9"/>
  <c r="AD5" i="9" s="1"/>
  <c r="D6" i="9"/>
  <c r="D5" i="9"/>
  <c r="E6" i="9"/>
  <c r="E5" i="9" s="1"/>
  <c r="F6" i="9"/>
  <c r="F5" i="9"/>
  <c r="G6" i="9"/>
  <c r="G5" i="9"/>
  <c r="B8" i="9"/>
  <c r="B7" i="9" s="1"/>
  <c r="AC7" i="9" s="1"/>
  <c r="C8" i="9"/>
  <c r="C7" i="9" s="1"/>
  <c r="D8" i="9"/>
  <c r="D7" i="9" s="1"/>
  <c r="E8" i="9"/>
  <c r="E7" i="9"/>
  <c r="AF7" i="9" s="1"/>
  <c r="F8" i="9"/>
  <c r="F7" i="9" s="1"/>
  <c r="G8" i="9"/>
  <c r="G7" i="9" s="1"/>
  <c r="AH7" i="9" s="1"/>
  <c r="B10" i="9"/>
  <c r="B9" i="9" s="1"/>
  <c r="C10" i="9"/>
  <c r="C9" i="9"/>
  <c r="D10" i="9"/>
  <c r="D9" i="9"/>
  <c r="E10" i="9"/>
  <c r="E9" i="9"/>
  <c r="F10" i="9"/>
  <c r="F9" i="9"/>
  <c r="G10" i="9"/>
  <c r="G9" i="9"/>
  <c r="B12" i="9"/>
  <c r="B11" i="9" s="1"/>
  <c r="C12" i="9"/>
  <c r="C11" i="9"/>
  <c r="D12" i="9"/>
  <c r="D11" i="9" s="1"/>
  <c r="AE11" i="9" s="1"/>
  <c r="E12" i="9"/>
  <c r="E11" i="9" s="1"/>
  <c r="AF11" i="9" s="1"/>
  <c r="F12" i="9"/>
  <c r="F11" i="9"/>
  <c r="G12" i="9"/>
  <c r="G11" i="9" s="1"/>
  <c r="B41" i="9"/>
  <c r="B40" i="9" s="1"/>
  <c r="B43" i="9"/>
  <c r="B42" i="9"/>
  <c r="B45" i="9"/>
  <c r="B44" i="9" s="1"/>
  <c r="B47" i="9"/>
  <c r="B46" i="9" s="1"/>
  <c r="AC46" i="9" s="1"/>
  <c r="B76" i="9"/>
  <c r="B75" i="9"/>
  <c r="B78" i="9"/>
  <c r="B77" i="9" s="1"/>
  <c r="B80" i="9"/>
  <c r="B79" i="9" s="1"/>
  <c r="B82" i="9"/>
  <c r="B81" i="9"/>
  <c r="B123" i="9"/>
  <c r="B111" i="9"/>
  <c r="B110" i="9"/>
  <c r="B126" i="9"/>
  <c r="B113" i="9"/>
  <c r="B112" i="9"/>
  <c r="B129" i="9"/>
  <c r="B139" i="9" s="1"/>
  <c r="B115" i="9"/>
  <c r="B114" i="9"/>
  <c r="B132" i="9"/>
  <c r="B117" i="9"/>
  <c r="B116" i="9"/>
  <c r="AC116" i="9" s="1"/>
  <c r="B135" i="9"/>
  <c r="B127" i="9"/>
  <c r="B133" i="9"/>
  <c r="B136" i="9"/>
  <c r="B146" i="9"/>
  <c r="B145" i="9"/>
  <c r="B148" i="9"/>
  <c r="B147" i="9"/>
  <c r="B150" i="9"/>
  <c r="B149" i="9" s="1"/>
  <c r="B152" i="9"/>
  <c r="B151" i="9"/>
  <c r="B174" i="9"/>
  <c r="B181" i="9"/>
  <c r="B180" i="9"/>
  <c r="B183" i="9"/>
  <c r="B182" i="9" s="1"/>
  <c r="B185" i="9"/>
  <c r="B184" i="9" s="1"/>
  <c r="B187" i="9"/>
  <c r="B186" i="9"/>
  <c r="K5" i="9"/>
  <c r="H18" i="1"/>
  <c r="H171" i="9" s="1"/>
  <c r="H117" i="9"/>
  <c r="H116" i="9"/>
  <c r="AI116" i="9" s="1"/>
  <c r="H115" i="9"/>
  <c r="H114" i="9" s="1"/>
  <c r="AI114" i="9" s="1"/>
  <c r="H113" i="9"/>
  <c r="H111" i="9"/>
  <c r="H110" i="9"/>
  <c r="AI110" i="9" s="1"/>
  <c r="G123" i="9"/>
  <c r="H125" i="9"/>
  <c r="G126" i="9"/>
  <c r="G135" i="9" s="1"/>
  <c r="G129" i="9"/>
  <c r="H131" i="9"/>
  <c r="G132" i="9"/>
  <c r="H134" i="9"/>
  <c r="H89" i="9"/>
  <c r="H92" i="9"/>
  <c r="H95" i="9"/>
  <c r="H98" i="9"/>
  <c r="H101" i="9"/>
  <c r="H104" i="9"/>
  <c r="H76" i="9"/>
  <c r="H75" i="9"/>
  <c r="AI75" i="9" s="1"/>
  <c r="H78" i="9"/>
  <c r="H77" i="9" s="1"/>
  <c r="AI77" i="9" s="1"/>
  <c r="H80" i="9"/>
  <c r="H79" i="9" s="1"/>
  <c r="AI79" i="9" s="1"/>
  <c r="H82" i="9"/>
  <c r="H81" i="9"/>
  <c r="F14" i="31"/>
  <c r="F11" i="31"/>
  <c r="F8" i="31"/>
  <c r="B47" i="31" s="1"/>
  <c r="F5" i="31"/>
  <c r="C47" i="9"/>
  <c r="C46" i="9" s="1"/>
  <c r="AD46" i="9" s="1"/>
  <c r="D47" i="9"/>
  <c r="D46" i="9" s="1"/>
  <c r="AE46" i="9" s="1"/>
  <c r="E47" i="9"/>
  <c r="E46" i="9"/>
  <c r="AF46" i="9" s="1"/>
  <c r="F47" i="9"/>
  <c r="F46" i="9" s="1"/>
  <c r="AG46" i="9" s="1"/>
  <c r="G47" i="9"/>
  <c r="G46" i="9" s="1"/>
  <c r="AH46" i="9" s="1"/>
  <c r="H47" i="9"/>
  <c r="H46" i="9" s="1"/>
  <c r="AI46" i="9" s="1"/>
  <c r="AC44" i="9"/>
  <c r="C45" i="9"/>
  <c r="C44" i="9"/>
  <c r="AD44" i="9" s="1"/>
  <c r="D45" i="9"/>
  <c r="D44" i="9"/>
  <c r="AE44" i="9" s="1"/>
  <c r="E45" i="9"/>
  <c r="E44" i="9"/>
  <c r="AF44" i="9" s="1"/>
  <c r="F45" i="9"/>
  <c r="F44" i="9"/>
  <c r="AG44" i="9"/>
  <c r="G45" i="9"/>
  <c r="G44" i="9"/>
  <c r="AH44" i="9" s="1"/>
  <c r="H45" i="9"/>
  <c r="H44" i="9"/>
  <c r="AI44" i="9" s="1"/>
  <c r="AC42" i="9"/>
  <c r="AJ42" i="9" s="1"/>
  <c r="C43" i="9"/>
  <c r="C42" i="9"/>
  <c r="AD42" i="9"/>
  <c r="D43" i="9"/>
  <c r="D42" i="9" s="1"/>
  <c r="AE42" i="9" s="1"/>
  <c r="E43" i="9"/>
  <c r="E42" i="9"/>
  <c r="AF42" i="9"/>
  <c r="F43" i="9"/>
  <c r="F42" i="9" s="1"/>
  <c r="AG42" i="9"/>
  <c r="G43" i="9"/>
  <c r="G42" i="9"/>
  <c r="AH42" i="9"/>
  <c r="H43" i="9"/>
  <c r="H42" i="9" s="1"/>
  <c r="AI42" i="9" s="1"/>
  <c r="AC40" i="9"/>
  <c r="C41" i="9"/>
  <c r="C40" i="9"/>
  <c r="AD40" i="9" s="1"/>
  <c r="D41" i="9"/>
  <c r="D40" i="9"/>
  <c r="AE40" i="9" s="1"/>
  <c r="E41" i="9"/>
  <c r="E40" i="9"/>
  <c r="AF40" i="9"/>
  <c r="F41" i="9"/>
  <c r="F40" i="9"/>
  <c r="AG40" i="9" s="1"/>
  <c r="G41" i="9"/>
  <c r="G40" i="9"/>
  <c r="AH40" i="9" s="1"/>
  <c r="H41" i="9"/>
  <c r="H40" i="9"/>
  <c r="AI40" i="9" s="1"/>
  <c r="U46" i="9"/>
  <c r="V46" i="9"/>
  <c r="W46" i="9"/>
  <c r="X46" i="9"/>
  <c r="S46" i="9"/>
  <c r="Z46" i="9" s="1"/>
  <c r="T46" i="9"/>
  <c r="H65" i="9"/>
  <c r="Y42" i="9" s="1"/>
  <c r="Y46" i="9"/>
  <c r="U44" i="9"/>
  <c r="V44" i="9"/>
  <c r="W44" i="9"/>
  <c r="X44" i="9"/>
  <c r="S44" i="9"/>
  <c r="T44" i="9"/>
  <c r="U42" i="9"/>
  <c r="V42" i="9"/>
  <c r="W42" i="9"/>
  <c r="X42" i="9"/>
  <c r="S42" i="9"/>
  <c r="T42" i="9"/>
  <c r="U40" i="9"/>
  <c r="V40" i="9"/>
  <c r="W40" i="9"/>
  <c r="X40" i="9"/>
  <c r="S40" i="9"/>
  <c r="T40" i="9"/>
  <c r="Y40" i="9"/>
  <c r="H61" i="9"/>
  <c r="H58" i="9"/>
  <c r="H55" i="9"/>
  <c r="H64" i="9"/>
  <c r="H54" i="9"/>
  <c r="H60" i="9"/>
  <c r="H63" i="9"/>
  <c r="H66" i="9"/>
  <c r="H69" i="9"/>
  <c r="E5" i="31"/>
  <c r="B5" i="31"/>
  <c r="C5" i="31" s="1"/>
  <c r="C6" i="31" s="1"/>
  <c r="E8" i="31"/>
  <c r="B8" i="31"/>
  <c r="F9" i="31" s="1"/>
  <c r="E11" i="31"/>
  <c r="B11" i="31"/>
  <c r="C11" i="31" s="1"/>
  <c r="C12" i="31"/>
  <c r="E14" i="31"/>
  <c r="E15" i="31" s="1"/>
  <c r="B14" i="31"/>
  <c r="H12" i="31"/>
  <c r="G12" i="31"/>
  <c r="F12" i="31"/>
  <c r="D12" i="31"/>
  <c r="H6" i="31"/>
  <c r="G6" i="31"/>
  <c r="F6" i="31"/>
  <c r="E6" i="31"/>
  <c r="E17" i="31"/>
  <c r="AC11" i="9"/>
  <c r="AD11" i="9"/>
  <c r="AG11" i="9"/>
  <c r="AH11" i="9"/>
  <c r="AC9" i="9"/>
  <c r="AD9" i="9"/>
  <c r="AE9" i="9"/>
  <c r="AF9" i="9"/>
  <c r="AG9" i="9"/>
  <c r="AH9" i="9"/>
  <c r="AI9" i="9"/>
  <c r="AJ9" i="9"/>
  <c r="AD7" i="9"/>
  <c r="AE7" i="9"/>
  <c r="AG7" i="9"/>
  <c r="AE5" i="9"/>
  <c r="AF5" i="9"/>
  <c r="AG5" i="9"/>
  <c r="AH5" i="9"/>
  <c r="AI5" i="9"/>
  <c r="U11" i="9"/>
  <c r="V11" i="9"/>
  <c r="W11" i="9"/>
  <c r="X11" i="9"/>
  <c r="S11" i="9"/>
  <c r="T11" i="9"/>
  <c r="H30" i="9"/>
  <c r="Y7" i="9" s="1"/>
  <c r="Y11" i="9"/>
  <c r="U9" i="9"/>
  <c r="V9" i="9"/>
  <c r="W9" i="9"/>
  <c r="X9" i="9"/>
  <c r="S9" i="9"/>
  <c r="T9" i="9"/>
  <c r="U7" i="9"/>
  <c r="V7" i="9"/>
  <c r="W7" i="9"/>
  <c r="X7" i="9"/>
  <c r="S7" i="9"/>
  <c r="T7" i="9"/>
  <c r="Z7" i="9" s="1"/>
  <c r="U5" i="9"/>
  <c r="V5" i="9"/>
  <c r="W5" i="9"/>
  <c r="X5" i="9"/>
  <c r="S5" i="9"/>
  <c r="T5" i="9"/>
  <c r="Y5" i="9"/>
  <c r="H20" i="9"/>
  <c r="H23" i="9"/>
  <c r="H26" i="9"/>
  <c r="H34" i="9"/>
  <c r="H31" i="9"/>
  <c r="H29" i="9"/>
  <c r="H28" i="9"/>
  <c r="H22" i="9"/>
  <c r="H19" i="9"/>
  <c r="B50" i="31"/>
  <c r="B44" i="31"/>
  <c r="B14" i="8"/>
  <c r="C14" i="8" s="1"/>
  <c r="F14" i="8"/>
  <c r="B53" i="8" s="1"/>
  <c r="B11" i="8"/>
  <c r="F11" i="8"/>
  <c r="B50" i="8" s="1"/>
  <c r="B8" i="8"/>
  <c r="B17" i="8" s="1"/>
  <c r="F8" i="8"/>
  <c r="B47" i="8"/>
  <c r="B5" i="8"/>
  <c r="F5" i="8"/>
  <c r="C11" i="8"/>
  <c r="C8" i="8"/>
  <c r="C5" i="8"/>
  <c r="C17" i="8"/>
  <c r="F9" i="8"/>
  <c r="F6" i="8"/>
  <c r="H137" i="1"/>
  <c r="H125" i="1"/>
  <c r="H129" i="1"/>
  <c r="H168" i="1"/>
  <c r="H133" i="1"/>
  <c r="H163" i="1"/>
  <c r="H136" i="1"/>
  <c r="H132" i="1"/>
  <c r="H128" i="1"/>
  <c r="H124" i="1"/>
  <c r="Q123" i="1"/>
  <c r="Q128" i="1"/>
  <c r="Q132" i="1"/>
  <c r="Q129" i="1"/>
  <c r="Q126" i="1"/>
  <c r="Q84" i="1"/>
  <c r="H99" i="1"/>
  <c r="Q99" i="1"/>
  <c r="P132" i="1"/>
  <c r="P129" i="1"/>
  <c r="P126" i="1"/>
  <c r="P123" i="1"/>
  <c r="H120" i="1"/>
  <c r="H142" i="1"/>
  <c r="H94" i="1"/>
  <c r="H96" i="1"/>
  <c r="M93" i="1"/>
  <c r="Q93" i="1"/>
  <c r="H91" i="1"/>
  <c r="M90" i="1"/>
  <c r="Q90" i="1"/>
  <c r="H88" i="1"/>
  <c r="M87" i="1"/>
  <c r="Q87" i="1"/>
  <c r="K87" i="1" s="1"/>
  <c r="H85" i="1"/>
  <c r="M84" i="1"/>
  <c r="P93" i="1"/>
  <c r="P90" i="1"/>
  <c r="P87" i="1"/>
  <c r="P84" i="1"/>
  <c r="H84" i="1"/>
  <c r="H81" i="1"/>
  <c r="H87" i="1"/>
  <c r="H90" i="1"/>
  <c r="H93" i="1"/>
  <c r="B42" i="1"/>
  <c r="H57" i="1"/>
  <c r="H58" i="1"/>
  <c r="H55" i="1"/>
  <c r="N54" i="1"/>
  <c r="H60" i="1"/>
  <c r="M54" i="1"/>
  <c r="Q54" i="1"/>
  <c r="H52" i="1"/>
  <c r="N51" i="1"/>
  <c r="M51" i="1"/>
  <c r="Q51" i="1"/>
  <c r="K51" i="1" s="1"/>
  <c r="H49" i="1"/>
  <c r="N48" i="1"/>
  <c r="M48" i="1"/>
  <c r="Q48" i="1"/>
  <c r="K48" i="1"/>
  <c r="H46" i="1"/>
  <c r="N45" i="1"/>
  <c r="M45" i="1"/>
  <c r="Q47" i="1"/>
  <c r="Q45" i="1"/>
  <c r="K45" i="1"/>
  <c r="H16" i="1"/>
  <c r="H13" i="1"/>
  <c r="H10" i="1"/>
  <c r="H21" i="1"/>
  <c r="M15" i="1" s="1"/>
  <c r="M12" i="1"/>
  <c r="M6" i="1"/>
  <c r="Q14" i="1"/>
  <c r="Q11" i="1"/>
  <c r="Q15" i="1"/>
  <c r="K15" i="1" s="1"/>
  <c r="Q12" i="1"/>
  <c r="Q9" i="1"/>
  <c r="Q6" i="1"/>
  <c r="P54" i="1"/>
  <c r="P51" i="1"/>
  <c r="P48" i="1"/>
  <c r="P45" i="1"/>
  <c r="H54" i="1"/>
  <c r="H51" i="1"/>
  <c r="H48" i="1"/>
  <c r="H45" i="1"/>
  <c r="P15" i="1"/>
  <c r="P12" i="1"/>
  <c r="P9" i="1"/>
  <c r="P6" i="1"/>
  <c r="H15" i="1"/>
  <c r="H12" i="1"/>
  <c r="H9" i="1"/>
  <c r="H6" i="1"/>
  <c r="A3" i="14"/>
  <c r="A4" i="14"/>
  <c r="A5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F3" i="33"/>
  <c r="F4" i="33"/>
  <c r="F5" i="33"/>
  <c r="F6" i="33"/>
  <c r="F7" i="33"/>
  <c r="F8" i="33"/>
  <c r="E3" i="33"/>
  <c r="E4" i="33"/>
  <c r="E5" i="33"/>
  <c r="E6" i="33"/>
  <c r="E7" i="33"/>
  <c r="E8" i="33"/>
  <c r="D3" i="33"/>
  <c r="D4" i="33"/>
  <c r="D5" i="33"/>
  <c r="D6" i="33"/>
  <c r="D7" i="33"/>
  <c r="D8" i="33"/>
  <c r="C8" i="33"/>
  <c r="C7" i="33"/>
  <c r="C6" i="33"/>
  <c r="C5" i="33"/>
  <c r="C4" i="33"/>
  <c r="AH3" i="10"/>
  <c r="AK3" i="10"/>
  <c r="AJ3" i="10"/>
  <c r="AI3" i="10"/>
  <c r="G181" i="9"/>
  <c r="G180" i="9" s="1"/>
  <c r="AH180" i="9" s="1"/>
  <c r="G183" i="9"/>
  <c r="G182" i="9" s="1"/>
  <c r="AH182" i="9" s="1"/>
  <c r="G185" i="9"/>
  <c r="G184" i="9" s="1"/>
  <c r="AH184" i="9" s="1"/>
  <c r="G187" i="9"/>
  <c r="G195" i="9"/>
  <c r="O180" i="9" s="1"/>
  <c r="G207" i="9"/>
  <c r="G198" i="9"/>
  <c r="O182" i="9" s="1"/>
  <c r="G201" i="9"/>
  <c r="O184" i="9" s="1"/>
  <c r="G204" i="9"/>
  <c r="O186" i="9" s="1"/>
  <c r="G194" i="9"/>
  <c r="G197" i="9"/>
  <c r="G200" i="9"/>
  <c r="G203" i="9"/>
  <c r="G206" i="9"/>
  <c r="G209" i="9"/>
  <c r="G146" i="9"/>
  <c r="G145" i="9" s="1"/>
  <c r="AH145" i="9" s="1"/>
  <c r="G148" i="9"/>
  <c r="G147" i="9"/>
  <c r="AH147" i="9" s="1"/>
  <c r="G150" i="9"/>
  <c r="G149" i="9" s="1"/>
  <c r="AH149" i="9" s="1"/>
  <c r="G152" i="9"/>
  <c r="G151" i="9"/>
  <c r="AH151" i="9" s="1"/>
  <c r="X145" i="9"/>
  <c r="X147" i="9"/>
  <c r="X149" i="9"/>
  <c r="G168" i="9"/>
  <c r="X151" i="9"/>
  <c r="G160" i="9"/>
  <c r="G172" i="9"/>
  <c r="G163" i="9"/>
  <c r="G166" i="9"/>
  <c r="O149" i="9" s="1"/>
  <c r="G169" i="9"/>
  <c r="G174" i="9"/>
  <c r="G171" i="9"/>
  <c r="G165" i="9"/>
  <c r="G162" i="9"/>
  <c r="G159" i="9"/>
  <c r="C117" i="9"/>
  <c r="C116" i="9" s="1"/>
  <c r="AD116" i="9" s="1"/>
  <c r="C132" i="9"/>
  <c r="D117" i="9"/>
  <c r="D116" i="9" s="1"/>
  <c r="AE116" i="9" s="1"/>
  <c r="D132" i="9"/>
  <c r="E117" i="9"/>
  <c r="E116" i="9" s="1"/>
  <c r="AF116" i="9" s="1"/>
  <c r="E132" i="9"/>
  <c r="F134" i="9" s="1"/>
  <c r="F117" i="9"/>
  <c r="F132" i="9"/>
  <c r="F116" i="9"/>
  <c r="AG116" i="9" s="1"/>
  <c r="G117" i="9"/>
  <c r="G116" i="9" s="1"/>
  <c r="AH116" i="9"/>
  <c r="G111" i="9"/>
  <c r="G110" i="9"/>
  <c r="AH110" i="9" s="1"/>
  <c r="G113" i="9"/>
  <c r="G112" i="9" s="1"/>
  <c r="AH112" i="9"/>
  <c r="G115" i="9"/>
  <c r="G114" i="9"/>
  <c r="AH114" i="9" s="1"/>
  <c r="X110" i="9"/>
  <c r="X112" i="9"/>
  <c r="X114" i="9"/>
  <c r="X116" i="9"/>
  <c r="F123" i="9"/>
  <c r="F129" i="9"/>
  <c r="F126" i="9"/>
  <c r="G128" i="9"/>
  <c r="G134" i="9"/>
  <c r="G124" i="9"/>
  <c r="G127" i="9"/>
  <c r="G130" i="9"/>
  <c r="G133" i="9"/>
  <c r="G136" i="9"/>
  <c r="G139" i="9"/>
  <c r="G76" i="9"/>
  <c r="G75" i="9"/>
  <c r="AH75" i="9" s="1"/>
  <c r="G78" i="9"/>
  <c r="G77" i="9" s="1"/>
  <c r="AH77" i="9"/>
  <c r="G80" i="9"/>
  <c r="G79" i="9"/>
  <c r="AH79" i="9" s="1"/>
  <c r="G82" i="9"/>
  <c r="G81" i="9" s="1"/>
  <c r="AH81" i="9"/>
  <c r="X75" i="9"/>
  <c r="X77" i="9"/>
  <c r="X79" i="9"/>
  <c r="X81" i="9"/>
  <c r="G5" i="8"/>
  <c r="G8" i="8"/>
  <c r="G11" i="8"/>
  <c r="G14" i="8"/>
  <c r="G17" i="8"/>
  <c r="G24" i="14"/>
  <c r="D24" i="14"/>
  <c r="AH4" i="10"/>
  <c r="AH5" i="10"/>
  <c r="AH6" i="10"/>
  <c r="AH7" i="10"/>
  <c r="AH8" i="10"/>
  <c r="AI4" i="10"/>
  <c r="AI5" i="10"/>
  <c r="AI6" i="10"/>
  <c r="D10" i="10" s="1"/>
  <c r="AI7" i="10"/>
  <c r="AI8" i="10"/>
  <c r="AJ4" i="10"/>
  <c r="AJ5" i="10"/>
  <c r="AJ6" i="10"/>
  <c r="AJ7" i="10"/>
  <c r="AJ8" i="10"/>
  <c r="AK7" i="10"/>
  <c r="F11" i="10" s="1"/>
  <c r="AK4" i="10"/>
  <c r="AK5" i="10"/>
  <c r="AK6" i="10"/>
  <c r="AK8" i="10"/>
  <c r="AC48" i="10"/>
  <c r="J18" i="25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A110" i="14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/>
  <c r="A123" i="14" s="1"/>
  <c r="A124" i="14" s="1"/>
  <c r="A125" i="14" s="1"/>
  <c r="A126" i="14" s="1"/>
  <c r="A127" i="14" s="1"/>
  <c r="F181" i="9"/>
  <c r="F180" i="9" s="1"/>
  <c r="AG180" i="9"/>
  <c r="F183" i="9"/>
  <c r="F182" i="9"/>
  <c r="AG182" i="9" s="1"/>
  <c r="F185" i="9"/>
  <c r="F184" i="9" s="1"/>
  <c r="AG184" i="9"/>
  <c r="F187" i="9"/>
  <c r="F186" i="9"/>
  <c r="AG186" i="9" s="1"/>
  <c r="W180" i="9"/>
  <c r="W182" i="9"/>
  <c r="W184" i="9"/>
  <c r="W186" i="9"/>
  <c r="F146" i="9"/>
  <c r="F145" i="9" s="1"/>
  <c r="AG145" i="9"/>
  <c r="F148" i="9"/>
  <c r="F147" i="9"/>
  <c r="AG147" i="9" s="1"/>
  <c r="F150" i="9"/>
  <c r="F149" i="9" s="1"/>
  <c r="AG149" i="9"/>
  <c r="F152" i="9"/>
  <c r="F151" i="9"/>
  <c r="AG151" i="9" s="1"/>
  <c r="W145" i="9"/>
  <c r="W147" i="9"/>
  <c r="W149" i="9"/>
  <c r="F174" i="9"/>
  <c r="F111" i="9"/>
  <c r="F110" i="9"/>
  <c r="AG110" i="9" s="1"/>
  <c r="F113" i="9"/>
  <c r="F112" i="9" s="1"/>
  <c r="AG112" i="9"/>
  <c r="F115" i="9"/>
  <c r="F114" i="9"/>
  <c r="AG114" i="9" s="1"/>
  <c r="E129" i="9"/>
  <c r="E126" i="9"/>
  <c r="F128" i="9"/>
  <c r="F76" i="9"/>
  <c r="F75" i="9"/>
  <c r="AG75" i="9" s="1"/>
  <c r="F78" i="9"/>
  <c r="F77" i="9" s="1"/>
  <c r="AG77" i="9"/>
  <c r="F80" i="9"/>
  <c r="F79" i="9"/>
  <c r="AG79" i="9" s="1"/>
  <c r="F82" i="9"/>
  <c r="F81" i="9" s="1"/>
  <c r="AG81" i="9"/>
  <c r="W75" i="9"/>
  <c r="W77" i="9"/>
  <c r="W79" i="9"/>
  <c r="W81" i="9"/>
  <c r="N40" i="9"/>
  <c r="N42" i="9"/>
  <c r="N44" i="9"/>
  <c r="N9" i="9"/>
  <c r="N5" i="9"/>
  <c r="N7" i="9"/>
  <c r="AB31" i="10"/>
  <c r="AB39" i="10"/>
  <c r="AB48" i="10"/>
  <c r="AB14" i="10"/>
  <c r="AB3" i="10"/>
  <c r="E181" i="9"/>
  <c r="E180" i="9" s="1"/>
  <c r="AF180" i="9" s="1"/>
  <c r="E183" i="9"/>
  <c r="E182" i="9"/>
  <c r="AF182" i="9" s="1"/>
  <c r="E185" i="9"/>
  <c r="E184" i="9" s="1"/>
  <c r="AF184" i="9" s="1"/>
  <c r="E187" i="9"/>
  <c r="E186" i="9"/>
  <c r="AF186" i="9" s="1"/>
  <c r="V180" i="9"/>
  <c r="V182" i="9"/>
  <c r="V184" i="9"/>
  <c r="V186" i="9"/>
  <c r="E146" i="9"/>
  <c r="E145" i="9" s="1"/>
  <c r="AF145" i="9" s="1"/>
  <c r="E148" i="9"/>
  <c r="E147" i="9"/>
  <c r="AF147" i="9" s="1"/>
  <c r="E150" i="9"/>
  <c r="E149" i="9" s="1"/>
  <c r="AF149" i="9" s="1"/>
  <c r="E152" i="9"/>
  <c r="E151" i="9"/>
  <c r="AF151" i="9" s="1"/>
  <c r="V145" i="9"/>
  <c r="V147" i="9"/>
  <c r="V149" i="9"/>
  <c r="E174" i="9"/>
  <c r="E111" i="9"/>
  <c r="E113" i="9"/>
  <c r="E112" i="9" s="1"/>
  <c r="AF112" i="9" s="1"/>
  <c r="E115" i="9"/>
  <c r="D123" i="9"/>
  <c r="D139" i="9" s="1"/>
  <c r="D129" i="9"/>
  <c r="D126" i="9"/>
  <c r="E128" i="9"/>
  <c r="E76" i="9"/>
  <c r="E78" i="9"/>
  <c r="E77" i="9" s="1"/>
  <c r="AF77" i="9" s="1"/>
  <c r="E80" i="9"/>
  <c r="E79" i="9"/>
  <c r="AF79" i="9" s="1"/>
  <c r="E82" i="9"/>
  <c r="E81" i="9" s="1"/>
  <c r="AF81" i="9" s="1"/>
  <c r="J5" i="25"/>
  <c r="J6" i="25"/>
  <c r="J7" i="25" s="1"/>
  <c r="J8" i="25"/>
  <c r="J9" i="25" s="1"/>
  <c r="J10" i="25" s="1"/>
  <c r="J11" i="25" s="1"/>
  <c r="J12" i="25"/>
  <c r="J13" i="25" s="1"/>
  <c r="J14" i="25" s="1"/>
  <c r="J15" i="25" s="1"/>
  <c r="J16" i="25"/>
  <c r="J17" i="25" s="1"/>
  <c r="A138" i="14"/>
  <c r="A139" i="14"/>
  <c r="A140" i="14" s="1"/>
  <c r="A141" i="14"/>
  <c r="A142" i="14" s="1"/>
  <c r="A143" i="14" s="1"/>
  <c r="A144" i="14" s="1"/>
  <c r="A145" i="14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/>
  <c r="A158" i="14" s="1"/>
  <c r="A159" i="14" s="1"/>
  <c r="A160" i="14" s="1"/>
  <c r="A161" i="14" s="1"/>
  <c r="A47" i="31"/>
  <c r="A50" i="31"/>
  <c r="A53" i="31"/>
  <c r="A44" i="31"/>
  <c r="D51" i="8"/>
  <c r="D50" i="8"/>
  <c r="D48" i="8"/>
  <c r="D47" i="8"/>
  <c r="D45" i="8"/>
  <c r="D54" i="8"/>
  <c r="D53" i="8"/>
  <c r="C50" i="8"/>
  <c r="C47" i="8"/>
  <c r="C53" i="8"/>
  <c r="D11" i="8"/>
  <c r="D8" i="8"/>
  <c r="D5" i="8"/>
  <c r="D14" i="8"/>
  <c r="E11" i="8"/>
  <c r="E8" i="8"/>
  <c r="E5" i="8"/>
  <c r="E14" i="8"/>
  <c r="E17" i="8"/>
  <c r="H11" i="8"/>
  <c r="H8" i="8"/>
  <c r="H5" i="8"/>
  <c r="H14" i="8"/>
  <c r="B9" i="11"/>
  <c r="D9" i="11"/>
  <c r="E9" i="11"/>
  <c r="D187" i="9"/>
  <c r="D186" i="9"/>
  <c r="AE186" i="9"/>
  <c r="AC186" i="9"/>
  <c r="C187" i="9"/>
  <c r="C186" i="9"/>
  <c r="AD186" i="9" s="1"/>
  <c r="D181" i="9"/>
  <c r="D180" i="9" s="1"/>
  <c r="AE180" i="9" s="1"/>
  <c r="D183" i="9"/>
  <c r="D182" i="9"/>
  <c r="AE182" i="9" s="1"/>
  <c r="D185" i="9"/>
  <c r="D184" i="9"/>
  <c r="AE184" i="9" s="1"/>
  <c r="U180" i="9"/>
  <c r="U182" i="9"/>
  <c r="U184" i="9"/>
  <c r="U186" i="9"/>
  <c r="D146" i="9"/>
  <c r="D145" i="9"/>
  <c r="AE145" i="9" s="1"/>
  <c r="D148" i="9"/>
  <c r="D147" i="9" s="1"/>
  <c r="AE147" i="9" s="1"/>
  <c r="D150" i="9"/>
  <c r="D149" i="9"/>
  <c r="AE149" i="9"/>
  <c r="D152" i="9"/>
  <c r="D151" i="9" s="1"/>
  <c r="AE151" i="9"/>
  <c r="U145" i="9"/>
  <c r="U147" i="9"/>
  <c r="U149" i="9"/>
  <c r="U151" i="9"/>
  <c r="L145" i="9"/>
  <c r="L147" i="9"/>
  <c r="L149" i="9"/>
  <c r="L151" i="9"/>
  <c r="AC3" i="9"/>
  <c r="S3" i="9"/>
  <c r="D111" i="9"/>
  <c r="D113" i="9"/>
  <c r="D112" i="9"/>
  <c r="AE112" i="9" s="1"/>
  <c r="D115" i="9"/>
  <c r="D114" i="9"/>
  <c r="AE114" i="9" s="1"/>
  <c r="C123" i="9"/>
  <c r="C125" i="9" s="1"/>
  <c r="K110" i="9" s="1"/>
  <c r="C126" i="9"/>
  <c r="C129" i="9"/>
  <c r="C135" i="9"/>
  <c r="D128" i="9"/>
  <c r="D131" i="9"/>
  <c r="D134" i="9"/>
  <c r="D76" i="9"/>
  <c r="D75" i="9"/>
  <c r="AE75" i="9" s="1"/>
  <c r="D78" i="9"/>
  <c r="D77" i="9" s="1"/>
  <c r="AE77" i="9" s="1"/>
  <c r="D80" i="9"/>
  <c r="D79" i="9"/>
  <c r="AE79" i="9"/>
  <c r="D82" i="9"/>
  <c r="D81" i="9" s="1"/>
  <c r="AE81" i="9"/>
  <c r="U75" i="9"/>
  <c r="U77" i="9"/>
  <c r="U79" i="9"/>
  <c r="U81" i="9"/>
  <c r="L5" i="9"/>
  <c r="L7" i="9"/>
  <c r="L9" i="9"/>
  <c r="D174" i="9"/>
  <c r="G13" i="8"/>
  <c r="E10" i="31"/>
  <c r="C10" i="8"/>
  <c r="G7" i="8"/>
  <c r="D146" i="10"/>
  <c r="D147" i="10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11" i="10"/>
  <c r="D112" i="10" s="1"/>
  <c r="D113" i="10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76" i="10"/>
  <c r="D77" i="10"/>
  <c r="D78" i="10" s="1"/>
  <c r="D79" i="10" s="1"/>
  <c r="D80" i="10"/>
  <c r="D81" i="10" s="1"/>
  <c r="D82" i="10" s="1"/>
  <c r="D83" i="10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41" i="10"/>
  <c r="D42" i="10" s="1"/>
  <c r="D43" i="10"/>
  <c r="D44" i="10" s="1"/>
  <c r="D45" i="10" s="1"/>
  <c r="D46" i="10"/>
  <c r="D47" i="10" s="1"/>
  <c r="D48" i="10" s="1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F4" i="10"/>
  <c r="F19" i="10"/>
  <c r="L90" i="10" s="1"/>
  <c r="AC4" i="10"/>
  <c r="AC3" i="10"/>
  <c r="X3" i="10"/>
  <c r="X5" i="10"/>
  <c r="X7" i="10"/>
  <c r="X8" i="10"/>
  <c r="X9" i="10"/>
  <c r="X11" i="10"/>
  <c r="X14" i="10"/>
  <c r="X15" i="10"/>
  <c r="X16" i="10"/>
  <c r="X17" i="10"/>
  <c r="X18" i="10"/>
  <c r="X19" i="10"/>
  <c r="X22" i="10"/>
  <c r="X23" i="10"/>
  <c r="X24" i="10"/>
  <c r="X25" i="10"/>
  <c r="X26" i="10"/>
  <c r="X27" i="10"/>
  <c r="X28" i="10"/>
  <c r="X31" i="10"/>
  <c r="X33" i="10"/>
  <c r="X39" i="10"/>
  <c r="X41" i="10"/>
  <c r="X48" i="10"/>
  <c r="X51" i="10" s="1"/>
  <c r="X49" i="10"/>
  <c r="X53" i="10"/>
  <c r="X54" i="10"/>
  <c r="AB54" i="10"/>
  <c r="AB53" i="10"/>
  <c r="AB52" i="10"/>
  <c r="AB51" i="10"/>
  <c r="AB50" i="10"/>
  <c r="AB49" i="10"/>
  <c r="AB45" i="10"/>
  <c r="AB41" i="10"/>
  <c r="AB36" i="10"/>
  <c r="AB35" i="10"/>
  <c r="AB34" i="10"/>
  <c r="AB33" i="10"/>
  <c r="AB32" i="10"/>
  <c r="AB22" i="10"/>
  <c r="AB28" i="10"/>
  <c r="AB26" i="10"/>
  <c r="AB24" i="10"/>
  <c r="AB23" i="10"/>
  <c r="AB19" i="10"/>
  <c r="AB15" i="10"/>
  <c r="AB5" i="10"/>
  <c r="AB11" i="10"/>
  <c r="AB10" i="10"/>
  <c r="AB9" i="10"/>
  <c r="AB8" i="10"/>
  <c r="AB7" i="10"/>
  <c r="AB6" i="10"/>
  <c r="AB4" i="10"/>
  <c r="Z22" i="10"/>
  <c r="Z28" i="10" s="1"/>
  <c r="Z27" i="10"/>
  <c r="Y38" i="10"/>
  <c r="AC28" i="10"/>
  <c r="AC27" i="10"/>
  <c r="V22" i="10"/>
  <c r="V28" i="10" s="1"/>
  <c r="V27" i="10"/>
  <c r="N1" i="27"/>
  <c r="J1" i="27"/>
  <c r="F1" i="27"/>
  <c r="B1" i="27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1" i="26"/>
  <c r="N5" i="26"/>
  <c r="N6" i="26"/>
  <c r="N7" i="26" s="1"/>
  <c r="N8" i="26"/>
  <c r="N9" i="26" s="1"/>
  <c r="N10" i="26" s="1"/>
  <c r="N11" i="26" s="1"/>
  <c r="N12" i="26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J1" i="26"/>
  <c r="F1" i="26"/>
  <c r="B1" i="26"/>
  <c r="N1" i="25"/>
  <c r="N5" i="25"/>
  <c r="N6" i="25"/>
  <c r="N7" i="25" s="1"/>
  <c r="N8" i="25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J1" i="25"/>
  <c r="F1" i="25"/>
  <c r="B1" i="25"/>
  <c r="Q1" i="24"/>
  <c r="Q9" i="24"/>
  <c r="Q10" i="24"/>
  <c r="Q11" i="24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L1" i="24"/>
  <c r="G1" i="24"/>
  <c r="B1" i="24"/>
  <c r="B18" i="11"/>
  <c r="D18" i="11"/>
  <c r="E18" i="11"/>
  <c r="B15" i="11"/>
  <c r="D15" i="11"/>
  <c r="E15" i="11"/>
  <c r="B12" i="11"/>
  <c r="D12" i="11"/>
  <c r="E12" i="11"/>
  <c r="E3" i="11"/>
  <c r="T186" i="9"/>
  <c r="S186" i="9"/>
  <c r="A202" i="9"/>
  <c r="A186" i="9"/>
  <c r="AB186" i="9"/>
  <c r="R186" i="9"/>
  <c r="J186" i="9"/>
  <c r="J184" i="9"/>
  <c r="J182" i="9"/>
  <c r="J180" i="9"/>
  <c r="C152" i="9"/>
  <c r="C151" i="9"/>
  <c r="AD151" i="9" s="1"/>
  <c r="S149" i="9"/>
  <c r="S151" i="9"/>
  <c r="C137" i="9"/>
  <c r="C174" i="9"/>
  <c r="A167" i="9"/>
  <c r="J151" i="9"/>
  <c r="A151" i="9"/>
  <c r="AC151" i="9"/>
  <c r="AB151" i="9"/>
  <c r="R151" i="9"/>
  <c r="J149" i="9"/>
  <c r="J147" i="9"/>
  <c r="J145" i="9"/>
  <c r="S116" i="9"/>
  <c r="C134" i="9"/>
  <c r="C131" i="9"/>
  <c r="C128" i="9"/>
  <c r="C139" i="9"/>
  <c r="A132" i="9"/>
  <c r="AB116" i="9"/>
  <c r="R116" i="9"/>
  <c r="A116" i="9"/>
  <c r="J116" i="9"/>
  <c r="J114" i="9"/>
  <c r="J112" i="9"/>
  <c r="J110" i="9"/>
  <c r="C60" i="31"/>
  <c r="B60" i="31"/>
  <c r="E20" i="31"/>
  <c r="B20" i="31"/>
  <c r="J15" i="31"/>
  <c r="A14" i="31"/>
  <c r="J12" i="31"/>
  <c r="A11" i="31"/>
  <c r="J9" i="31"/>
  <c r="A8" i="31"/>
  <c r="J6" i="31"/>
  <c r="A5" i="31"/>
  <c r="C82" i="9"/>
  <c r="C81" i="9" s="1"/>
  <c r="AD81" i="9" s="1"/>
  <c r="A97" i="9"/>
  <c r="AC81" i="9"/>
  <c r="AB81" i="9"/>
  <c r="S81" i="9"/>
  <c r="T81" i="9"/>
  <c r="R81" i="9"/>
  <c r="J81" i="9"/>
  <c r="J79" i="9"/>
  <c r="J77" i="9"/>
  <c r="J75" i="9"/>
  <c r="A81" i="9"/>
  <c r="AB46" i="9"/>
  <c r="R46" i="9"/>
  <c r="K44" i="9"/>
  <c r="K42" i="9"/>
  <c r="A62" i="9"/>
  <c r="B64" i="9" s="1"/>
  <c r="A46" i="9"/>
  <c r="J46" i="9"/>
  <c r="J44" i="9"/>
  <c r="J42" i="9"/>
  <c r="J40" i="9"/>
  <c r="J11" i="9"/>
  <c r="A11" i="9"/>
  <c r="AB11" i="9"/>
  <c r="R11" i="9"/>
  <c r="A27" i="9"/>
  <c r="J9" i="9"/>
  <c r="A53" i="8"/>
  <c r="V56" i="8"/>
  <c r="V60" i="8" s="1"/>
  <c r="V61" i="8"/>
  <c r="V62" i="8" s="1"/>
  <c r="A47" i="8"/>
  <c r="T56" i="8"/>
  <c r="T60" i="8" s="1"/>
  <c r="A50" i="8"/>
  <c r="U56" i="8"/>
  <c r="U60" i="8" s="1"/>
  <c r="A44" i="8"/>
  <c r="S56" i="8" s="1"/>
  <c r="S60" i="8" s="1"/>
  <c r="J15" i="8"/>
  <c r="AE5" i="8"/>
  <c r="AF5" i="8"/>
  <c r="AG5" i="8"/>
  <c r="AH5" i="8"/>
  <c r="AH9" i="8" s="1"/>
  <c r="AI5" i="8"/>
  <c r="AE6" i="8"/>
  <c r="AF6" i="8"/>
  <c r="AG6" i="8"/>
  <c r="AH6" i="8"/>
  <c r="AI6" i="8"/>
  <c r="AE7" i="8"/>
  <c r="AF7" i="8"/>
  <c r="AG7" i="8"/>
  <c r="AH7" i="8"/>
  <c r="AI7" i="8"/>
  <c r="AI9" i="8" s="1"/>
  <c r="AE8" i="8"/>
  <c r="AF8" i="8"/>
  <c r="AG8" i="8"/>
  <c r="AH8" i="8"/>
  <c r="AI8" i="8"/>
  <c r="AE9" i="8"/>
  <c r="AG9" i="8"/>
  <c r="AD5" i="8"/>
  <c r="AD6" i="8"/>
  <c r="AD7" i="8"/>
  <c r="AD8" i="8"/>
  <c r="AC8" i="8"/>
  <c r="R8" i="8"/>
  <c r="T9" i="8"/>
  <c r="T10" i="8" s="1"/>
  <c r="X9" i="8"/>
  <c r="T8" i="8"/>
  <c r="U8" i="8"/>
  <c r="V8" i="8"/>
  <c r="W8" i="8"/>
  <c r="X8" i="8"/>
  <c r="Y8" i="8"/>
  <c r="S8" i="8"/>
  <c r="B20" i="8"/>
  <c r="C20" i="8"/>
  <c r="E20" i="8"/>
  <c r="G20" i="8"/>
  <c r="A14" i="8"/>
  <c r="G80" i="14"/>
  <c r="G52" i="14"/>
  <c r="G1" i="14"/>
  <c r="AC22" i="10"/>
  <c r="AF5" i="10" s="1"/>
  <c r="K22" i="30"/>
  <c r="K3" i="30"/>
  <c r="J5" i="30"/>
  <c r="J6" i="30"/>
  <c r="J7" i="30" s="1"/>
  <c r="J8" i="30" s="1"/>
  <c r="J9" i="30" s="1"/>
  <c r="J10" i="30" s="1"/>
  <c r="J11" i="30"/>
  <c r="J12" i="30"/>
  <c r="J13" i="30" s="1"/>
  <c r="J14" i="30" s="1"/>
  <c r="J15" i="30" s="1"/>
  <c r="J16" i="30" s="1"/>
  <c r="J17" i="30" s="1"/>
  <c r="J18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AC31" i="10"/>
  <c r="AF6" i="10"/>
  <c r="E10" i="10" s="1"/>
  <c r="P143" i="10" s="1"/>
  <c r="F10" i="10"/>
  <c r="P160" i="10"/>
  <c r="I160" i="10"/>
  <c r="C10" i="10"/>
  <c r="I143" i="10" s="1"/>
  <c r="AE6" i="10"/>
  <c r="B10" i="10"/>
  <c r="B141" i="10" s="1"/>
  <c r="D4" i="10"/>
  <c r="E4" i="10"/>
  <c r="L38" i="10" s="1"/>
  <c r="C4" i="10"/>
  <c r="E143" i="10" s="1"/>
  <c r="F9" i="10"/>
  <c r="P125" i="10" s="1"/>
  <c r="E9" i="10"/>
  <c r="P108" i="10" s="1"/>
  <c r="D9" i="10"/>
  <c r="I125" i="10"/>
  <c r="AE5" i="10"/>
  <c r="B9" i="10" s="1"/>
  <c r="B106" i="10" s="1"/>
  <c r="AC14" i="10"/>
  <c r="AF4" i="10"/>
  <c r="D8" i="10"/>
  <c r="I90" i="10"/>
  <c r="C8" i="10"/>
  <c r="I73" i="10" s="1"/>
  <c r="AE4" i="10"/>
  <c r="B8" i="10"/>
  <c r="B71" i="10" s="1"/>
  <c r="AF3" i="10"/>
  <c r="D7" i="10" s="1"/>
  <c r="I55" i="10" s="1"/>
  <c r="E38" i="10"/>
  <c r="F20" i="10"/>
  <c r="AC39" i="10"/>
  <c r="AF7" i="10"/>
  <c r="D11" i="10" s="1"/>
  <c r="AF8" i="10"/>
  <c r="AG8" i="10" s="1"/>
  <c r="AO2" i="10"/>
  <c r="AK2" i="10"/>
  <c r="AA47" i="10"/>
  <c r="AA38" i="10"/>
  <c r="AA30" i="10"/>
  <c r="AA21" i="10"/>
  <c r="AA13" i="10"/>
  <c r="AA2" i="10"/>
  <c r="AC54" i="10"/>
  <c r="AC53" i="10"/>
  <c r="AC52" i="10"/>
  <c r="AC51" i="10"/>
  <c r="AC50" i="10"/>
  <c r="AC49" i="10"/>
  <c r="AC45" i="10"/>
  <c r="AC44" i="10"/>
  <c r="AC43" i="10"/>
  <c r="AC42" i="10"/>
  <c r="AC41" i="10"/>
  <c r="AC40" i="10"/>
  <c r="AC36" i="10"/>
  <c r="AC35" i="10"/>
  <c r="AC34" i="10"/>
  <c r="AC33" i="10"/>
  <c r="AC32" i="10"/>
  <c r="AC26" i="10"/>
  <c r="AC25" i="10"/>
  <c r="AC24" i="10"/>
  <c r="AC23" i="10"/>
  <c r="AC19" i="10"/>
  <c r="AC18" i="10"/>
  <c r="AC17" i="10"/>
  <c r="AC16" i="10"/>
  <c r="AC15" i="10"/>
  <c r="AC5" i="10"/>
  <c r="AC6" i="10"/>
  <c r="AC7" i="10"/>
  <c r="AC8" i="10"/>
  <c r="AC9" i="10"/>
  <c r="AC10" i="10"/>
  <c r="AC11" i="10"/>
  <c r="A174" i="1"/>
  <c r="J175" i="1" s="1"/>
  <c r="O175" i="1" s="1"/>
  <c r="J172" i="1"/>
  <c r="O172" i="1"/>
  <c r="J169" i="1"/>
  <c r="O169" i="1"/>
  <c r="J166" i="1"/>
  <c r="O166" i="1"/>
  <c r="J129" i="1"/>
  <c r="O129" i="1" s="1"/>
  <c r="J126" i="1"/>
  <c r="O126" i="1" s="1"/>
  <c r="J123" i="1"/>
  <c r="O123" i="1" s="1"/>
  <c r="A134" i="1"/>
  <c r="A92" i="1"/>
  <c r="J93" i="1"/>
  <c r="J90" i="1"/>
  <c r="O90" i="1"/>
  <c r="J87" i="1"/>
  <c r="O87" i="1" s="1"/>
  <c r="J84" i="1"/>
  <c r="O84" i="1" s="1"/>
  <c r="A53" i="1"/>
  <c r="J54" i="1" s="1"/>
  <c r="O54" i="1" s="1"/>
  <c r="J51" i="1"/>
  <c r="O51" i="1"/>
  <c r="J48" i="1"/>
  <c r="O48" i="1"/>
  <c r="J45" i="1"/>
  <c r="O45" i="1" s="1"/>
  <c r="C163" i="1"/>
  <c r="D163" i="1"/>
  <c r="E163" i="1"/>
  <c r="F163" i="1"/>
  <c r="G163" i="1"/>
  <c r="B163" i="1"/>
  <c r="C120" i="1"/>
  <c r="D120" i="1"/>
  <c r="E120" i="1"/>
  <c r="F120" i="1"/>
  <c r="G120" i="1"/>
  <c r="B120" i="1"/>
  <c r="G81" i="1"/>
  <c r="F81" i="1"/>
  <c r="E81" i="1"/>
  <c r="D81" i="1"/>
  <c r="C81" i="1"/>
  <c r="B81" i="1"/>
  <c r="J15" i="1"/>
  <c r="O15" i="1" s="1"/>
  <c r="J5" i="27"/>
  <c r="J6" i="27" s="1"/>
  <c r="J7" i="27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F5" i="27"/>
  <c r="F6" i="27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B5" i="27"/>
  <c r="B6" i="27"/>
  <c r="B7" i="27" s="1"/>
  <c r="B8" i="27" s="1"/>
  <c r="B9" i="27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AC184" i="9"/>
  <c r="C185" i="9"/>
  <c r="C184" i="9"/>
  <c r="AD184" i="9" s="1"/>
  <c r="AB184" i="9"/>
  <c r="S184" i="9"/>
  <c r="T184" i="9"/>
  <c r="R184" i="9"/>
  <c r="AC182" i="9"/>
  <c r="C183" i="9"/>
  <c r="C182" i="9"/>
  <c r="AD182" i="9" s="1"/>
  <c r="S182" i="9"/>
  <c r="T182" i="9"/>
  <c r="AC180" i="9"/>
  <c r="C181" i="9"/>
  <c r="C180" i="9"/>
  <c r="AD180" i="9" s="1"/>
  <c r="AB180" i="9"/>
  <c r="S180" i="9"/>
  <c r="T180" i="9"/>
  <c r="R180" i="9"/>
  <c r="D3" i="11"/>
  <c r="B3" i="11"/>
  <c r="A82" i="14"/>
  <c r="A83" i="14"/>
  <c r="A84" i="14" s="1"/>
  <c r="A85" i="14" s="1"/>
  <c r="A86" i="14" s="1"/>
  <c r="A87" i="14" s="1"/>
  <c r="A88" i="14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D80" i="14"/>
  <c r="AC149" i="9"/>
  <c r="C150" i="9"/>
  <c r="C149" i="9"/>
  <c r="AD149" i="9" s="1"/>
  <c r="AB149" i="9"/>
  <c r="T149" i="9"/>
  <c r="R149" i="9"/>
  <c r="AC147" i="9"/>
  <c r="C148" i="9"/>
  <c r="C147" i="9" s="1"/>
  <c r="AD147" i="9"/>
  <c r="S147" i="9"/>
  <c r="Z147" i="9" s="1"/>
  <c r="T147" i="9"/>
  <c r="AC145" i="9"/>
  <c r="C146" i="9"/>
  <c r="C145" i="9" s="1"/>
  <c r="AD145" i="9" s="1"/>
  <c r="AB145" i="9"/>
  <c r="S145" i="9"/>
  <c r="T145" i="9"/>
  <c r="R145" i="9"/>
  <c r="A54" i="14"/>
  <c r="A55" i="14"/>
  <c r="A56" i="14"/>
  <c r="A57" i="14" s="1"/>
  <c r="A58" i="14" s="1"/>
  <c r="A59" i="14" s="1"/>
  <c r="A60" i="14" s="1"/>
  <c r="A61" i="14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D52" i="14"/>
  <c r="AC114" i="9"/>
  <c r="C115" i="9"/>
  <c r="C114" i="9"/>
  <c r="AD114" i="9" s="1"/>
  <c r="AB114" i="9"/>
  <c r="S114" i="9"/>
  <c r="T114" i="9"/>
  <c r="R114" i="9"/>
  <c r="AC112" i="9"/>
  <c r="C113" i="9"/>
  <c r="C112" i="9"/>
  <c r="AD112" i="9" s="1"/>
  <c r="S112" i="9"/>
  <c r="T112" i="9"/>
  <c r="AC110" i="9"/>
  <c r="C111" i="9"/>
  <c r="C110" i="9"/>
  <c r="AD110" i="9" s="1"/>
  <c r="AB110" i="9"/>
  <c r="S110" i="9"/>
  <c r="T110" i="9"/>
  <c r="R110" i="9"/>
  <c r="A26" i="14"/>
  <c r="A27" i="14" s="1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C79" i="9"/>
  <c r="C80" i="9"/>
  <c r="C79" i="9"/>
  <c r="AD79" i="9"/>
  <c r="AB79" i="9"/>
  <c r="S79" i="9"/>
  <c r="T79" i="9"/>
  <c r="R79" i="9"/>
  <c r="AC77" i="9"/>
  <c r="C78" i="9"/>
  <c r="C77" i="9" s="1"/>
  <c r="AD77" i="9" s="1"/>
  <c r="S77" i="9"/>
  <c r="T77" i="9"/>
  <c r="AC75" i="9"/>
  <c r="C76" i="9"/>
  <c r="C75" i="9"/>
  <c r="AD75" i="9" s="1"/>
  <c r="AB75" i="9"/>
  <c r="S75" i="9"/>
  <c r="T75" i="9"/>
  <c r="R75" i="9"/>
  <c r="AB44" i="9"/>
  <c r="R44" i="9"/>
  <c r="AB40" i="9"/>
  <c r="R40" i="9"/>
  <c r="AB9" i="9"/>
  <c r="AB5" i="9"/>
  <c r="D1" i="14"/>
  <c r="K42" i="1"/>
  <c r="K81" i="1"/>
  <c r="K120" i="1" s="1"/>
  <c r="K163" i="1" s="1"/>
  <c r="E11" i="10"/>
  <c r="AE8" i="10"/>
  <c r="B12" i="10"/>
  <c r="B27" i="10" s="1"/>
  <c r="AE7" i="10"/>
  <c r="B11" i="10"/>
  <c r="B26" i="10" s="1"/>
  <c r="E7" i="10"/>
  <c r="P38" i="10" s="1"/>
  <c r="C19" i="10"/>
  <c r="AE3" i="10"/>
  <c r="B7" i="10"/>
  <c r="B22" i="10" s="1"/>
  <c r="V39" i="10"/>
  <c r="Z39" i="10"/>
  <c r="Z40" i="10" s="1"/>
  <c r="V41" i="10"/>
  <c r="Z41" i="10"/>
  <c r="Z43" i="10"/>
  <c r="V44" i="10"/>
  <c r="V45" i="10"/>
  <c r="U47" i="10"/>
  <c r="Y47" i="10"/>
  <c r="V48" i="10"/>
  <c r="V52" i="10" s="1"/>
  <c r="Z48" i="10"/>
  <c r="Z49" i="10" s="1"/>
  <c r="V49" i="10"/>
  <c r="V51" i="10"/>
  <c r="Z51" i="10"/>
  <c r="Z52" i="10"/>
  <c r="Z54" i="10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A5" i="30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H22" i="30"/>
  <c r="B22" i="30"/>
  <c r="H3" i="30"/>
  <c r="B3" i="30"/>
  <c r="Z31" i="10"/>
  <c r="Z33" i="10" s="1"/>
  <c r="V31" i="10"/>
  <c r="V36" i="10" s="1"/>
  <c r="Z14" i="10"/>
  <c r="V14" i="10"/>
  <c r="D5" i="10"/>
  <c r="D20" i="10" s="1"/>
  <c r="E5" i="10"/>
  <c r="E20" i="10"/>
  <c r="C5" i="10"/>
  <c r="C20" i="10"/>
  <c r="B23" i="10"/>
  <c r="E19" i="10"/>
  <c r="AN2" i="10"/>
  <c r="AL2" i="10"/>
  <c r="AJ2" i="10"/>
  <c r="AH2" i="10"/>
  <c r="Z36" i="10"/>
  <c r="Z35" i="10"/>
  <c r="Z34" i="10"/>
  <c r="Z32" i="10"/>
  <c r="V32" i="10"/>
  <c r="Z26" i="10"/>
  <c r="Z25" i="10"/>
  <c r="Z24" i="10"/>
  <c r="Z23" i="10"/>
  <c r="V26" i="10"/>
  <c r="V25" i="10"/>
  <c r="V24" i="10"/>
  <c r="V23" i="10"/>
  <c r="Z19" i="10"/>
  <c r="Z18" i="10"/>
  <c r="Z17" i="10"/>
  <c r="Z16" i="10"/>
  <c r="Z15" i="10"/>
  <c r="V16" i="10"/>
  <c r="V17" i="10"/>
  <c r="V18" i="10"/>
  <c r="V19" i="10"/>
  <c r="V15" i="10"/>
  <c r="Z3" i="10"/>
  <c r="Z11" i="10"/>
  <c r="Z10" i="10"/>
  <c r="Z9" i="10"/>
  <c r="Z8" i="10"/>
  <c r="Z7" i="10"/>
  <c r="Z6" i="10"/>
  <c r="Z5" i="10"/>
  <c r="Z4" i="10"/>
  <c r="V5" i="10"/>
  <c r="V6" i="10"/>
  <c r="V7" i="10"/>
  <c r="V8" i="10"/>
  <c r="V9" i="10"/>
  <c r="V10" i="10"/>
  <c r="V11" i="10"/>
  <c r="AF9" i="10"/>
  <c r="AG7" i="10" s="1"/>
  <c r="AG9" i="10"/>
  <c r="U38" i="10"/>
  <c r="Y30" i="10"/>
  <c r="U30" i="10"/>
  <c r="Y21" i="10"/>
  <c r="U21" i="10"/>
  <c r="Y13" i="10"/>
  <c r="U13" i="10"/>
  <c r="Y2" i="10"/>
  <c r="U2" i="10"/>
  <c r="A184" i="9"/>
  <c r="A180" i="9"/>
  <c r="A149" i="9"/>
  <c r="A145" i="9"/>
  <c r="A114" i="9"/>
  <c r="A110" i="9"/>
  <c r="A79" i="9"/>
  <c r="A75" i="9"/>
  <c r="A44" i="9"/>
  <c r="A40" i="9"/>
  <c r="A199" i="9"/>
  <c r="A193" i="9"/>
  <c r="A164" i="9"/>
  <c r="A158" i="9"/>
  <c r="A129" i="9"/>
  <c r="A123" i="9"/>
  <c r="A94" i="9"/>
  <c r="A88" i="9"/>
  <c r="A59" i="9"/>
  <c r="B61" i="9" s="1"/>
  <c r="A53" i="9"/>
  <c r="B55" i="9" s="1"/>
  <c r="A24" i="9"/>
  <c r="A18" i="9"/>
  <c r="A9" i="9"/>
  <c r="R9" i="9"/>
  <c r="R5" i="9"/>
  <c r="J5" i="9"/>
  <c r="A5" i="9"/>
  <c r="AC5" i="8"/>
  <c r="R5" i="8"/>
  <c r="AC7" i="8"/>
  <c r="R7" i="8"/>
  <c r="A171" i="1"/>
  <c r="A130" i="1"/>
  <c r="A89" i="1"/>
  <c r="A50" i="1"/>
  <c r="J12" i="1"/>
  <c r="J6" i="1"/>
  <c r="A165" i="1"/>
  <c r="A122" i="1"/>
  <c r="A83" i="1"/>
  <c r="A44" i="1"/>
  <c r="J12" i="8"/>
  <c r="J6" i="8"/>
  <c r="A11" i="8"/>
  <c r="A5" i="8"/>
  <c r="F5" i="26"/>
  <c r="F6" i="26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J5" i="26"/>
  <c r="J6" i="26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B5" i="26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F5" i="25"/>
  <c r="F6" i="25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B5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L9" i="24"/>
  <c r="L10" i="24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G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B9" i="24"/>
  <c r="B10" i="24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U61" i="8"/>
  <c r="U62" i="8"/>
  <c r="O12" i="1"/>
  <c r="O6" i="1"/>
  <c r="D5" i="11"/>
  <c r="D6" i="11" s="1"/>
  <c r="B5" i="11"/>
  <c r="C5" i="11"/>
  <c r="C6" i="11"/>
  <c r="B6" i="11"/>
  <c r="C124" i="9"/>
  <c r="T61" i="8"/>
  <c r="T62" i="8"/>
  <c r="S61" i="8"/>
  <c r="S62" i="8" s="1"/>
  <c r="Y7" i="8"/>
  <c r="X7" i="8"/>
  <c r="W7" i="8"/>
  <c r="V7" i="8"/>
  <c r="U7" i="8"/>
  <c r="T7" i="8"/>
  <c r="S7" i="8"/>
  <c r="T6" i="8"/>
  <c r="S6" i="8"/>
  <c r="U6" i="8"/>
  <c r="V6" i="8"/>
  <c r="W6" i="8"/>
  <c r="X6" i="8"/>
  <c r="Y6" i="8"/>
  <c r="S9" i="8"/>
  <c r="X10" i="8"/>
  <c r="S5" i="8"/>
  <c r="T5" i="8"/>
  <c r="U5" i="8"/>
  <c r="V5" i="8"/>
  <c r="W5" i="8"/>
  <c r="X5" i="8"/>
  <c r="Y5" i="8"/>
  <c r="D108" i="14"/>
  <c r="AB182" i="9"/>
  <c r="R182" i="9"/>
  <c r="AB147" i="9"/>
  <c r="R147" i="9"/>
  <c r="AB42" i="9"/>
  <c r="R42" i="9"/>
  <c r="AB7" i="9"/>
  <c r="D19" i="10"/>
  <c r="W47" i="10"/>
  <c r="AM2" i="10"/>
  <c r="W38" i="10"/>
  <c r="W21" i="10"/>
  <c r="W2" i="10"/>
  <c r="A147" i="9"/>
  <c r="A77" i="9"/>
  <c r="A196" i="9"/>
  <c r="A126" i="9"/>
  <c r="A56" i="9"/>
  <c r="B58" i="9" s="1"/>
  <c r="A168" i="1"/>
  <c r="A126" i="1"/>
  <c r="A86" i="1"/>
  <c r="A47" i="1"/>
  <c r="J9" i="1"/>
  <c r="O9" i="1"/>
  <c r="J9" i="8"/>
  <c r="A8" i="8"/>
  <c r="R6" i="8"/>
  <c r="AC6" i="8"/>
  <c r="A7" i="9"/>
  <c r="J7" i="9"/>
  <c r="R7" i="9"/>
  <c r="A21" i="9"/>
  <c r="A91" i="9"/>
  <c r="A161" i="9"/>
  <c r="A42" i="9"/>
  <c r="A112" i="9"/>
  <c r="A182" i="9"/>
  <c r="W13" i="10"/>
  <c r="W30" i="10"/>
  <c r="AI2" i="10"/>
  <c r="E3" i="30"/>
  <c r="E22" i="30"/>
  <c r="R77" i="9"/>
  <c r="AB77" i="9"/>
  <c r="R112" i="9"/>
  <c r="AB112" i="9"/>
  <c r="C3" i="11"/>
  <c r="D136" i="14"/>
  <c r="D6" i="31"/>
  <c r="D17" i="31"/>
  <c r="D7" i="31" s="1"/>
  <c r="D15" i="31"/>
  <c r="D20" i="31"/>
  <c r="D13" i="31"/>
  <c r="D16" i="31"/>
  <c r="G17" i="31"/>
  <c r="G13" i="31" s="1"/>
  <c r="G16" i="31"/>
  <c r="G7" i="31"/>
  <c r="G20" i="31"/>
  <c r="G15" i="31"/>
  <c r="F17" i="31"/>
  <c r="F16" i="31" s="1"/>
  <c r="F15" i="31"/>
  <c r="F20" i="31"/>
  <c r="B53" i="31"/>
  <c r="D53" i="31" s="1"/>
  <c r="B57" i="31"/>
  <c r="B48" i="31"/>
  <c r="B51" i="31"/>
  <c r="B54" i="31"/>
  <c r="C57" i="31"/>
  <c r="C55" i="31" s="1"/>
  <c r="F7" i="31"/>
  <c r="F10" i="31"/>
  <c r="F13" i="31"/>
  <c r="B45" i="31"/>
  <c r="H17" i="31"/>
  <c r="H10" i="31" s="1"/>
  <c r="H15" i="31"/>
  <c r="H20" i="31"/>
  <c r="H7" i="31"/>
  <c r="H16" i="31"/>
  <c r="C58" i="31" l="1"/>
  <c r="V35" i="10"/>
  <c r="D12" i="10"/>
  <c r="AD9" i="8"/>
  <c r="C130" i="9"/>
  <c r="C127" i="9"/>
  <c r="C136" i="9"/>
  <c r="T116" i="9"/>
  <c r="C133" i="9"/>
  <c r="C11" i="10"/>
  <c r="C12" i="11"/>
  <c r="C14" i="11" s="1"/>
  <c r="C18" i="11"/>
  <c r="C20" i="11" s="1"/>
  <c r="C9" i="11"/>
  <c r="C15" i="11"/>
  <c r="C21" i="11" s="1"/>
  <c r="C49" i="31"/>
  <c r="G10" i="31"/>
  <c r="AG5" i="10"/>
  <c r="V54" i="10"/>
  <c r="Z50" i="10"/>
  <c r="Z42" i="10"/>
  <c r="V40" i="10"/>
  <c r="V43" i="10"/>
  <c r="C7" i="10"/>
  <c r="I38" i="10" s="1"/>
  <c r="B25" i="10"/>
  <c r="E12" i="10"/>
  <c r="L125" i="10"/>
  <c r="L160" i="10"/>
  <c r="L55" i="10"/>
  <c r="E5" i="11"/>
  <c r="E6" i="11" s="1"/>
  <c r="F5" i="10"/>
  <c r="C52" i="31"/>
  <c r="AG6" i="10"/>
  <c r="E18" i="8"/>
  <c r="E10" i="8"/>
  <c r="E16" i="8"/>
  <c r="V9" i="8"/>
  <c r="V10" i="8" s="1"/>
  <c r="AM8" i="10"/>
  <c r="H13" i="31"/>
  <c r="D10" i="31"/>
  <c r="C46" i="31"/>
  <c r="AG4" i="10"/>
  <c r="C12" i="10"/>
  <c r="Z53" i="10"/>
  <c r="Z45" i="10"/>
  <c r="V42" i="10"/>
  <c r="B36" i="10"/>
  <c r="AJ114" i="9"/>
  <c r="O93" i="1"/>
  <c r="J132" i="1"/>
  <c r="O132" i="1" s="1"/>
  <c r="F8" i="10"/>
  <c r="P90" i="10" s="1"/>
  <c r="E8" i="10"/>
  <c r="P73" i="10" s="1"/>
  <c r="X34" i="10"/>
  <c r="X36" i="10"/>
  <c r="X32" i="10"/>
  <c r="X35" i="10"/>
  <c r="H112" i="9"/>
  <c r="AI112" i="9" s="1"/>
  <c r="H139" i="9"/>
  <c r="H135" i="9"/>
  <c r="H128" i="9"/>
  <c r="O44" i="9"/>
  <c r="O42" i="9"/>
  <c r="E90" i="9"/>
  <c r="E104" i="9"/>
  <c r="F90" i="9"/>
  <c r="E100" i="9"/>
  <c r="V75" i="9" s="1"/>
  <c r="Z75" i="9" s="1"/>
  <c r="E123" i="9"/>
  <c r="E75" i="9"/>
  <c r="AF75" i="9" s="1"/>
  <c r="L143" i="10"/>
  <c r="L73" i="10"/>
  <c r="B14" i="11"/>
  <c r="B21" i="11"/>
  <c r="D14" i="11"/>
  <c r="H17" i="8"/>
  <c r="H16" i="8" s="1"/>
  <c r="H20" i="8"/>
  <c r="H10" i="8"/>
  <c r="D20" i="8"/>
  <c r="D125" i="9"/>
  <c r="D135" i="9"/>
  <c r="D124" i="9"/>
  <c r="D110" i="9"/>
  <c r="AE110" i="9" s="1"/>
  <c r="V33" i="10"/>
  <c r="Z44" i="10"/>
  <c r="L108" i="10"/>
  <c r="K112" i="9"/>
  <c r="Z186" i="9"/>
  <c r="E13" i="8"/>
  <c r="B11" i="11"/>
  <c r="AO5" i="10"/>
  <c r="G131" i="9"/>
  <c r="F131" i="9"/>
  <c r="F139" i="9"/>
  <c r="F135" i="9"/>
  <c r="B44" i="8"/>
  <c r="F17" i="8"/>
  <c r="F20" i="8"/>
  <c r="V73" i="9"/>
  <c r="AF73" i="9"/>
  <c r="V34" i="10"/>
  <c r="B24" i="10"/>
  <c r="V50" i="10"/>
  <c r="V53" i="10"/>
  <c r="AJ75" i="9"/>
  <c r="AJ79" i="9"/>
  <c r="AJ149" i="9"/>
  <c r="F7" i="10"/>
  <c r="P55" i="10" s="1"/>
  <c r="D21" i="11"/>
  <c r="D17" i="8"/>
  <c r="D13" i="8" s="1"/>
  <c r="AJ77" i="9"/>
  <c r="AJ112" i="9"/>
  <c r="E160" i="10"/>
  <c r="E125" i="10"/>
  <c r="E90" i="10"/>
  <c r="E55" i="10"/>
  <c r="X42" i="10"/>
  <c r="X44" i="10"/>
  <c r="X43" i="10"/>
  <c r="X40" i="10"/>
  <c r="AB44" i="10"/>
  <c r="AB42" i="10"/>
  <c r="AB43" i="10"/>
  <c r="AB40" i="10"/>
  <c r="Q89" i="1"/>
  <c r="B6" i="8"/>
  <c r="B12" i="8"/>
  <c r="B9" i="8"/>
  <c r="B15" i="8"/>
  <c r="K9" i="1"/>
  <c r="K6" i="1"/>
  <c r="R6" i="1"/>
  <c r="K12" i="1"/>
  <c r="Q86" i="1"/>
  <c r="F12" i="10"/>
  <c r="H174" i="1"/>
  <c r="H140" i="1"/>
  <c r="H127" i="1" s="1"/>
  <c r="AH38" i="9"/>
  <c r="X38" i="9"/>
  <c r="AE108" i="9"/>
  <c r="U108" i="9"/>
  <c r="AJ182" i="9"/>
  <c r="AF9" i="8"/>
  <c r="K114" i="9"/>
  <c r="E21" i="11"/>
  <c r="E14" i="11"/>
  <c r="D7" i="8"/>
  <c r="E131" i="9"/>
  <c r="E114" i="9"/>
  <c r="AF114" i="9" s="1"/>
  <c r="E139" i="9"/>
  <c r="W110" i="9"/>
  <c r="AM6" i="10"/>
  <c r="E16" i="31"/>
  <c r="E13" i="31"/>
  <c r="AJ44" i="9"/>
  <c r="G173" i="1"/>
  <c r="G177" i="1"/>
  <c r="G172" i="1" s="1"/>
  <c r="O40" i="9"/>
  <c r="Z145" i="9"/>
  <c r="AJ180" i="9"/>
  <c r="AJ184" i="9"/>
  <c r="C9" i="10"/>
  <c r="I108" i="10" s="1"/>
  <c r="E108" i="10"/>
  <c r="E73" i="10"/>
  <c r="K116" i="9"/>
  <c r="X45" i="10"/>
  <c r="E7" i="8"/>
  <c r="AB18" i="10"/>
  <c r="AB16" i="10"/>
  <c r="AB17" i="10"/>
  <c r="AK9" i="10"/>
  <c r="AO3" i="10"/>
  <c r="C18" i="8"/>
  <c r="C13" i="8"/>
  <c r="C7" i="8"/>
  <c r="C16" i="8"/>
  <c r="Q131" i="1"/>
  <c r="AJ81" i="9"/>
  <c r="AB27" i="10"/>
  <c r="AB25" i="10"/>
  <c r="X4" i="10"/>
  <c r="X10" i="10"/>
  <c r="X6" i="10"/>
  <c r="O147" i="9"/>
  <c r="K84" i="1"/>
  <c r="H165" i="1"/>
  <c r="D44" i="31"/>
  <c r="C45" i="31"/>
  <c r="D45" i="31" s="1"/>
  <c r="C48" i="31"/>
  <c r="D48" i="31" s="1"/>
  <c r="D47" i="31"/>
  <c r="B180" i="1"/>
  <c r="AJ145" i="9"/>
  <c r="AJ147" i="9"/>
  <c r="X50" i="10"/>
  <c r="X52" i="10"/>
  <c r="O145" i="9"/>
  <c r="AI9" i="10"/>
  <c r="AM4" i="10" s="1"/>
  <c r="H138" i="1"/>
  <c r="Z40" i="9"/>
  <c r="AJ5" i="9"/>
  <c r="C170" i="1"/>
  <c r="P169" i="1"/>
  <c r="E140" i="1"/>
  <c r="G180" i="1"/>
  <c r="G170" i="1"/>
  <c r="AJ151" i="9"/>
  <c r="AJ186" i="9"/>
  <c r="G18" i="8"/>
  <c r="G16" i="8"/>
  <c r="G10" i="8"/>
  <c r="G125" i="9"/>
  <c r="F125" i="9"/>
  <c r="F124" i="9"/>
  <c r="O151" i="9"/>
  <c r="AJ9" i="10"/>
  <c r="AN3" i="10"/>
  <c r="K93" i="1"/>
  <c r="K90" i="1"/>
  <c r="M21" i="35"/>
  <c r="H170" i="1"/>
  <c r="Z11" i="9"/>
  <c r="H9" i="31"/>
  <c r="G9" i="31"/>
  <c r="C8" i="31"/>
  <c r="D9" i="31"/>
  <c r="E9" i="31"/>
  <c r="AJ116" i="9"/>
  <c r="AJ46" i="9"/>
  <c r="AJ7" i="9"/>
  <c r="D15" i="1"/>
  <c r="D9" i="1"/>
  <c r="D12" i="1"/>
  <c r="D6" i="1"/>
  <c r="E19" i="1"/>
  <c r="D19" i="1"/>
  <c r="Q18" i="1"/>
  <c r="B177" i="1"/>
  <c r="B175" i="1" s="1"/>
  <c r="D174" i="1"/>
  <c r="E173" i="1"/>
  <c r="F173" i="1"/>
  <c r="E180" i="1"/>
  <c r="D173" i="1"/>
  <c r="P172" i="1"/>
  <c r="E134" i="9"/>
  <c r="D50" i="31"/>
  <c r="C51" i="31"/>
  <c r="D51" i="31" s="1"/>
  <c r="G9" i="1"/>
  <c r="D45" i="1"/>
  <c r="E58" i="1"/>
  <c r="Q58" i="1" s="1"/>
  <c r="D51" i="1"/>
  <c r="Q57" i="1"/>
  <c r="G90" i="1"/>
  <c r="G93" i="1"/>
  <c r="G84" i="1"/>
  <c r="H97" i="1"/>
  <c r="N87" i="1" s="1"/>
  <c r="Q96" i="1"/>
  <c r="G97" i="1"/>
  <c r="Q97" i="1" s="1"/>
  <c r="C173" i="1"/>
  <c r="F121" i="9"/>
  <c r="F178" i="9"/>
  <c r="M11" i="9"/>
  <c r="D89" i="9"/>
  <c r="D102" i="9"/>
  <c r="D95" i="9"/>
  <c r="D101" i="9"/>
  <c r="D98" i="9"/>
  <c r="B200" i="9"/>
  <c r="B206" i="9"/>
  <c r="B203" i="9"/>
  <c r="B194" i="9"/>
  <c r="C207" i="9"/>
  <c r="B197" i="9"/>
  <c r="AH9" i="10"/>
  <c r="M9" i="1"/>
  <c r="E7" i="31"/>
  <c r="Q17" i="1"/>
  <c r="Q50" i="1"/>
  <c r="L24" i="35"/>
  <c r="Q172" i="1"/>
  <c r="AC143" i="9"/>
  <c r="S143" i="9"/>
  <c r="F191" i="9"/>
  <c r="F156" i="9"/>
  <c r="AG3" i="9"/>
  <c r="W3" i="9"/>
  <c r="F86" i="9"/>
  <c r="N143" i="9"/>
  <c r="N38" i="9"/>
  <c r="N3" i="9"/>
  <c r="F16" i="9"/>
  <c r="F108" i="9"/>
  <c r="F73" i="9"/>
  <c r="N73" i="9"/>
  <c r="F143" i="9"/>
  <c r="F38" i="9"/>
  <c r="N178" i="9"/>
  <c r="D38" i="35"/>
  <c r="C27" i="35"/>
  <c r="C33" i="35"/>
  <c r="D207" i="9"/>
  <c r="D206" i="9"/>
  <c r="D197" i="9"/>
  <c r="D194" i="9"/>
  <c r="D200" i="9"/>
  <c r="D203" i="9"/>
  <c r="P180" i="9"/>
  <c r="H171" i="1"/>
  <c r="AJ11" i="9"/>
  <c r="G101" i="9"/>
  <c r="G66" i="9"/>
  <c r="G31" i="9"/>
  <c r="G6" i="1"/>
  <c r="G12" i="1"/>
  <c r="G138" i="1"/>
  <c r="G15" i="1"/>
  <c r="H19" i="1"/>
  <c r="C135" i="1"/>
  <c r="C127" i="1"/>
  <c r="C123" i="1"/>
  <c r="G127" i="1"/>
  <c r="G135" i="1"/>
  <c r="G131" i="1"/>
  <c r="AH108" i="9"/>
  <c r="X108" i="9"/>
  <c r="B12" i="35"/>
  <c r="B6" i="35"/>
  <c r="E159" i="9"/>
  <c r="E168" i="9"/>
  <c r="V151" i="9" s="1"/>
  <c r="E171" i="9"/>
  <c r="E172" i="9"/>
  <c r="E162" i="9"/>
  <c r="F172" i="9"/>
  <c r="E165" i="9"/>
  <c r="H32" i="9"/>
  <c r="P7" i="9" s="1"/>
  <c r="Y9" i="9"/>
  <c r="Z9" i="9" s="1"/>
  <c r="E12" i="31"/>
  <c r="C14" i="31"/>
  <c r="P46" i="9"/>
  <c r="H67" i="9"/>
  <c r="Z42" i="9"/>
  <c r="Y44" i="9"/>
  <c r="Z44" i="9" s="1"/>
  <c r="Y116" i="9"/>
  <c r="L32" i="35"/>
  <c r="C138" i="1"/>
  <c r="C165" i="1"/>
  <c r="Q166" i="1" s="1"/>
  <c r="E135" i="1"/>
  <c r="F138" i="1"/>
  <c r="F139" i="1" s="1"/>
  <c r="F168" i="1"/>
  <c r="F140" i="1"/>
  <c r="F131" i="1" s="1"/>
  <c r="G167" i="1"/>
  <c r="AH73" i="9"/>
  <c r="X73" i="9"/>
  <c r="S108" i="9"/>
  <c r="AC108" i="9"/>
  <c r="X14" i="35"/>
  <c r="G19" i="35"/>
  <c r="I14" i="35"/>
  <c r="H15" i="35"/>
  <c r="Y110" i="9"/>
  <c r="D140" i="1"/>
  <c r="D168" i="1"/>
  <c r="D177" i="1" s="1"/>
  <c r="D138" i="1"/>
  <c r="D139" i="1" s="1"/>
  <c r="E165" i="1"/>
  <c r="E138" i="1"/>
  <c r="E139" i="1" s="1"/>
  <c r="G175" i="1"/>
  <c r="AD73" i="9"/>
  <c r="T73" i="9"/>
  <c r="AF143" i="9"/>
  <c r="V143" i="9"/>
  <c r="AD178" i="9"/>
  <c r="T178" i="9"/>
  <c r="K108" i="9"/>
  <c r="K143" i="9"/>
  <c r="K38" i="9"/>
  <c r="K3" i="9"/>
  <c r="C191" i="9"/>
  <c r="K73" i="9"/>
  <c r="C143" i="9"/>
  <c r="T3" i="9"/>
  <c r="C51" i="9"/>
  <c r="K178" i="9"/>
  <c r="AD3" i="9"/>
  <c r="C156" i="9"/>
  <c r="C108" i="9"/>
  <c r="C86" i="9"/>
  <c r="D25" i="9"/>
  <c r="D31" i="9"/>
  <c r="D28" i="9"/>
  <c r="C17" i="35"/>
  <c r="D11" i="35"/>
  <c r="O46" i="9"/>
  <c r="D66" i="9"/>
  <c r="D63" i="9"/>
  <c r="D60" i="9"/>
  <c r="D57" i="9"/>
  <c r="D54" i="9"/>
  <c r="E67" i="9"/>
  <c r="D67" i="9"/>
  <c r="B171" i="9"/>
  <c r="B162" i="9"/>
  <c r="B159" i="9"/>
  <c r="C172" i="9"/>
  <c r="H200" i="9"/>
  <c r="Y180" i="9"/>
  <c r="Z180" i="9" s="1"/>
  <c r="H206" i="9"/>
  <c r="Y182" i="9"/>
  <c r="Z182" i="9" s="1"/>
  <c r="H197" i="9"/>
  <c r="H207" i="9"/>
  <c r="P184" i="9" s="1"/>
  <c r="H203" i="9"/>
  <c r="Y186" i="9"/>
  <c r="H194" i="9"/>
  <c r="B17" i="31"/>
  <c r="H25" i="9"/>
  <c r="Z5" i="9"/>
  <c r="H57" i="9"/>
  <c r="AJ40" i="9"/>
  <c r="B130" i="9"/>
  <c r="B124" i="9"/>
  <c r="G48" i="1"/>
  <c r="G54" i="1"/>
  <c r="G176" i="1"/>
  <c r="C38" i="9"/>
  <c r="C121" i="9"/>
  <c r="AF38" i="9"/>
  <c r="E32" i="9"/>
  <c r="E28" i="9"/>
  <c r="E25" i="9"/>
  <c r="E22" i="9"/>
  <c r="E19" i="9"/>
  <c r="G3" i="35"/>
  <c r="B24" i="35" s="1"/>
  <c r="G24" i="35" s="1"/>
  <c r="V3" i="35" s="1"/>
  <c r="L16" i="35"/>
  <c r="H17" i="35"/>
  <c r="H9" i="35"/>
  <c r="B31" i="9"/>
  <c r="B66" i="9"/>
  <c r="F93" i="1"/>
  <c r="B140" i="1"/>
  <c r="B123" i="1" s="1"/>
  <c r="E51" i="9"/>
  <c r="E121" i="9"/>
  <c r="B121" i="9"/>
  <c r="B156" i="9"/>
  <c r="O143" i="9"/>
  <c r="O73" i="9"/>
  <c r="G143" i="9"/>
  <c r="O178" i="9"/>
  <c r="O3" i="9"/>
  <c r="G191" i="9"/>
  <c r="G178" i="9"/>
  <c r="AF3" i="9"/>
  <c r="AE38" i="9"/>
  <c r="AE73" i="9"/>
  <c r="O108" i="9"/>
  <c r="AI178" i="9"/>
  <c r="B15" i="35"/>
  <c r="C19" i="35"/>
  <c r="W17" i="35"/>
  <c r="W6" i="35" s="1"/>
  <c r="G17" i="35"/>
  <c r="G15" i="35" s="1"/>
  <c r="C30" i="35"/>
  <c r="D29" i="35"/>
  <c r="C102" i="9"/>
  <c r="C101" i="9"/>
  <c r="C95" i="9"/>
  <c r="C89" i="9"/>
  <c r="C92" i="9"/>
  <c r="E207" i="9"/>
  <c r="E197" i="9"/>
  <c r="E203" i="9"/>
  <c r="F207" i="9"/>
  <c r="E200" i="9"/>
  <c r="C171" i="9"/>
  <c r="C66" i="9"/>
  <c r="F206" i="9"/>
  <c r="F66" i="9"/>
  <c r="E86" i="9"/>
  <c r="L178" i="9"/>
  <c r="L108" i="9"/>
  <c r="D191" i="9"/>
  <c r="D121" i="9"/>
  <c r="P108" i="9"/>
  <c r="AI3" i="9"/>
  <c r="Y3" i="9"/>
  <c r="H121" i="9"/>
  <c r="H156" i="9"/>
  <c r="AI108" i="9"/>
  <c r="L11" i="9"/>
  <c r="B9" i="35"/>
  <c r="V15" i="35"/>
  <c r="B38" i="35"/>
  <c r="C36" i="35"/>
  <c r="I29" i="35"/>
  <c r="P186" i="9"/>
  <c r="C54" i="31"/>
  <c r="D54" i="31" s="1"/>
  <c r="B138" i="1"/>
  <c r="AC73" i="9"/>
  <c r="S73" i="9"/>
  <c r="M178" i="9"/>
  <c r="E178" i="9"/>
  <c r="M143" i="9"/>
  <c r="M38" i="9"/>
  <c r="E108" i="9"/>
  <c r="M108" i="9"/>
  <c r="F31" i="9"/>
  <c r="G32" i="9"/>
  <c r="D14" i="35"/>
  <c r="C15" i="35"/>
  <c r="V17" i="35"/>
  <c r="X11" i="35"/>
  <c r="W9" i="35"/>
  <c r="X8" i="35"/>
  <c r="B36" i="35"/>
  <c r="G57" i="9"/>
  <c r="G60" i="9"/>
  <c r="G98" i="9"/>
  <c r="G102" i="9"/>
  <c r="G92" i="9"/>
  <c r="G95" i="9"/>
  <c r="G89" i="9"/>
  <c r="Y81" i="9"/>
  <c r="H102" i="9"/>
  <c r="Y79" i="9"/>
  <c r="Y75" i="9"/>
  <c r="P182" i="9"/>
  <c r="C6" i="35"/>
  <c r="I5" i="35"/>
  <c r="F93" i="9"/>
  <c r="X184" i="9"/>
  <c r="Z184" i="9" s="1"/>
  <c r="B101" i="9"/>
  <c r="F171" i="9"/>
  <c r="F165" i="9"/>
  <c r="F159" i="9"/>
  <c r="C206" i="9"/>
  <c r="C200" i="9"/>
  <c r="C194" i="9"/>
  <c r="F95" i="9"/>
  <c r="F168" i="9"/>
  <c r="W151" i="9" s="1"/>
  <c r="C168" i="9"/>
  <c r="T151" i="9" s="1"/>
  <c r="Z151" i="9" s="1"/>
  <c r="C162" i="9"/>
  <c r="Y149" i="9"/>
  <c r="Z149" i="9" s="1"/>
  <c r="D172" i="1" l="1"/>
  <c r="D166" i="1"/>
  <c r="L90" i="1"/>
  <c r="L93" i="1"/>
  <c r="AJ110" i="9"/>
  <c r="C23" i="11"/>
  <c r="C22" i="11"/>
  <c r="AJ21" i="10"/>
  <c r="D23" i="10"/>
  <c r="G90" i="10" s="1"/>
  <c r="L51" i="1"/>
  <c r="L54" i="1"/>
  <c r="L45" i="1"/>
  <c r="N186" i="9"/>
  <c r="N182" i="9"/>
  <c r="N180" i="9"/>
  <c r="N184" i="9"/>
  <c r="N77" i="9"/>
  <c r="AD38" i="9"/>
  <c r="T38" i="9"/>
  <c r="P11" i="9"/>
  <c r="B166" i="1"/>
  <c r="G38" i="35"/>
  <c r="Q138" i="1"/>
  <c r="Q135" i="1"/>
  <c r="M7" i="9"/>
  <c r="M5" i="9"/>
  <c r="M9" i="9"/>
  <c r="B12" i="31"/>
  <c r="B9" i="31"/>
  <c r="E18" i="31"/>
  <c r="B15" i="31"/>
  <c r="F18" i="31"/>
  <c r="D18" i="31"/>
  <c r="G18" i="31"/>
  <c r="B6" i="31"/>
  <c r="H18" i="31"/>
  <c r="D17" i="35"/>
  <c r="C9" i="35"/>
  <c r="AD108" i="9"/>
  <c r="T108" i="9"/>
  <c r="AD143" i="9"/>
  <c r="T143" i="9"/>
  <c r="D123" i="1"/>
  <c r="D131" i="1"/>
  <c r="D127" i="1"/>
  <c r="F170" i="1"/>
  <c r="F180" i="1"/>
  <c r="F177" i="1"/>
  <c r="F169" i="1"/>
  <c r="C15" i="31"/>
  <c r="N6" i="1"/>
  <c r="N15" i="1"/>
  <c r="N12" i="1"/>
  <c r="N9" i="1"/>
  <c r="L184" i="9"/>
  <c r="L182" i="9"/>
  <c r="L180" i="9"/>
  <c r="L186" i="9"/>
  <c r="W143" i="9"/>
  <c r="AG143" i="9"/>
  <c r="L48" i="1"/>
  <c r="D176" i="1"/>
  <c r="E176" i="1"/>
  <c r="D175" i="1"/>
  <c r="Q175" i="1"/>
  <c r="P175" i="1"/>
  <c r="O9" i="31"/>
  <c r="O110" i="9"/>
  <c r="Q169" i="1"/>
  <c r="D60" i="31"/>
  <c r="D49" i="31"/>
  <c r="M18" i="35"/>
  <c r="H167" i="1"/>
  <c r="M166" i="1"/>
  <c r="AJ33" i="10"/>
  <c r="D25" i="10"/>
  <c r="G160" i="10" s="1"/>
  <c r="H135" i="1"/>
  <c r="F13" i="8"/>
  <c r="F10" i="8"/>
  <c r="F18" i="8"/>
  <c r="W9" i="8"/>
  <c r="W10" i="8" s="1"/>
  <c r="F16" i="8"/>
  <c r="B23" i="11"/>
  <c r="B22" i="11"/>
  <c r="P112" i="9"/>
  <c r="AL4" i="10"/>
  <c r="AL8" i="10"/>
  <c r="AL6" i="10"/>
  <c r="AL3" i="10"/>
  <c r="AL9" i="10"/>
  <c r="AJ16" i="10"/>
  <c r="E22" i="10"/>
  <c r="N38" i="10" s="1"/>
  <c r="H38" i="35"/>
  <c r="H139" i="1"/>
  <c r="M123" i="1"/>
  <c r="G178" i="1"/>
  <c r="G166" i="1"/>
  <c r="AL5" i="10"/>
  <c r="C44" i="8"/>
  <c r="B45" i="8"/>
  <c r="D44" i="8"/>
  <c r="B60" i="8"/>
  <c r="O114" i="9"/>
  <c r="E98" i="9"/>
  <c r="E102" i="9"/>
  <c r="E101" i="9"/>
  <c r="E95" i="9"/>
  <c r="V79" i="9"/>
  <c r="Z79" i="9" s="1"/>
  <c r="V81" i="9"/>
  <c r="Z81" i="9" s="1"/>
  <c r="V77" i="9"/>
  <c r="Z77" i="9" s="1"/>
  <c r="H133" i="9"/>
  <c r="H130" i="9"/>
  <c r="H137" i="9"/>
  <c r="H124" i="9"/>
  <c r="H136" i="9"/>
  <c r="M12" i="8"/>
  <c r="M6" i="8"/>
  <c r="M15" i="8"/>
  <c r="M9" i="8"/>
  <c r="C17" i="11"/>
  <c r="E17" i="11"/>
  <c r="B17" i="11"/>
  <c r="AL7" i="10"/>
  <c r="E92" i="9"/>
  <c r="O5" i="9"/>
  <c r="O9" i="9"/>
  <c r="O7" i="9"/>
  <c r="AF178" i="9"/>
  <c r="V178" i="9"/>
  <c r="X17" i="35"/>
  <c r="W12" i="35"/>
  <c r="X143" i="9"/>
  <c r="AH143" i="9"/>
  <c r="Y114" i="9"/>
  <c r="L46" i="9"/>
  <c r="L40" i="9"/>
  <c r="L44" i="9"/>
  <c r="L42" i="9"/>
  <c r="C17" i="31"/>
  <c r="W15" i="35"/>
  <c r="G139" i="1"/>
  <c r="W73" i="9"/>
  <c r="AG73" i="9"/>
  <c r="W178" i="9"/>
  <c r="AG178" i="9"/>
  <c r="D57" i="31"/>
  <c r="D52" i="31" s="1"/>
  <c r="M129" i="1"/>
  <c r="AN4" i="10"/>
  <c r="AN8" i="10"/>
  <c r="AN6" i="10"/>
  <c r="AN5" i="10"/>
  <c r="AN9" i="10"/>
  <c r="K9" i="8"/>
  <c r="K15" i="8"/>
  <c r="K6" i="8"/>
  <c r="K12" i="8"/>
  <c r="M27" i="35"/>
  <c r="H176" i="1"/>
  <c r="M175" i="1"/>
  <c r="AN7" i="10"/>
  <c r="W112" i="9"/>
  <c r="G137" i="9"/>
  <c r="W116" i="9"/>
  <c r="F136" i="9"/>
  <c r="F133" i="9"/>
  <c r="F127" i="9"/>
  <c r="U116" i="9"/>
  <c r="D127" i="9"/>
  <c r="D133" i="9"/>
  <c r="D136" i="9"/>
  <c r="U112" i="9"/>
  <c r="D137" i="9"/>
  <c r="U114" i="9"/>
  <c r="D130" i="9"/>
  <c r="Y112" i="9"/>
  <c r="E11" i="11"/>
  <c r="D11" i="11"/>
  <c r="C11" i="11"/>
  <c r="M12" i="31"/>
  <c r="P9" i="31"/>
  <c r="K75" i="9"/>
  <c r="K79" i="9"/>
  <c r="K77" i="9"/>
  <c r="K81" i="9"/>
  <c r="M40" i="9"/>
  <c r="M44" i="9"/>
  <c r="M42" i="9"/>
  <c r="E167" i="1"/>
  <c r="F167" i="1"/>
  <c r="B169" i="1"/>
  <c r="K186" i="9"/>
  <c r="K182" i="9"/>
  <c r="K184" i="9"/>
  <c r="K180" i="9"/>
  <c r="N84" i="1"/>
  <c r="N93" i="1"/>
  <c r="P5" i="9"/>
  <c r="G169" i="1"/>
  <c r="N90" i="1"/>
  <c r="D10" i="8"/>
  <c r="D18" i="8"/>
  <c r="U9" i="8"/>
  <c r="U10" i="8" s="1"/>
  <c r="D16" i="8"/>
  <c r="H13" i="8"/>
  <c r="H7" i="8"/>
  <c r="Y9" i="8"/>
  <c r="Y10" i="8" s="1"/>
  <c r="H18" i="8"/>
  <c r="AJ45" i="10"/>
  <c r="D27" i="10"/>
  <c r="M46" i="9"/>
  <c r="P75" i="9"/>
  <c r="P81" i="9"/>
  <c r="P79" i="9"/>
  <c r="M182" i="9"/>
  <c r="M184" i="9"/>
  <c r="M180" i="9"/>
  <c r="AH178" i="9"/>
  <c r="X178" i="9"/>
  <c r="I17" i="35"/>
  <c r="H6" i="35"/>
  <c r="H12" i="35"/>
  <c r="P9" i="9"/>
  <c r="K149" i="9"/>
  <c r="K151" i="9"/>
  <c r="K145" i="9"/>
  <c r="K147" i="9"/>
  <c r="C12" i="35"/>
  <c r="O11" i="9"/>
  <c r="C139" i="1"/>
  <c r="Q136" i="1" s="1"/>
  <c r="L129" i="1" s="1"/>
  <c r="P42" i="9"/>
  <c r="P40" i="9"/>
  <c r="H131" i="1"/>
  <c r="M132" i="1" s="1"/>
  <c r="B172" i="1"/>
  <c r="E177" i="1"/>
  <c r="L9" i="31"/>
  <c r="AM7" i="10"/>
  <c r="AM5" i="10"/>
  <c r="AM3" i="10"/>
  <c r="AM9" i="10"/>
  <c r="M126" i="1"/>
  <c r="B57" i="8"/>
  <c r="AO6" i="10"/>
  <c r="AO4" i="10"/>
  <c r="AO9" i="10"/>
  <c r="E22" i="11"/>
  <c r="E23" i="11"/>
  <c r="D17" i="11"/>
  <c r="W114" i="9"/>
  <c r="D20" i="11"/>
  <c r="E89" i="9"/>
  <c r="H127" i="9"/>
  <c r="P44" i="9"/>
  <c r="G6" i="35"/>
  <c r="G12" i="35"/>
  <c r="M147" i="9"/>
  <c r="M151" i="9"/>
  <c r="M145" i="9"/>
  <c r="M149" i="9"/>
  <c r="N21" i="35"/>
  <c r="O79" i="9"/>
  <c r="O75" i="9"/>
  <c r="O77" i="9"/>
  <c r="O81" i="9"/>
  <c r="B131" i="1"/>
  <c r="B135" i="1"/>
  <c r="B127" i="1"/>
  <c r="C167" i="1"/>
  <c r="Q168" i="1" s="1"/>
  <c r="D167" i="1"/>
  <c r="P166" i="1"/>
  <c r="W108" i="9"/>
  <c r="AG108" i="9"/>
  <c r="M9" i="31"/>
  <c r="O15" i="8"/>
  <c r="O9" i="8"/>
  <c r="O6" i="8"/>
  <c r="O12" i="8"/>
  <c r="C180" i="1"/>
  <c r="D46" i="31"/>
  <c r="AJ17" i="10"/>
  <c r="F22" i="10"/>
  <c r="N55" i="10" s="1"/>
  <c r="L87" i="1"/>
  <c r="AJ29" i="10"/>
  <c r="F24" i="10"/>
  <c r="N125" i="10" s="1"/>
  <c r="L110" i="9"/>
  <c r="F102" i="9"/>
  <c r="N75" i="9" s="1"/>
  <c r="V9" i="35"/>
  <c r="V6" i="35"/>
  <c r="V108" i="9"/>
  <c r="AF108" i="9"/>
  <c r="B30" i="35"/>
  <c r="B27" i="35"/>
  <c r="B33" i="35"/>
  <c r="V12" i="35"/>
  <c r="D170" i="1"/>
  <c r="E170" i="1"/>
  <c r="Q171" i="1" s="1"/>
  <c r="D169" i="1"/>
  <c r="D180" i="1"/>
  <c r="G9" i="35"/>
  <c r="F123" i="1"/>
  <c r="F127" i="1"/>
  <c r="F135" i="1"/>
  <c r="N147" i="9"/>
  <c r="N151" i="9"/>
  <c r="N149" i="9"/>
  <c r="N145" i="9"/>
  <c r="P77" i="9"/>
  <c r="M24" i="35"/>
  <c r="M172" i="1"/>
  <c r="H173" i="1"/>
  <c r="H177" i="1"/>
  <c r="H166" i="1" s="1"/>
  <c r="AG38" i="9"/>
  <c r="W38" i="9"/>
  <c r="L25" i="35"/>
  <c r="L30" i="35"/>
  <c r="L81" i="9"/>
  <c r="L77" i="9"/>
  <c r="L75" i="9"/>
  <c r="L79" i="9"/>
  <c r="C177" i="1"/>
  <c r="M186" i="9"/>
  <c r="D135" i="1"/>
  <c r="Q19" i="1"/>
  <c r="C9" i="31"/>
  <c r="C20" i="31"/>
  <c r="C10" i="31"/>
  <c r="H180" i="1"/>
  <c r="M169" i="1" s="1"/>
  <c r="E127" i="1"/>
  <c r="E123" i="1"/>
  <c r="E131" i="1"/>
  <c r="Q181" i="1"/>
  <c r="K166" i="1" s="1"/>
  <c r="H123" i="1"/>
  <c r="AO8" i="10"/>
  <c r="L84" i="1"/>
  <c r="D23" i="11"/>
  <c r="D22" i="11"/>
  <c r="F7" i="8"/>
  <c r="F130" i="9"/>
  <c r="U110" i="9"/>
  <c r="E125" i="9"/>
  <c r="E110" i="9"/>
  <c r="AF110" i="9" s="1"/>
  <c r="E135" i="9"/>
  <c r="F137" i="9" s="1"/>
  <c r="M75" i="9"/>
  <c r="E20" i="11"/>
  <c r="AO7" i="10"/>
  <c r="N112" i="9" l="1"/>
  <c r="N116" i="9"/>
  <c r="N114" i="9"/>
  <c r="N110" i="9"/>
  <c r="Z112" i="9"/>
  <c r="AJ34" i="10"/>
  <c r="E25" i="10"/>
  <c r="N143" i="10" s="1"/>
  <c r="M30" i="35"/>
  <c r="M25" i="35" s="1"/>
  <c r="N24" i="35"/>
  <c r="AJ15" i="10"/>
  <c r="D22" i="10"/>
  <c r="G55" i="10" s="1"/>
  <c r="AJ46" i="10"/>
  <c r="E27" i="10"/>
  <c r="AK16" i="10"/>
  <c r="AL16" i="10"/>
  <c r="N6" i="8"/>
  <c r="N15" i="8"/>
  <c r="N12" i="8"/>
  <c r="N9" i="8"/>
  <c r="AK33" i="10"/>
  <c r="AL33" i="10"/>
  <c r="K175" i="1"/>
  <c r="AJ41" i="10"/>
  <c r="F26" i="10"/>
  <c r="E124" i="9"/>
  <c r="AK29" i="10"/>
  <c r="AL29" i="10"/>
  <c r="M32" i="35"/>
  <c r="AJ23" i="10"/>
  <c r="F23" i="10"/>
  <c r="N90" i="10" s="1"/>
  <c r="AJ27" i="10"/>
  <c r="D24" i="10"/>
  <c r="G125" i="10" s="1"/>
  <c r="AK45" i="10"/>
  <c r="AL45" i="10"/>
  <c r="K172" i="1"/>
  <c r="H175" i="1"/>
  <c r="AJ22" i="10"/>
  <c r="E23" i="10"/>
  <c r="N73" i="10" s="1"/>
  <c r="P110" i="9"/>
  <c r="P114" i="9"/>
  <c r="P116" i="9"/>
  <c r="D46" i="8"/>
  <c r="S58" i="8" s="1"/>
  <c r="D60" i="8"/>
  <c r="D57" i="8"/>
  <c r="K169" i="1"/>
  <c r="F178" i="1"/>
  <c r="F175" i="1"/>
  <c r="F172" i="1"/>
  <c r="F166" i="1"/>
  <c r="P12" i="31"/>
  <c r="P6" i="31"/>
  <c r="P15" i="31"/>
  <c r="M6" i="31"/>
  <c r="M15" i="31"/>
  <c r="AK21" i="10"/>
  <c r="AL21" i="10"/>
  <c r="C178" i="1"/>
  <c r="C175" i="1"/>
  <c r="C169" i="1"/>
  <c r="C172" i="1"/>
  <c r="AJ40" i="10"/>
  <c r="E26" i="10"/>
  <c r="C18" i="31"/>
  <c r="K9" i="31" s="1"/>
  <c r="C13" i="31"/>
  <c r="C7" i="31"/>
  <c r="AJ20" i="10"/>
  <c r="C23" i="10"/>
  <c r="G73" i="10" s="1"/>
  <c r="K15" i="31"/>
  <c r="N6" i="31"/>
  <c r="N9" i="31"/>
  <c r="N12" i="31"/>
  <c r="N15" i="31"/>
  <c r="L12" i="1"/>
  <c r="L6" i="1"/>
  <c r="L9" i="1"/>
  <c r="H178" i="1"/>
  <c r="N169" i="1" s="1"/>
  <c r="H169" i="1"/>
  <c r="AJ35" i="10"/>
  <c r="F25" i="10"/>
  <c r="N160" i="10" s="1"/>
  <c r="P6" i="8"/>
  <c r="P9" i="8"/>
  <c r="P15" i="8"/>
  <c r="P12" i="8"/>
  <c r="AJ14" i="10"/>
  <c r="C22" i="10"/>
  <c r="G38" i="10" s="1"/>
  <c r="Z110" i="9"/>
  <c r="AJ47" i="10"/>
  <c r="F27" i="10"/>
  <c r="H172" i="1"/>
  <c r="C166" i="1"/>
  <c r="B54" i="8"/>
  <c r="B48" i="8"/>
  <c r="B51" i="8"/>
  <c r="O112" i="9"/>
  <c r="O116" i="9"/>
  <c r="N27" i="35"/>
  <c r="M28" i="35"/>
  <c r="AJ38" i="10"/>
  <c r="C26" i="10"/>
  <c r="M79" i="9"/>
  <c r="M81" i="9"/>
  <c r="M77" i="9"/>
  <c r="C46" i="8"/>
  <c r="S57" i="8" s="1"/>
  <c r="C60" i="8"/>
  <c r="C57" i="8"/>
  <c r="N123" i="1"/>
  <c r="N132" i="1"/>
  <c r="N129" i="1"/>
  <c r="N126" i="1"/>
  <c r="AJ32" i="10"/>
  <c r="C25" i="10"/>
  <c r="G143" i="10" s="1"/>
  <c r="N166" i="1"/>
  <c r="Q177" i="1"/>
  <c r="O6" i="31"/>
  <c r="O12" i="31"/>
  <c r="O15" i="31"/>
  <c r="G27" i="35"/>
  <c r="G30" i="35"/>
  <c r="G33" i="35"/>
  <c r="G36" i="35"/>
  <c r="L15" i="1"/>
  <c r="V112" i="9"/>
  <c r="E137" i="9"/>
  <c r="E136" i="9"/>
  <c r="E127" i="9"/>
  <c r="E133" i="9"/>
  <c r="E130" i="9"/>
  <c r="V114" i="9"/>
  <c r="Z114" i="9" s="1"/>
  <c r="V116" i="9"/>
  <c r="Z116" i="9" s="1"/>
  <c r="M110" i="9"/>
  <c r="AJ39" i="10"/>
  <c r="D26" i="10"/>
  <c r="L6" i="8"/>
  <c r="L15" i="8"/>
  <c r="L9" i="8"/>
  <c r="L12" i="8"/>
  <c r="N175" i="1"/>
  <c r="K132" i="1"/>
  <c r="K126" i="1"/>
  <c r="K123" i="1"/>
  <c r="K129" i="1"/>
  <c r="V110" i="9"/>
  <c r="L19" i="35"/>
  <c r="L22" i="35"/>
  <c r="L28" i="35"/>
  <c r="N172" i="1"/>
  <c r="N79" i="9"/>
  <c r="N81" i="9"/>
  <c r="AL17" i="10"/>
  <c r="AK17" i="10"/>
  <c r="E178" i="1"/>
  <c r="E172" i="1"/>
  <c r="E175" i="1"/>
  <c r="E169" i="1"/>
  <c r="L132" i="1"/>
  <c r="L126" i="1"/>
  <c r="L123" i="1"/>
  <c r="E166" i="1"/>
  <c r="L114" i="9"/>
  <c r="L112" i="9"/>
  <c r="L116" i="9"/>
  <c r="AJ28" i="10"/>
  <c r="E24" i="10"/>
  <c r="N108" i="10" s="1"/>
  <c r="D58" i="31"/>
  <c r="D55" i="31"/>
  <c r="AJ26" i="10"/>
  <c r="C24" i="10"/>
  <c r="G108" i="10" s="1"/>
  <c r="I38" i="35"/>
  <c r="H33" i="35"/>
  <c r="H30" i="35"/>
  <c r="H27" i="35"/>
  <c r="H36" i="35"/>
  <c r="AJ44" i="10"/>
  <c r="C27" i="10"/>
  <c r="M19" i="35"/>
  <c r="N18" i="35"/>
  <c r="Q174" i="1"/>
  <c r="C16" i="31"/>
  <c r="L12" i="31"/>
  <c r="L15" i="31"/>
  <c r="L6" i="31"/>
  <c r="D178" i="1"/>
  <c r="AK28" i="10" l="1"/>
  <c r="AL28" i="10"/>
  <c r="AK40" i="10"/>
  <c r="AL40" i="10"/>
  <c r="D58" i="8"/>
  <c r="D52" i="8"/>
  <c r="U58" i="8" s="1"/>
  <c r="D49" i="8"/>
  <c r="T58" i="8" s="1"/>
  <c r="D55" i="8"/>
  <c r="V58" i="8" s="1"/>
  <c r="G8" i="33"/>
  <c r="AK44" i="10"/>
  <c r="AL44" i="10"/>
  <c r="AK39" i="10"/>
  <c r="AL39" i="10"/>
  <c r="G3" i="33"/>
  <c r="AL14" i="10"/>
  <c r="AL35" i="10"/>
  <c r="AK35" i="10"/>
  <c r="G4" i="33"/>
  <c r="AK20" i="10"/>
  <c r="AL20" i="10"/>
  <c r="AK22" i="10"/>
  <c r="AL22" i="10"/>
  <c r="AK27" i="10"/>
  <c r="AL27" i="10"/>
  <c r="AK15" i="10"/>
  <c r="AL15" i="10"/>
  <c r="M112" i="9"/>
  <c r="M114" i="9"/>
  <c r="M116" i="9"/>
  <c r="C58" i="8"/>
  <c r="C55" i="8"/>
  <c r="V57" i="8" s="1"/>
  <c r="C52" i="8"/>
  <c r="U57" i="8" s="1"/>
  <c r="C49" i="8"/>
  <c r="T57" i="8" s="1"/>
  <c r="AK23" i="10"/>
  <c r="AL23" i="10"/>
  <c r="AK46" i="10"/>
  <c r="AL46" i="10"/>
  <c r="Q179" i="1"/>
  <c r="L175" i="1" s="1"/>
  <c r="Q178" i="1"/>
  <c r="AL26" i="10"/>
  <c r="AK26" i="10"/>
  <c r="G5" i="33"/>
  <c r="N30" i="35"/>
  <c r="M22" i="35"/>
  <c r="AK32" i="10"/>
  <c r="G6" i="33"/>
  <c r="AL32" i="10"/>
  <c r="AK38" i="10"/>
  <c r="AL38" i="10"/>
  <c r="G7" i="33"/>
  <c r="AK47" i="10"/>
  <c r="AL47" i="10"/>
  <c r="K6" i="31"/>
  <c r="K12" i="31"/>
  <c r="AK41" i="10"/>
  <c r="AL41" i="10"/>
  <c r="AL34" i="10"/>
  <c r="AK34" i="10"/>
  <c r="L172" i="1" l="1"/>
  <c r="L166" i="1"/>
  <c r="L169" i="1"/>
</calcChain>
</file>

<file path=xl/sharedStrings.xml><?xml version="1.0" encoding="utf-8"?>
<sst xmlns="http://schemas.openxmlformats.org/spreadsheetml/2006/main" count="2671" uniqueCount="706">
  <si>
    <t>Variables</t>
  </si>
  <si>
    <t>Share</t>
  </si>
  <si>
    <t>Var. M</t>
  </si>
  <si>
    <t>Total</t>
  </si>
  <si>
    <t xml:space="preserve"> </t>
  </si>
  <si>
    <t>Average</t>
  </si>
  <si>
    <t>Tráfico Promedio</t>
  </si>
  <si>
    <t>Directo</t>
  </si>
  <si>
    <t>Mail</t>
  </si>
  <si>
    <t>Referidos</t>
  </si>
  <si>
    <t>Búsquedas</t>
  </si>
  <si>
    <t>Social</t>
  </si>
  <si>
    <t>Displays</t>
  </si>
  <si>
    <t>Último mes</t>
  </si>
  <si>
    <t xml:space="preserve">  </t>
  </si>
  <si>
    <t>Variación</t>
  </si>
  <si>
    <t>Promedio</t>
  </si>
  <si>
    <t>Share 6M</t>
  </si>
  <si>
    <t>Share I.</t>
  </si>
  <si>
    <t>Solamente para Graficar</t>
  </si>
  <si>
    <t>Orgánico</t>
  </si>
  <si>
    <t>Inorgánico</t>
  </si>
  <si>
    <t>Para Gráficar</t>
  </si>
  <si>
    <t>Inorganico</t>
  </si>
  <si>
    <t>Participación</t>
  </si>
  <si>
    <t>Tráfico Total</t>
  </si>
  <si>
    <r>
      <rPr>
        <sz val="14"/>
        <color rgb="FFFF0000"/>
        <rFont val="Wingdings 3"/>
        <family val="1"/>
        <charset val="2"/>
      </rPr>
      <t xml:space="preserve"> </t>
    </r>
  </si>
  <si>
    <r>
      <rPr>
        <sz val="14"/>
        <color rgb="FF000090"/>
        <rFont val="Wingdings 3"/>
        <family val="1"/>
        <charset val="2"/>
      </rPr>
      <t xml:space="preserve"> </t>
    </r>
  </si>
  <si>
    <r>
      <rPr>
        <sz val="14"/>
        <color theme="6"/>
        <rFont val="Wingdings 3"/>
        <family val="1"/>
        <charset val="2"/>
      </rPr>
      <t xml:space="preserve"> </t>
    </r>
  </si>
  <si>
    <t>Otros</t>
  </si>
  <si>
    <t>Share Otros</t>
  </si>
  <si>
    <t xml:space="preserve">Share Redes </t>
  </si>
  <si>
    <t>Tráfico Redes</t>
  </si>
  <si>
    <t>Facebook</t>
  </si>
  <si>
    <t>Share Facebook</t>
  </si>
  <si>
    <t>You Tube</t>
  </si>
  <si>
    <t>Share You Tube</t>
  </si>
  <si>
    <t>Twitter</t>
  </si>
  <si>
    <t>Share Twitter</t>
  </si>
  <si>
    <t>Tráfico</t>
  </si>
  <si>
    <t>Domain</t>
  </si>
  <si>
    <t>Marketing</t>
  </si>
  <si>
    <t>Publicidad</t>
  </si>
  <si>
    <t>%</t>
  </si>
  <si>
    <t>ID</t>
  </si>
  <si>
    <t>facebook.com</t>
  </si>
  <si>
    <t>youtube.com</t>
  </si>
  <si>
    <t>facebook.com/?ref=tn_tnmn</t>
  </si>
  <si>
    <t>Google Display Network</t>
  </si>
  <si>
    <t>Appnexus</t>
  </si>
  <si>
    <t>youradexchange.com</t>
  </si>
  <si>
    <t>Adf.ly</t>
  </si>
  <si>
    <t>google.com</t>
  </si>
  <si>
    <t>adcash.com</t>
  </si>
  <si>
    <t>Share de trafico</t>
  </si>
  <si>
    <t>Visitas Salientes</t>
  </si>
  <si>
    <t>Dominios</t>
  </si>
  <si>
    <t>Dominio</t>
  </si>
  <si>
    <t>Sub Dominios</t>
  </si>
  <si>
    <t>Afinidad</t>
  </si>
  <si>
    <t>Ponderación del Trafico Solamente para Graficar</t>
  </si>
  <si>
    <t>Peliculas</t>
  </si>
  <si>
    <t>Humor</t>
  </si>
  <si>
    <t>Buscadores</t>
  </si>
  <si>
    <t>Social Network</t>
  </si>
  <si>
    <t>Web Hosting</t>
  </si>
  <si>
    <t>msn.com</t>
  </si>
  <si>
    <t>Acumulado</t>
  </si>
  <si>
    <t>:: Acumulado ::</t>
  </si>
  <si>
    <t>:: Tendencias::</t>
  </si>
  <si>
    <t>:: Indicadores ::</t>
  </si>
  <si>
    <t>:: Abandono ::</t>
  </si>
  <si>
    <t>:: Páginas vistas por visita ::</t>
  </si>
  <si>
    <t>:: Tiempo promedio de visitas ::</t>
  </si>
  <si>
    <t>:: Tráfico total por mes ::</t>
  </si>
  <si>
    <t>:: Generación de Tráfico - Acumulado ::</t>
  </si>
  <si>
    <t>:: Generación de tráfico ::</t>
  </si>
  <si>
    <t>:: Tráfico Inorgánico ::</t>
  </si>
  <si>
    <t>:: Tráfico Orgánico ::</t>
  </si>
  <si>
    <t>:: Comparativo ::</t>
  </si>
  <si>
    <t>Para Graficar - Fuente de información</t>
  </si>
  <si>
    <t>Arte y Entretenimiento</t>
  </si>
  <si>
    <t>Shoppings</t>
  </si>
  <si>
    <t>Computer &amp; Electronic</t>
  </si>
  <si>
    <t>Total Categorias</t>
  </si>
  <si>
    <t>Negocios e industrias</t>
  </si>
  <si>
    <t>Musica y Audio</t>
  </si>
  <si>
    <t>Tv y Video</t>
  </si>
  <si>
    <t>Arte</t>
  </si>
  <si>
    <t>Fotografia</t>
  </si>
  <si>
    <t>Animación y Comics</t>
  </si>
  <si>
    <t>Clasificados</t>
  </si>
  <si>
    <t>Ropa</t>
  </si>
  <si>
    <t>Cupones</t>
  </si>
  <si>
    <t>Deportes</t>
  </si>
  <si>
    <t>Tecnologia</t>
  </si>
  <si>
    <t>Clima</t>
  </si>
  <si>
    <t>Diarios</t>
  </si>
  <si>
    <t>Real State</t>
  </si>
  <si>
    <t>File Sharing</t>
  </si>
  <si>
    <t>Chats &amp; Forum</t>
  </si>
  <si>
    <t>Software</t>
  </si>
  <si>
    <t>Hardware</t>
  </si>
  <si>
    <t>Consumibles</t>
  </si>
  <si>
    <t>Programación</t>
  </si>
  <si>
    <t>Seguridad</t>
  </si>
  <si>
    <t>Graficos</t>
  </si>
  <si>
    <t>:: Intereses de la Audiencia b=100 ::</t>
  </si>
  <si>
    <t>:: Intereses de la Audiencia ::</t>
  </si>
  <si>
    <t>garbarino.com</t>
  </si>
  <si>
    <t>fravega.com</t>
  </si>
  <si>
    <t>compumundo.com.ar</t>
  </si>
  <si>
    <t>ribeiro.com.ar</t>
  </si>
  <si>
    <t>lucaioli.com.ar</t>
  </si>
  <si>
    <t>falabella.com.ar</t>
  </si>
  <si>
    <t>megatone.net</t>
  </si>
  <si>
    <t>tiendeo.com.ar</t>
  </si>
  <si>
    <t>rodo.com.ar</t>
  </si>
  <si>
    <t>tienda.personal.com.ar</t>
  </si>
  <si>
    <t>carrefour.com.ar</t>
  </si>
  <si>
    <t>appsec.claro.com.ar</t>
  </si>
  <si>
    <t>cetrogar.com.ar</t>
  </si>
  <si>
    <t>avenida.com.ar</t>
  </si>
  <si>
    <t>tiendamovistar.com.ar</t>
  </si>
  <si>
    <t>store.sony.com.ar</t>
  </si>
  <si>
    <t>televisores.mercadolibre.com.ar</t>
  </si>
  <si>
    <t>walmartonline.com.ar</t>
  </si>
  <si>
    <t>casadelaudio.com</t>
  </si>
  <si>
    <t>musimundo.com</t>
  </si>
  <si>
    <t>ads01.groovinads.com</t>
  </si>
  <si>
    <t>fravegacatalogo.com</t>
  </si>
  <si>
    <t>electropuntonet.com</t>
  </si>
  <si>
    <t>easy.com.ar</t>
  </si>
  <si>
    <t>groupon.com.ar</t>
  </si>
  <si>
    <t>lanacion.com.ar</t>
  </si>
  <si>
    <t>infonews.com</t>
  </si>
  <si>
    <t>cordobavende.com</t>
  </si>
  <si>
    <t>ar-mg5.mail.yahoo.com</t>
  </si>
  <si>
    <t>ar-mg4.mail.yahoo.com</t>
  </si>
  <si>
    <t>sodimac.com.ar</t>
  </si>
  <si>
    <t>Ranking</t>
  </si>
  <si>
    <t>:: Top 15 ::</t>
  </si>
  <si>
    <t>:: Top 16 - 30 ::</t>
  </si>
  <si>
    <t>Share Audiencia</t>
  </si>
  <si>
    <t>Share b=100</t>
  </si>
  <si>
    <t>:: Share sobre tráfico- Acumulado ::</t>
  </si>
  <si>
    <t>infobae.com</t>
  </si>
  <si>
    <t>lg.com</t>
  </si>
  <si>
    <t>clarin.com</t>
  </si>
  <si>
    <t>telefe.com</t>
  </si>
  <si>
    <t>descuentocity.com</t>
  </si>
  <si>
    <t>:: Referidos - Comparación y Variación mensual ::</t>
  </si>
  <si>
    <t>:: Referidos - Participación de la Categoría sobre el tráfico total ::</t>
  </si>
  <si>
    <t>:: Referidos - Share por mes ::</t>
  </si>
  <si>
    <t>:: Share por mes ::</t>
  </si>
  <si>
    <t>:: Referidos - Share sobre tráfico ::</t>
  </si>
  <si>
    <t>:: Share sobre tráfico ::</t>
  </si>
  <si>
    <t>:: Búsquedas - Share por mes ::</t>
  </si>
  <si>
    <t>:: Búsquedas - Share sobre tráfico ::</t>
  </si>
  <si>
    <t>:: Búsquedas - Participación de la Categoría sobre el tráfico total ::</t>
  </si>
  <si>
    <t>:: Búsquedas Orgánica - Participación de la Categoría sobre el tráfico total ::</t>
  </si>
  <si>
    <t>:: Búsquedas Orgánica - Comparación y Variación mensual ::</t>
  </si>
  <si>
    <t>Orgánicas</t>
  </si>
  <si>
    <t>garbarino</t>
  </si>
  <si>
    <t>fravega</t>
  </si>
  <si>
    <t>musimundo</t>
  </si>
  <si>
    <t>fravega celulares</t>
  </si>
  <si>
    <t>musimundo celulares</t>
  </si>
  <si>
    <t>:: Búsquedas Inorgánica - Comparación y Variación mensual ::</t>
  </si>
  <si>
    <t>Inorgánicas</t>
  </si>
  <si>
    <t>:: Búsquedas Inorgánica - Participación de la Categoría sobre el tráfico total ::</t>
  </si>
  <si>
    <t>:: Redes Sociales - Participación de la Categoría sobre el tráfico total ::</t>
  </si>
  <si>
    <t>:: Redes Sociales - Comparación y Variación mensual ::</t>
  </si>
  <si>
    <t>twitter.com</t>
  </si>
  <si>
    <t>facebook.com/?ref=logo</t>
  </si>
  <si>
    <t>facebook.com/?sk=h_chr</t>
  </si>
  <si>
    <t>google.com.ar/_/chrome/newtab?espv=2&amp;ie=UTF-8</t>
  </si>
  <si>
    <t>facebook.com/?q=</t>
  </si>
  <si>
    <t>facebook.com/home.php</t>
  </si>
  <si>
    <t>:: Redes Sociales - Share por mes ::</t>
  </si>
  <si>
    <t>:: Redes Sociales - b=100 ::</t>
  </si>
  <si>
    <t>:: Redes Sociales - Generación de tráfico ::</t>
  </si>
  <si>
    <t>:: Redes Sociales ::</t>
  </si>
  <si>
    <t>:: Redes Sociales - Share sobre tráfico ::</t>
  </si>
  <si>
    <t>:: Displays - Share por mes ::</t>
  </si>
  <si>
    <t>:: Displays - Share sobre tráfico ::</t>
  </si>
  <si>
    <t>Ad Net</t>
  </si>
  <si>
    <t>Microsoft adCenter</t>
  </si>
  <si>
    <t>google.com.ar</t>
  </si>
  <si>
    <t>google.es</t>
  </si>
  <si>
    <t>mediafire.com</t>
  </si>
  <si>
    <t>alamaula.com</t>
  </si>
  <si>
    <t>mdzol.com</t>
  </si>
  <si>
    <t>diarioregistrado.com</t>
  </si>
  <si>
    <t>ciudad.com.ar</t>
  </si>
  <si>
    <t>Publisher</t>
  </si>
  <si>
    <t>directv.com.ar</t>
  </si>
  <si>
    <t>linio.com.ar</t>
  </si>
  <si>
    <t>seriesflv.net</t>
  </si>
  <si>
    <t>accounts.google.com</t>
  </si>
  <si>
    <r>
      <rPr>
        <sz val="16"/>
        <color theme="6"/>
        <rFont val="Wingdings 3"/>
        <family val="1"/>
        <charset val="2"/>
      </rPr>
      <t xml:space="preserve"> </t>
    </r>
  </si>
  <si>
    <t>hotsale3.musimundo.com</t>
  </si>
  <si>
    <t>cybermonday.musimundo.com</t>
  </si>
  <si>
    <t>wwww.musimundo.com</t>
  </si>
  <si>
    <t>manuales.fravega.com</t>
  </si>
  <si>
    <t>listas.fravega.com</t>
  </si>
  <si>
    <t>garbarinocatalogo.com</t>
  </si>
  <si>
    <t>dafiti.com.ar</t>
  </si>
  <si>
    <t>Indicador</t>
  </si>
  <si>
    <t>Top Sites</t>
  </si>
  <si>
    <t>Mercado</t>
  </si>
  <si>
    <t>Share Propio</t>
  </si>
  <si>
    <t>Share Mercado</t>
  </si>
  <si>
    <t>Variación mensual</t>
  </si>
  <si>
    <t>:: Fravega</t>
  </si>
  <si>
    <t>:: Musimundo</t>
  </si>
  <si>
    <t>Internet &amp; Telcos</t>
  </si>
  <si>
    <t>Consumo Electronico</t>
  </si>
  <si>
    <t>Noticias &amp; Medios</t>
  </si>
  <si>
    <t>Revistas</t>
  </si>
  <si>
    <t>Transporte &amp; Logistica</t>
  </si>
  <si>
    <t>Servicios</t>
  </si>
  <si>
    <t>Agricultura</t>
  </si>
  <si>
    <t>Hogar</t>
  </si>
  <si>
    <t>Celebridades y Noticias</t>
  </si>
  <si>
    <t>netflix.com</t>
  </si>
  <si>
    <t>upsocl.com</t>
  </si>
  <si>
    <t>entertainment-factory.com</t>
  </si>
  <si>
    <t>musica.com</t>
  </si>
  <si>
    <t>cienradios.com</t>
  </si>
  <si>
    <t>media-fire.org</t>
  </si>
  <si>
    <t>eltrecetv.com.ar</t>
  </si>
  <si>
    <t>cuevana2.tv</t>
  </si>
  <si>
    <t>youtube-mp3.org</t>
  </si>
  <si>
    <t>repelis.tv</t>
  </si>
  <si>
    <t>pelis24.com</t>
  </si>
  <si>
    <t>imdb.com</t>
  </si>
  <si>
    <t>miradetodo.com.ar</t>
  </si>
  <si>
    <t>pronto.com.ar</t>
  </si>
  <si>
    <t>primiciasya.com</t>
  </si>
  <si>
    <t>lacuerda.net</t>
  </si>
  <si>
    <t>animeflv.net</t>
  </si>
  <si>
    <t>ratingcero.com</t>
  </si>
  <si>
    <t>deviantart.com</t>
  </si>
  <si>
    <t>dailymotion.com</t>
  </si>
  <si>
    <t>jkanime.net</t>
  </si>
  <si>
    <t>spotify.com</t>
  </si>
  <si>
    <t>batanga.com</t>
  </si>
  <si>
    <t>cadena3.com</t>
  </si>
  <si>
    <t>sintelevisor.com</t>
  </si>
  <si>
    <t>live.com</t>
  </si>
  <si>
    <t>instagram.com</t>
  </si>
  <si>
    <t>ask.com</t>
  </si>
  <si>
    <t>iminent.com</t>
  </si>
  <si>
    <t>taringa.net</t>
  </si>
  <si>
    <t>onclickads.net</t>
  </si>
  <si>
    <t>bing.com</t>
  </si>
  <si>
    <t>pinterest.com</t>
  </si>
  <si>
    <t>delta-homes.com</t>
  </si>
  <si>
    <t>wordpress.com</t>
  </si>
  <si>
    <t>adf.ly</t>
  </si>
  <si>
    <t>t.co</t>
  </si>
  <si>
    <t>ampclicks.com</t>
  </si>
  <si>
    <t>claro.com.ar</t>
  </si>
  <si>
    <t>ad4game.com</t>
  </si>
  <si>
    <t>tumblr.com</t>
  </si>
  <si>
    <t>personal.com.ar</t>
  </si>
  <si>
    <t>linkedin.com</t>
  </si>
  <si>
    <t>gmail.com</t>
  </si>
  <si>
    <t>adplxmd.com</t>
  </si>
  <si>
    <t>webssearches.com</t>
  </si>
  <si>
    <t>v9.com</t>
  </si>
  <si>
    <t>mercadolibre.com.ar</t>
  </si>
  <si>
    <t>aliexpress.com</t>
  </si>
  <si>
    <t>olx.com.ar</t>
  </si>
  <si>
    <t>auto.mercadolibre.com.ar</t>
  </si>
  <si>
    <t>alibaba.com</t>
  </si>
  <si>
    <t>amazon.com</t>
  </si>
  <si>
    <t>mercadolibre.com</t>
  </si>
  <si>
    <t>netshoes.com.ar</t>
  </si>
  <si>
    <t>ebay.com</t>
  </si>
  <si>
    <t>imgga.com</t>
  </si>
  <si>
    <t>moto.mercadolibre.com.ar</t>
  </si>
  <si>
    <t>vivavisos.com.ar</t>
  </si>
  <si>
    <t>smartshopping.com</t>
  </si>
  <si>
    <t>solarinstructions.com</t>
  </si>
  <si>
    <t>trovitargentina.com.ar</t>
  </si>
  <si>
    <t>futbolparatodos.com.ar</t>
  </si>
  <si>
    <t>clasificadoslavoz.com.ar</t>
  </si>
  <si>
    <t>navegaki.com</t>
  </si>
  <si>
    <t>yahoo.com</t>
  </si>
  <si>
    <t>ole.com.ar</t>
  </si>
  <si>
    <t>tn.com.ar</t>
  </si>
  <si>
    <t>minutouno.com</t>
  </si>
  <si>
    <t>perfil.com</t>
  </si>
  <si>
    <t>lavoz.com.ar</t>
  </si>
  <si>
    <t>diariouno.com.ar</t>
  </si>
  <si>
    <t>lacapital.com.ar</t>
  </si>
  <si>
    <t>losandes.com.ar</t>
  </si>
  <si>
    <t>ambito.com</t>
  </si>
  <si>
    <t>pagina12.com.ar</t>
  </si>
  <si>
    <t>lagaceta.com.ar</t>
  </si>
  <si>
    <t>elintransigente.com</t>
  </si>
  <si>
    <t>bp.blogspot.com</t>
  </si>
  <si>
    <t>cronista.com</t>
  </si>
  <si>
    <t>rionegro.com.ar</t>
  </si>
  <si>
    <t>eldia.com</t>
  </si>
  <si>
    <t>diariodecuyo.com.ar</t>
  </si>
  <si>
    <t>bamzum.com</t>
  </si>
  <si>
    <t>telam.com.ar</t>
  </si>
  <si>
    <t>eltribuno.info</t>
  </si>
  <si>
    <t>cnet.com</t>
  </si>
  <si>
    <t>elpais.com</t>
  </si>
  <si>
    <t>:: Tráfico Total - Abandono = Tráfico Neto ::</t>
  </si>
  <si>
    <t>Share de Mercado</t>
  </si>
  <si>
    <t>foros.3dgames.com.ar</t>
  </si>
  <si>
    <t>Propeller Ads Media</t>
  </si>
  <si>
    <t>electronica.avenida.com.ar</t>
  </si>
  <si>
    <t>hogar.avenida.com.ar</t>
  </si>
  <si>
    <t>sommiercenter.com</t>
  </si>
  <si>
    <t>:: Garbarino</t>
  </si>
  <si>
    <t>:: Avenida</t>
  </si>
  <si>
    <t>Suma total</t>
  </si>
  <si>
    <t>Variacion Prom</t>
  </si>
  <si>
    <t>Promedio Total</t>
  </si>
  <si>
    <t>:: Share por canal - Cada 100 ::</t>
  </si>
  <si>
    <t>gurudeofertas.com</t>
  </si>
  <si>
    <t>avenida</t>
  </si>
  <si>
    <t>garbarino celulares</t>
  </si>
  <si>
    <t>avenida.com</t>
  </si>
  <si>
    <t>facebook.com/?_rdr=p</t>
  </si>
  <si>
    <t>ar-mg6.mail.yahoo.com</t>
  </si>
  <si>
    <t>m.musimundo.com</t>
  </si>
  <si>
    <t>ventas.garbarino.com</t>
  </si>
  <si>
    <t>listas.garbarino.com</t>
  </si>
  <si>
    <t>cac.garbarino.com</t>
  </si>
  <si>
    <t>sumate.garbarino.com</t>
  </si>
  <si>
    <t>local.garbarino.com</t>
  </si>
  <si>
    <t>capacitacion.garbarino.com</t>
  </si>
  <si>
    <t>caci.garbarino.com</t>
  </si>
  <si>
    <t>m.garbarino.com</t>
  </si>
  <si>
    <t>mejoresofertas.garbarino.com</t>
  </si>
  <si>
    <t>producto.avenida.com.ar</t>
  </si>
  <si>
    <t>ofertas.avenida.com.ar</t>
  </si>
  <si>
    <t>hotsale.avenida.com.ar</t>
  </si>
  <si>
    <t>busqueda.avenida.com.ar</t>
  </si>
  <si>
    <t>electrodomesticos.avenida.com.ar</t>
  </si>
  <si>
    <t>moda.avenida.com.ar</t>
  </si>
  <si>
    <t>deportes.avenida.com.ar</t>
  </si>
  <si>
    <t>marca.avenida.com.ar</t>
  </si>
  <si>
    <t>cuidadopersonal.avenida.com.ar</t>
  </si>
  <si>
    <t>customerservice.avenida.com.ar</t>
  </si>
  <si>
    <t>vehiculos.avenida.com.ar</t>
  </si>
  <si>
    <t>bebes.avenida.com.ar</t>
  </si>
  <si>
    <t>lt.mydplr.com</t>
  </si>
  <si>
    <t>Trafico</t>
  </si>
  <si>
    <t>blogs.musimundo.com</t>
  </si>
  <si>
    <t>appnew.embluejet.com</t>
  </si>
  <si>
    <t>garbarino rosario</t>
  </si>
  <si>
    <t>olx</t>
  </si>
  <si>
    <t>Yahoo Display Ads</t>
  </si>
  <si>
    <t>Adcash</t>
  </si>
  <si>
    <t>login.yahoo.com</t>
  </si>
  <si>
    <t>mail.google.com</t>
  </si>
  <si>
    <t>es.reimageplus.com</t>
  </si>
  <si>
    <t>booking.com</t>
  </si>
  <si>
    <t>cdn.adservingsolutionsinc.com</t>
  </si>
  <si>
    <t>prize.4you.quizzitch.co</t>
  </si>
  <si>
    <t>tuenti.com.ar</t>
  </si>
  <si>
    <t>ads.ad4game.com</t>
  </si>
  <si>
    <t>10990-13373085.ampclicks.com</t>
  </si>
  <si>
    <t>ad.soicos.com</t>
  </si>
  <si>
    <t>10990-194244.ampclicks.com</t>
  </si>
  <si>
    <t>d3lfzbr90tctqz.cloudfront.net</t>
  </si>
  <si>
    <t>newsweeklatino.com</t>
  </si>
  <si>
    <t>musimundo.com.ar</t>
  </si>
  <si>
    <t>play.google.com</t>
  </si>
  <si>
    <t>mochila2.musimundo.com</t>
  </si>
  <si>
    <t>wap.musimundo.com</t>
  </si>
  <si>
    <t>mochila1.musimundo.com</t>
  </si>
  <si>
    <t>2fwww.musimundo.com</t>
  </si>
  <si>
    <t>panel.musimundo.com</t>
  </si>
  <si>
    <t>10k.garbarino.com</t>
  </si>
  <si>
    <t>kibana.avenida.com.ar</t>
  </si>
  <si>
    <t>beneficios.avenida.com.ar</t>
  </si>
  <si>
    <t>alimentos.avenida.com.ar</t>
  </si>
  <si>
    <t>staging.avenida.com.ar</t>
  </si>
  <si>
    <t>motorola.com.ar</t>
  </si>
  <si>
    <t>dormicentro.com</t>
  </si>
  <si>
    <t>siam.com.ar</t>
  </si>
  <si>
    <t>consejo.org.ar</t>
  </si>
  <si>
    <t>Musimundo</t>
  </si>
  <si>
    <t>Fravega</t>
  </si>
  <si>
    <t>Garbarino</t>
  </si>
  <si>
    <t>Avenida</t>
  </si>
  <si>
    <t>Mayo</t>
  </si>
  <si>
    <t>Julio</t>
  </si>
  <si>
    <t>Sept</t>
  </si>
  <si>
    <t>Negocios &amp; Industrias</t>
  </si>
  <si>
    <t>Computer &amp; Electronics</t>
  </si>
  <si>
    <t>apps.facebook.com/jackpotpartycasino/?fb_source=canvas_bookmark</t>
  </si>
  <si>
    <t>youtube.com/?gl=AR&amp;hl=es-419</t>
  </si>
  <si>
    <t>web.facebook.com</t>
  </si>
  <si>
    <t>facebook.com/GarbarinoGarantiaDeConfianza/?fref=ts</t>
  </si>
  <si>
    <t>reddit.com/r/argentina/comments/3r6zel/cybermonday_thread</t>
  </si>
  <si>
    <t>twitter.com/?lang=es</t>
  </si>
  <si>
    <t>taringa.net/posts/info/9280909/Descargar-Codem-Anses-y-consulta-Cuil.html</t>
  </si>
  <si>
    <t>facebook.com/musimundo/?fref=ts</t>
  </si>
  <si>
    <t>facebook.com/fravegaonline/?fref=ts</t>
  </si>
  <si>
    <t>mail.google.com/mail/u/0/#inbox</t>
  </si>
  <si>
    <t>youtube.com/feed/subscriptions</t>
  </si>
  <si>
    <t>apps.facebook.com/jackpotpartycasino/?fb_source=bookmark&amp;ref=bookmarks&amp;count=0&amp;fb_bmpos=_0</t>
  </si>
  <si>
    <t>facebook.com/email/unreachable</t>
  </si>
  <si>
    <t>facebook.com/avenida.com.ar/?fref=nf</t>
  </si>
  <si>
    <t>facebook.com/musimundo</t>
  </si>
  <si>
    <t>cyber monday</t>
  </si>
  <si>
    <t>garbarino cyber monday</t>
  </si>
  <si>
    <t>cyber monday garbarino</t>
  </si>
  <si>
    <t>cyber monday fravega</t>
  </si>
  <si>
    <t>cyber monday musimundo</t>
  </si>
  <si>
    <t>black friday</t>
  </si>
  <si>
    <t>fravega cyber monday</t>
  </si>
  <si>
    <t>musimundo cyber monday</t>
  </si>
  <si>
    <t>cibermonday</t>
  </si>
  <si>
    <t>fravega catalogo</t>
  </si>
  <si>
    <t>ciber monday</t>
  </si>
  <si>
    <t>musimundo catalogo</t>
  </si>
  <si>
    <t>celulares</t>
  </si>
  <si>
    <t>cybermonday</t>
  </si>
  <si>
    <t>black friday musimundo</t>
  </si>
  <si>
    <t>garbarino argentina</t>
  </si>
  <si>
    <t>compumundo</t>
  </si>
  <si>
    <t>carrefour</t>
  </si>
  <si>
    <t>movistar</t>
  </si>
  <si>
    <t>personal</t>
  </si>
  <si>
    <t>black friday argentina</t>
  </si>
  <si>
    <t>www.avenida.com</t>
  </si>
  <si>
    <t>walmart</t>
  </si>
  <si>
    <t>musimundo la plata</t>
  </si>
  <si>
    <t>black friday 2015</t>
  </si>
  <si>
    <t>aire acondicionado portatil</t>
  </si>
  <si>
    <t>notebook</t>
  </si>
  <si>
    <t>Criteo</t>
  </si>
  <si>
    <t>CPX24</t>
  </si>
  <si>
    <t>Smart Ad Server</t>
  </si>
  <si>
    <t>inMind</t>
  </si>
  <si>
    <t>Mediahub</t>
  </si>
  <si>
    <t>Outbrain</t>
  </si>
  <si>
    <t>Adplex Media</t>
  </si>
  <si>
    <t>Voluum</t>
  </si>
  <si>
    <t>PopMyAds</t>
  </si>
  <si>
    <t>Wi Get Media</t>
  </si>
  <si>
    <t>AdSupply</t>
  </si>
  <si>
    <t>sh.st</t>
  </si>
  <si>
    <t>espanol.yahoo.com</t>
  </si>
  <si>
    <t>beap-bc.yahoo.com</t>
  </si>
  <si>
    <t>snt146.mail.live.com</t>
  </si>
  <si>
    <t>bay179.mail.live.com</t>
  </si>
  <si>
    <t>bay175.mail.live.com</t>
  </si>
  <si>
    <t>blu168.mail.live.com</t>
  </si>
  <si>
    <t>blu179.mail.live.com</t>
  </si>
  <si>
    <t>finance.yahoo.com</t>
  </si>
  <si>
    <t>es-us.noticias.yahoo.com</t>
  </si>
  <si>
    <t>blu171.mail.live.com</t>
  </si>
  <si>
    <t>bay180.mail.live.com</t>
  </si>
  <si>
    <t>bay167.mail.live.com</t>
  </si>
  <si>
    <t>blu174.mail.live.com</t>
  </si>
  <si>
    <t>blu182.mail.live.com</t>
  </si>
  <si>
    <t>blu176.mail.live.com</t>
  </si>
  <si>
    <t>col131.mail.live.com</t>
  </si>
  <si>
    <t>services2.nps.com.ar</t>
  </si>
  <si>
    <t>track.skincareimprove.com</t>
  </si>
  <si>
    <t>thegreatspringgiveaway.com</t>
  </si>
  <si>
    <t>fatlosshappyhour.com</t>
  </si>
  <si>
    <t>econfianza.org</t>
  </si>
  <si>
    <t>click.primosearch.com</t>
  </si>
  <si>
    <t>getmusicla.com</t>
  </si>
  <si>
    <t>connect814.com</t>
  </si>
  <si>
    <t>stamplive.com</t>
  </si>
  <si>
    <t>clpremdo.com</t>
  </si>
  <si>
    <t>mercadopago.com</t>
  </si>
  <si>
    <t>feclik.com</t>
  </si>
  <si>
    <t>10990-1701434.ampclicks.com</t>
  </si>
  <si>
    <t>animeid.tv</t>
  </si>
  <si>
    <t>collegefreebies.net</t>
  </si>
  <si>
    <t>pmkzz.secure.jigi.info</t>
  </si>
  <si>
    <t>rewards.todayonly.co</t>
  </si>
  <si>
    <t>support.mircosoft.com-supportcenter.space</t>
  </si>
  <si>
    <t>onclicktop.com</t>
  </si>
  <si>
    <t>newtab-tv.com</t>
  </si>
  <si>
    <t>owa.garbarino.com.ar</t>
  </si>
  <si>
    <t>pstatic.bestpriceninja.com</t>
  </si>
  <si>
    <t>10990-50538615.ampclicks.com</t>
  </si>
  <si>
    <t>es.pinterest.com</t>
  </si>
  <si>
    <t>servicios1.afip.gov.ar</t>
  </si>
  <si>
    <t>misimundo.com</t>
  </si>
  <si>
    <t>f.piesearch.com</t>
  </si>
  <si>
    <t>decomposeselbows.com</t>
  </si>
  <si>
    <t>vsb.tatlocalisation.com</t>
  </si>
  <si>
    <t>centrifugescompletions.com</t>
  </si>
  <si>
    <t>wcp.commonwealthprussia.com</t>
  </si>
  <si>
    <t>ctxfeed.media-serving.com</t>
  </si>
  <si>
    <t>v2.polarr.co</t>
  </si>
  <si>
    <t>avalancha.com</t>
  </si>
  <si>
    <t>istock.com</t>
  </si>
  <si>
    <t>pornoenargentina.com</t>
  </si>
  <si>
    <t>cybermonday2.musimundo.com</t>
  </si>
  <si>
    <t>cybermonday1.musimundo.com</t>
  </si>
  <si>
    <t>eecheckout.musimundo.com</t>
  </si>
  <si>
    <t>blackfriday.musimundo.com</t>
  </si>
  <si>
    <t>eecatalogo.musimundo.com</t>
  </si>
  <si>
    <t>contenidos.musimundo.com</t>
  </si>
  <si>
    <t>loschicos.musimundo.com</t>
  </si>
  <si>
    <t>com.musimundo.com</t>
  </si>
  <si>
    <t>desafio.musimundo.com</t>
  </si>
  <si>
    <t>trineo2.musimundo.com</t>
  </si>
  <si>
    <t>webmcom010.musimundo.com</t>
  </si>
  <si>
    <t>webmail.musimundo.com</t>
  </si>
  <si>
    <t>cybermonday3.musimundo.com</t>
  </si>
  <si>
    <t>sorpendete.musimundo.com</t>
  </si>
  <si>
    <t>validador.fravega.com</t>
  </si>
  <si>
    <t>servicios.garbarino.com</t>
  </si>
  <si>
    <t>ux.garbarino.com</t>
  </si>
  <si>
    <t>cybermonday.avenida.com.ar</t>
  </si>
  <si>
    <t>mascotas.avenida.com.ar</t>
  </si>
  <si>
    <t>aniversario.avenida.com.ar</t>
  </si>
  <si>
    <t>dynamicassets.avenida.com.ar</t>
  </si>
  <si>
    <t>email.avenida.com.ar</t>
  </si>
  <si>
    <t>ofertas.mercadolibre.com.ar</t>
  </si>
  <si>
    <t>wal-mart.com.ar</t>
  </si>
  <si>
    <t>desillas.com</t>
  </si>
  <si>
    <t>electronica.mercadolibre.com.ar</t>
  </si>
  <si>
    <t>castilloweb.com.ar</t>
  </si>
  <si>
    <t>naldo.com.ar</t>
  </si>
  <si>
    <t>Nov</t>
  </si>
  <si>
    <t>Arte y entretenimiento</t>
  </si>
  <si>
    <t>Internet &amp; telcos</t>
  </si>
  <si>
    <t>Noticias y medios</t>
  </si>
  <si>
    <t>Negocios e Industrias</t>
  </si>
  <si>
    <t>Industria</t>
  </si>
  <si>
    <t>:: Generación de Tráfico - Ultimo mes ::</t>
  </si>
  <si>
    <t>marcaderadio.com</t>
  </si>
  <si>
    <t>sf.grupocarsa.com</t>
  </si>
  <si>
    <t>tusjuegosonline.info</t>
  </si>
  <si>
    <t>conlasdeforex.co</t>
  </si>
  <si>
    <t>crackle.com</t>
  </si>
  <si>
    <t>docs.opendns.com</t>
  </si>
  <si>
    <t>webmasterworkers.com</t>
  </si>
  <si>
    <t>ar.ask.com</t>
  </si>
  <si>
    <t>compu-santafe.com.ar</t>
  </si>
  <si>
    <t>sanyo.com..ar</t>
  </si>
  <si>
    <t>pequenaempresas.info</t>
  </si>
  <si>
    <t>bazarelentrerriano.com.ar</t>
  </si>
  <si>
    <t>gsmversus.com</t>
  </si>
  <si>
    <t>coppel.com.ar</t>
  </si>
  <si>
    <t>novogar.com.ar</t>
  </si>
  <si>
    <t>rosariofinanzas.com.ar</t>
  </si>
  <si>
    <t>whirlpool.com.ar</t>
  </si>
  <si>
    <t>infantiladas.info</t>
  </si>
  <si>
    <t>red.videoschistososs.com</t>
  </si>
  <si>
    <t>ecomer-divisa.info</t>
  </si>
  <si>
    <t>sear4m.xyz</t>
  </si>
  <si>
    <t>segundoenfoque.com</t>
  </si>
  <si>
    <t>forexmbanotici.com</t>
  </si>
  <si>
    <t>telefonia.mercadolibre.com.ar</t>
  </si>
  <si>
    <t>tododvdfull.com</t>
  </si>
  <si>
    <t>jumbo.com.ar</t>
  </si>
  <si>
    <t>tiomusa.com.ar</t>
  </si>
  <si>
    <t>gosquared.com</t>
  </si>
  <si>
    <t>hb.hipotecario.com.ar</t>
  </si>
  <si>
    <t>apps.tekgenesis.com</t>
  </si>
  <si>
    <t>mega-descarga.com</t>
  </si>
  <si>
    <t>gamaitaly.com</t>
  </si>
  <si>
    <t>ar.zapmeta.com</t>
  </si>
  <si>
    <t>Ene</t>
  </si>
  <si>
    <t>avalancha.com.ar</t>
  </si>
  <si>
    <t>monetizadesdecasa.xyz</t>
  </si>
  <si>
    <t>muebleriamam.com.ar</t>
  </si>
  <si>
    <t>hoyts.com.ar</t>
  </si>
  <si>
    <t>infoplanett.com</t>
  </si>
  <si>
    <t>proyectocartele.com</t>
  </si>
  <si>
    <t>ventas-privadas.com</t>
  </si>
  <si>
    <t>buenosaireshockey.org.ar</t>
  </si>
  <si>
    <t>rtbhousesalatam.pipedrive.com</t>
  </si>
  <si>
    <t>oldpicsarchive.com</t>
  </si>
  <si>
    <t>buildingco.slack.com</t>
  </si>
  <si>
    <t>rosarioalcosto.com</t>
  </si>
  <si>
    <t>todobd25.com</t>
  </si>
  <si>
    <t>mardelplata.olx.com.ar</t>
  </si>
  <si>
    <t>capitalfederal-gba.olx.com.ar</t>
  </si>
  <si>
    <t>acool.com</t>
  </si>
  <si>
    <t>aveda.com</t>
  </si>
  <si>
    <t>webmail.ciudad.com.ar</t>
  </si>
  <si>
    <t>images.newsletter.ndwcdn.com.ar</t>
  </si>
  <si>
    <t>philips.com.ar</t>
  </si>
  <si>
    <t>notebooks.mercadolibre.com.ar</t>
  </si>
  <si>
    <t>iguanafix.com.ar</t>
  </si>
  <si>
    <t>newsearch123.com</t>
  </si>
  <si>
    <t>wuignier.com.ar</t>
  </si>
  <si>
    <t>lpnk.com.ar</t>
  </si>
  <si>
    <t>atma.com.ar</t>
  </si>
  <si>
    <t>guia.clarin.com</t>
  </si>
  <si>
    <t>movistar.com.ar</t>
  </si>
  <si>
    <t>todojuegos.cl</t>
  </si>
  <si>
    <t>ebayclassifiedsgroup.com</t>
  </si>
  <si>
    <t>es.zapmeta.ws</t>
  </si>
  <si>
    <t>cartoonnetwork.cl</t>
  </si>
  <si>
    <t>smart-gsm.com</t>
  </si>
  <si>
    <t>nickelodeon.es</t>
  </si>
  <si>
    <t>celulares.mercadolibre.com.ar</t>
  </si>
  <si>
    <t>idol3.alcatelonetouch.com</t>
  </si>
  <si>
    <t>catalogo.claro.com.co</t>
  </si>
  <si>
    <t>search.theanswerfinder.com</t>
  </si>
  <si>
    <t>diaadia.com.ar</t>
  </si>
  <si>
    <t>afip.gob.ar</t>
  </si>
  <si>
    <t>iprofesional.com</t>
  </si>
  <si>
    <t>go.hqlead.com</t>
  </si>
  <si>
    <t>computacion.mercadolibre.com.ar</t>
  </si>
  <si>
    <t>friv.co</t>
  </si>
  <si>
    <t>juegosdefriv.com.ar</t>
  </si>
  <si>
    <t>juegos-friv.com.mx</t>
  </si>
  <si>
    <t>juegosfriv.co</t>
  </si>
  <si>
    <t>friv2.juegos</t>
  </si>
  <si>
    <t>compucordoba.com.ar</t>
  </si>
  <si>
    <t>linio.com.co</t>
  </si>
  <si>
    <t>friv10.com</t>
  </si>
  <si>
    <t>11149-340-117.ampclicks.com</t>
  </si>
  <si>
    <t>friv4.com.co</t>
  </si>
  <si>
    <t>veadigital.com.ar</t>
  </si>
  <si>
    <t>formafit.mercadoshops.com.ar</t>
  </si>
  <si>
    <t>avenidacantina.com</t>
  </si>
  <si>
    <t>baratometro.com.ar</t>
  </si>
  <si>
    <t>tiendanaranja.com</t>
  </si>
  <si>
    <t>ues-drinks.com</t>
  </si>
  <si>
    <t>marianomadrueno.es</t>
  </si>
  <si>
    <t>ruedas4x4.com</t>
  </si>
  <si>
    <t>images.ozongo.com</t>
  </si>
  <si>
    <t>palaciolicores.com</t>
  </si>
  <si>
    <t>reifen4x4.com</t>
  </si>
  <si>
    <t>beaelectronica.com.ar</t>
  </si>
  <si>
    <t>fanstore.com.ar</t>
  </si>
  <si>
    <t>selecto.com.ar</t>
  </si>
  <si>
    <t>surbatdigital.com.ar</t>
  </si>
  <si>
    <t>www2.launch.online-banking.hsbc.com.ar</t>
  </si>
  <si>
    <t>9gtzz.fixit.0126.pics</t>
  </si>
  <si>
    <t>dataprint.com.ar</t>
  </si>
  <si>
    <t>orientehogar.com.ar</t>
  </si>
  <si>
    <t>hyrmaluf.com.ar</t>
  </si>
  <si>
    <t>latinosconfba.com</t>
  </si>
  <si>
    <t>promomarket.com.ar</t>
  </si>
  <si>
    <t>nicofarfan1.tumblr.com</t>
  </si>
  <si>
    <t>gifsdenaturaleza.blogspot.com.ar</t>
  </si>
  <si>
    <t>almohadasmyf.com.ar</t>
  </si>
  <si>
    <t>codis.com.ar</t>
  </si>
  <si>
    <t>instrelec.com.ar</t>
  </si>
  <si>
    <t>smartstore.com.ar</t>
  </si>
  <si>
    <t>ser.super-yo.net</t>
  </si>
  <si>
    <t>storehd.com.ar</t>
  </si>
  <si>
    <t>xtrnotebooks.com.ar</t>
  </si>
  <si>
    <t>staples.com.ar</t>
  </si>
  <si>
    <t>coradir.com.ar</t>
  </si>
  <si>
    <t>dellacasaonline.com.ar</t>
  </si>
  <si>
    <t>noblex.com.ar</t>
  </si>
  <si>
    <t>bidcom.com.ar</t>
  </si>
  <si>
    <t>samsung.com</t>
  </si>
  <si>
    <t>crtecnologia.com.ar</t>
  </si>
  <si>
    <t>gelineablanca.com.ar</t>
  </si>
  <si>
    <t>buenosairescelu.com</t>
  </si>
  <si>
    <t>whirlpoolstore.com.ar</t>
  </si>
  <si>
    <t>sanyo.com.ar</t>
  </si>
  <si>
    <t>jlbsrl.com.ar</t>
  </si>
  <si>
    <t>kavanag.com.ar</t>
  </si>
  <si>
    <t>simmonsalpublico.com.ar</t>
  </si>
  <si>
    <t>bmania.com.ar</t>
  </si>
  <si>
    <t>bestbuddiesargentina.org</t>
  </si>
  <si>
    <t>indformanova.com</t>
  </si>
  <si>
    <t>en-sanfernando.com.ar</t>
  </si>
  <si>
    <t>arredo.com.ar</t>
  </si>
  <si>
    <t>colchonesnoninoni.com</t>
  </si>
  <si>
    <t>dhivano.com.ar</t>
  </si>
  <si>
    <t>morshop.com.ar</t>
  </si>
  <si>
    <t>metroblanc.com.ar</t>
  </si>
  <si>
    <t>toolkit.com.ar</t>
  </si>
  <si>
    <t>firena.com.ar</t>
  </si>
  <si>
    <t>hiperaudio.com.ar</t>
  </si>
  <si>
    <t>:: Tipo de Tráfico - Búsquedas ::</t>
  </si>
  <si>
    <t>:: Tipo de Tráfico - Búsquedas (M) ::</t>
  </si>
  <si>
    <t>:: Búsquedas Totales - Comparación y Variación mensual ::</t>
  </si>
  <si>
    <t>YTD</t>
  </si>
  <si>
    <t>Tiempo</t>
  </si>
  <si>
    <t>Páginas</t>
  </si>
  <si>
    <t>Abandono</t>
  </si>
  <si>
    <t>Tráfico Neto</t>
  </si>
  <si>
    <t>:: Tendencias</t>
  </si>
  <si>
    <t>:: Displays - Participación de la Categoría sobre el tráfico total ::</t>
  </si>
  <si>
    <t>Reddit</t>
  </si>
  <si>
    <t>Share Reddit</t>
  </si>
  <si>
    <t>hotsale.com.ar</t>
  </si>
  <si>
    <t>hotsalearg.com.ar</t>
  </si>
  <si>
    <t>api.herolens.com</t>
  </si>
  <si>
    <t>appnew.emblujet.com</t>
  </si>
  <si>
    <t>mydplr.net</t>
  </si>
  <si>
    <t>cybermonday.com.ar</t>
  </si>
  <si>
    <t>amexhotsale.com.ar</t>
  </si>
  <si>
    <t>Sitio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</si>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</sst>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0.000000000%"/>
    <numFmt numFmtId="169" formatCode="#,###"/>
    <numFmt numFmtId="170" formatCode="#,###.00"/>
  </numFmts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8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sz val="10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2"/>
      <color rgb="FF008000"/>
      <name val="Calibri"/>
      <family val="2"/>
      <scheme val="minor"/>
    </font>
    <font>
      <sz val="10"/>
      <color rgb="FF00009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6"/>
      <name val="Wingdings 3"/>
      <family val="1"/>
      <charset val="2"/>
    </font>
    <font>
      <sz val="14"/>
      <color rgb="FFFF0000"/>
      <name val="Wingdings 3"/>
      <family val="1"/>
      <charset val="2"/>
    </font>
    <font>
      <sz val="14"/>
      <color rgb="FF000090"/>
      <name val="Wingdings 3"/>
      <family val="1"/>
      <charset val="2"/>
    </font>
    <font>
      <sz val="10"/>
      <color theme="0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0"/>
      <color rgb="FF808080"/>
      <name val="Calibri"/>
      <family val="2"/>
      <scheme val="minor"/>
    </font>
    <font>
      <sz val="14"/>
      <color rgb="FF008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</font>
    <font>
      <sz val="14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rgb="FF00009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9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8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FFFF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theme="9"/>
      <name val="Calibri"/>
      <family val="2"/>
      <scheme val="minor"/>
    </font>
    <font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</font>
    <font>
      <sz val="16"/>
      <color theme="1"/>
      <name val="Calibri"/>
      <family val="2"/>
    </font>
    <font>
      <sz val="16"/>
      <color rgb="FF0000FF"/>
      <name val="Calibri"/>
      <family val="2"/>
    </font>
    <font>
      <sz val="16"/>
      <color rgb="FF008000"/>
      <name val="Calibri"/>
      <family val="2"/>
    </font>
    <font>
      <sz val="14"/>
      <color theme="1"/>
      <name val="Calibri"/>
      <family val="2"/>
    </font>
    <font>
      <sz val="16"/>
      <color theme="6"/>
      <name val="Wingdings 3"/>
      <family val="1"/>
      <charset val="2"/>
    </font>
    <font>
      <sz val="14"/>
      <color theme="1" tint="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</font>
    <font>
      <sz val="14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8000"/>
      <name val="Calibri"/>
      <family val="2"/>
    </font>
    <font>
      <sz val="11"/>
      <color rgb="FF000090"/>
      <name val="Calibri"/>
      <family val="2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0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2">
    <xf numFmtId="0" fontId="0" fillId="0" borderId="0" xfId="0"/>
    <xf numFmtId="165" fontId="0" fillId="0" borderId="0" xfId="2" applyNumberFormat="1" applyFont="1"/>
    <xf numFmtId="0" fontId="5" fillId="0" borderId="0" xfId="0" applyFont="1"/>
    <xf numFmtId="3" fontId="5" fillId="0" borderId="0" xfId="0" applyNumberFormat="1" applyFont="1"/>
    <xf numFmtId="165" fontId="5" fillId="0" borderId="0" xfId="2" applyNumberFormat="1" applyFont="1"/>
    <xf numFmtId="0" fontId="2" fillId="0" borderId="0" xfId="0" applyFont="1"/>
    <xf numFmtId="17" fontId="2" fillId="0" borderId="0" xfId="0" applyNumberFormat="1" applyFont="1" applyAlignment="1">
      <alignment horizontal="center"/>
    </xf>
    <xf numFmtId="165" fontId="6" fillId="0" borderId="0" xfId="2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10" fillId="0" borderId="0" xfId="2" applyNumberFormat="1" applyFont="1"/>
    <xf numFmtId="0" fontId="11" fillId="0" borderId="0" xfId="0" applyFont="1"/>
    <xf numFmtId="0" fontId="12" fillId="0" borderId="0" xfId="0" applyFont="1"/>
    <xf numFmtId="165" fontId="13" fillId="0" borderId="0" xfId="2" applyNumberFormat="1" applyFont="1"/>
    <xf numFmtId="9" fontId="14" fillId="0" borderId="0" xfId="2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7" fontId="5" fillId="0" borderId="2" xfId="1" applyNumberFormat="1" applyFont="1" applyBorder="1" applyAlignment="1">
      <alignment horizontal="center" vertical="center"/>
    </xf>
    <xf numFmtId="167" fontId="5" fillId="0" borderId="3" xfId="1" applyNumberFormat="1" applyFont="1" applyBorder="1" applyAlignment="1">
      <alignment horizontal="center" vertical="center"/>
    </xf>
    <xf numFmtId="165" fontId="14" fillId="0" borderId="0" xfId="2" applyNumberFormat="1" applyFont="1" applyAlignment="1">
      <alignment horizontal="right" vertical="center"/>
    </xf>
    <xf numFmtId="21" fontId="5" fillId="0" borderId="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21" fontId="5" fillId="0" borderId="8" xfId="0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6" fontId="5" fillId="0" borderId="8" xfId="1" applyNumberFormat="1" applyFont="1" applyBorder="1" applyAlignment="1">
      <alignment horizontal="center" vertical="center"/>
    </xf>
    <xf numFmtId="165" fontId="14" fillId="0" borderId="5" xfId="2" applyNumberFormat="1" applyFont="1" applyBorder="1" applyAlignment="1">
      <alignment horizontal="right" vertical="center"/>
    </xf>
    <xf numFmtId="165" fontId="5" fillId="0" borderId="8" xfId="2" applyNumberFormat="1" applyFont="1" applyBorder="1" applyAlignment="1">
      <alignment horizontal="center" vertical="center"/>
    </xf>
    <xf numFmtId="165" fontId="14" fillId="0" borderId="0" xfId="2" applyNumberFormat="1" applyFont="1" applyBorder="1" applyAlignment="1">
      <alignment horizontal="left"/>
    </xf>
    <xf numFmtId="0" fontId="11" fillId="0" borderId="0" xfId="0" applyFont="1" applyBorder="1"/>
    <xf numFmtId="9" fontId="14" fillId="0" borderId="0" xfId="2" applyFont="1" applyBorder="1" applyAlignment="1">
      <alignment horizontal="right" vertical="center"/>
    </xf>
    <xf numFmtId="167" fontId="5" fillId="0" borderId="8" xfId="1" applyNumberFormat="1" applyFont="1" applyBorder="1" applyAlignment="1">
      <alignment horizontal="center" vertical="center"/>
    </xf>
    <xf numFmtId="167" fontId="5" fillId="0" borderId="9" xfId="1" applyNumberFormat="1" applyFont="1" applyBorder="1" applyAlignment="1">
      <alignment horizontal="center" vertical="center"/>
    </xf>
    <xf numFmtId="0" fontId="5" fillId="0" borderId="0" xfId="0" applyFont="1" applyFill="1"/>
    <xf numFmtId="165" fontId="19" fillId="0" borderId="0" xfId="2" applyNumberFormat="1" applyFont="1"/>
    <xf numFmtId="165" fontId="19" fillId="0" borderId="0" xfId="2" applyNumberFormat="1" applyFont="1" applyFill="1"/>
    <xf numFmtId="165" fontId="19" fillId="0" borderId="4" xfId="2" applyNumberFormat="1" applyFont="1" applyBorder="1"/>
    <xf numFmtId="164" fontId="7" fillId="0" borderId="0" xfId="1" applyFont="1" applyFill="1" applyAlignment="1">
      <alignment horizontal="center"/>
    </xf>
    <xf numFmtId="165" fontId="21" fillId="0" borderId="0" xfId="2" applyNumberFormat="1" applyFont="1" applyFill="1" applyAlignment="1">
      <alignment horizontal="center"/>
    </xf>
    <xf numFmtId="165" fontId="22" fillId="0" borderId="0" xfId="2" applyNumberFormat="1" applyFont="1" applyFill="1" applyAlignment="1">
      <alignment horizontal="center"/>
    </xf>
    <xf numFmtId="164" fontId="23" fillId="0" borderId="0" xfId="1" applyFont="1" applyFill="1" applyAlignment="1">
      <alignment horizontal="center"/>
    </xf>
    <xf numFmtId="165" fontId="19" fillId="0" borderId="5" xfId="2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165" fontId="6" fillId="0" borderId="5" xfId="2" applyNumberFormat="1" applyFont="1" applyBorder="1"/>
    <xf numFmtId="165" fontId="6" fillId="0" borderId="6" xfId="2" applyNumberFormat="1" applyFont="1" applyBorder="1"/>
    <xf numFmtId="0" fontId="0" fillId="2" borderId="0" xfId="0" applyFill="1"/>
    <xf numFmtId="167" fontId="12" fillId="0" borderId="0" xfId="1" applyNumberFormat="1" applyFont="1"/>
    <xf numFmtId="165" fontId="12" fillId="0" borderId="0" xfId="2" applyNumberFormat="1" applyFont="1"/>
    <xf numFmtId="165" fontId="0" fillId="0" borderId="0" xfId="0" applyNumberFormat="1"/>
    <xf numFmtId="3" fontId="24" fillId="0" borderId="0" xfId="0" applyNumberFormat="1" applyFont="1"/>
    <xf numFmtId="165" fontId="19" fillId="0" borderId="10" xfId="2" applyNumberFormat="1" applyFont="1" applyBorder="1"/>
    <xf numFmtId="165" fontId="6" fillId="0" borderId="0" xfId="2" applyNumberFormat="1" applyFont="1" applyBorder="1"/>
    <xf numFmtId="165" fontId="24" fillId="0" borderId="0" xfId="2" applyNumberFormat="1" applyFont="1" applyAlignment="1">
      <alignment horizontal="right"/>
    </xf>
    <xf numFmtId="167" fontId="0" fillId="0" borderId="0" xfId="1" applyNumberFormat="1" applyFont="1"/>
    <xf numFmtId="165" fontId="25" fillId="0" borderId="0" xfId="2" applyNumberFormat="1" applyFont="1"/>
    <xf numFmtId="3" fontId="26" fillId="0" borderId="0" xfId="0" applyNumberFormat="1" applyFont="1"/>
    <xf numFmtId="165" fontId="27" fillId="0" borderId="0" xfId="0" applyNumberFormat="1" applyFont="1"/>
    <xf numFmtId="9" fontId="0" fillId="0" borderId="0" xfId="2" applyNumberFormat="1" applyFont="1"/>
    <xf numFmtId="9" fontId="5" fillId="0" borderId="0" xfId="0" applyNumberFormat="1" applyFont="1"/>
    <xf numFmtId="9" fontId="24" fillId="0" borderId="0" xfId="0" applyNumberFormat="1" applyFont="1"/>
    <xf numFmtId="9" fontId="6" fillId="0" borderId="0" xfId="2" applyNumberFormat="1" applyFont="1"/>
    <xf numFmtId="165" fontId="29" fillId="0" borderId="0" xfId="2" applyNumberFormat="1" applyFont="1"/>
    <xf numFmtId="0" fontId="0" fillId="0" borderId="0" xfId="0" applyAlignment="1">
      <alignment horizontal="center"/>
    </xf>
    <xf numFmtId="167" fontId="30" fillId="0" borderId="0" xfId="1" applyNumberFormat="1" applyFont="1"/>
    <xf numFmtId="0" fontId="0" fillId="0" borderId="0" xfId="0" applyNumberFormat="1"/>
    <xf numFmtId="0" fontId="0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31" fillId="0" borderId="0" xfId="383" applyNumberFormat="1" applyFont="1"/>
    <xf numFmtId="168" fontId="31" fillId="0" borderId="0" xfId="383" applyNumberFormat="1" applyFont="1"/>
    <xf numFmtId="0" fontId="32" fillId="2" borderId="0" xfId="383" applyNumberFormat="1" applyFont="1" applyFill="1" applyAlignment="1">
      <alignment horizontal="center"/>
    </xf>
    <xf numFmtId="0" fontId="32" fillId="2" borderId="0" xfId="383" applyNumberFormat="1" applyFont="1" applyFill="1"/>
    <xf numFmtId="0" fontId="31" fillId="4" borderId="0" xfId="383" applyNumberFormat="1" applyFont="1" applyFill="1" applyAlignment="1">
      <alignment horizontal="center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5" fillId="0" borderId="0" xfId="0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21" fontId="5" fillId="0" borderId="0" xfId="0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5" fontId="5" fillId="0" borderId="0" xfId="2" applyNumberFormat="1" applyFont="1" applyBorder="1" applyAlignment="1">
      <alignment horizontal="center" vertical="center"/>
    </xf>
    <xf numFmtId="3" fontId="33" fillId="0" borderId="0" xfId="0" applyNumberFormat="1" applyFont="1"/>
    <xf numFmtId="165" fontId="11" fillId="0" borderId="0" xfId="0" applyNumberFormat="1" applyFont="1"/>
    <xf numFmtId="167" fontId="0" fillId="0" borderId="0" xfId="0" applyNumberFormat="1"/>
    <xf numFmtId="165" fontId="33" fillId="0" borderId="8" xfId="2" applyNumberFormat="1" applyFont="1" applyBorder="1" applyAlignment="1">
      <alignment horizontal="right" vertical="center"/>
    </xf>
    <xf numFmtId="0" fontId="34" fillId="0" borderId="0" xfId="0" applyFont="1" applyFill="1"/>
    <xf numFmtId="0" fontId="12" fillId="0" borderId="0" xfId="0" applyFont="1" applyFill="1"/>
    <xf numFmtId="0" fontId="28" fillId="0" borderId="0" xfId="0" applyFont="1" applyFill="1"/>
    <xf numFmtId="0" fontId="0" fillId="0" borderId="0" xfId="0" applyFont="1"/>
    <xf numFmtId="0" fontId="33" fillId="0" borderId="0" xfId="0" applyFont="1"/>
    <xf numFmtId="17" fontId="33" fillId="0" borderId="0" xfId="0" applyNumberFormat="1" applyFont="1" applyAlignment="1">
      <alignment horizontal="center"/>
    </xf>
    <xf numFmtId="169" fontId="33" fillId="0" borderId="0" xfId="0" applyNumberFormat="1" applyFont="1"/>
    <xf numFmtId="165" fontId="35" fillId="0" borderId="0" xfId="2" applyNumberFormat="1" applyFont="1"/>
    <xf numFmtId="165" fontId="35" fillId="0" borderId="0" xfId="2" applyNumberFormat="1" applyFont="1" applyFill="1"/>
    <xf numFmtId="165" fontId="36" fillId="0" borderId="5" xfId="2" applyNumberFormat="1" applyFont="1" applyBorder="1" applyAlignment="1">
      <alignment horizontal="right" vertical="center"/>
    </xf>
    <xf numFmtId="165" fontId="36" fillId="0" borderId="0" xfId="2" applyNumberFormat="1" applyFont="1" applyBorder="1" applyAlignment="1">
      <alignment horizontal="left"/>
    </xf>
    <xf numFmtId="9" fontId="36" fillId="0" borderId="0" xfId="2" applyFont="1" applyBorder="1" applyAlignment="1">
      <alignment horizontal="right" vertical="center"/>
    </xf>
    <xf numFmtId="21" fontId="33" fillId="0" borderId="0" xfId="0" applyNumberFormat="1" applyFont="1"/>
    <xf numFmtId="2" fontId="33" fillId="0" borderId="0" xfId="0" applyNumberFormat="1" applyFont="1"/>
    <xf numFmtId="165" fontId="35" fillId="0" borderId="4" xfId="2" applyNumberFormat="1" applyFont="1" applyBorder="1"/>
    <xf numFmtId="10" fontId="33" fillId="0" borderId="0" xfId="0" applyNumberFormat="1" applyFont="1"/>
    <xf numFmtId="164" fontId="5" fillId="0" borderId="0" xfId="1" applyFont="1" applyFill="1" applyAlignment="1">
      <alignment horizontal="center"/>
    </xf>
    <xf numFmtId="165" fontId="37" fillId="0" borderId="0" xfId="2" applyNumberFormat="1" applyFont="1"/>
    <xf numFmtId="165" fontId="38" fillId="0" borderId="0" xfId="2" applyNumberFormat="1" applyFont="1"/>
    <xf numFmtId="165" fontId="40" fillId="0" borderId="0" xfId="2" applyNumberFormat="1" applyFont="1" applyAlignment="1">
      <alignment horizontal="right" vertical="center"/>
    </xf>
    <xf numFmtId="165" fontId="37" fillId="0" borderId="0" xfId="2" applyNumberFormat="1" applyFont="1" applyFill="1"/>
    <xf numFmtId="165" fontId="37" fillId="0" borderId="4" xfId="2" applyNumberFormat="1" applyFont="1" applyBorder="1" applyAlignment="1">
      <alignment horizontal="left"/>
    </xf>
    <xf numFmtId="165" fontId="40" fillId="0" borderId="5" xfId="2" applyNumberFormat="1" applyFont="1" applyBorder="1" applyAlignment="1">
      <alignment horizontal="right" vertical="center"/>
    </xf>
    <xf numFmtId="0" fontId="39" fillId="0" borderId="0" xfId="0" applyFont="1"/>
    <xf numFmtId="0" fontId="30" fillId="0" borderId="0" xfId="0" applyFont="1"/>
    <xf numFmtId="9" fontId="40" fillId="0" borderId="5" xfId="2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5" fontId="43" fillId="0" borderId="0" xfId="2" applyNumberFormat="1" applyFont="1"/>
    <xf numFmtId="165" fontId="44" fillId="0" borderId="0" xfId="2" applyNumberFormat="1" applyFont="1"/>
    <xf numFmtId="165" fontId="45" fillId="0" borderId="0" xfId="2" applyNumberFormat="1" applyFont="1"/>
    <xf numFmtId="0" fontId="46" fillId="0" borderId="0" xfId="0" applyFont="1"/>
    <xf numFmtId="0" fontId="47" fillId="6" borderId="0" xfId="0" applyFont="1" applyFill="1" applyAlignment="1">
      <alignment horizontal="center"/>
    </xf>
    <xf numFmtId="165" fontId="42" fillId="0" borderId="0" xfId="0" applyNumberFormat="1" applyFont="1"/>
    <xf numFmtId="0" fontId="48" fillId="0" borderId="0" xfId="0" applyFont="1" applyFill="1" applyAlignment="1">
      <alignment horizontal="center"/>
    </xf>
    <xf numFmtId="0" fontId="49" fillId="0" borderId="0" xfId="0" applyFont="1"/>
    <xf numFmtId="0" fontId="22" fillId="0" borderId="0" xfId="0" applyFont="1" applyFill="1" applyAlignment="1">
      <alignment horizontal="center"/>
    </xf>
    <xf numFmtId="0" fontId="7" fillId="0" borderId="0" xfId="0" applyNumberFormat="1" applyFont="1"/>
    <xf numFmtId="0" fontId="2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52" fillId="2" borderId="0" xfId="383" applyNumberFormat="1" applyFont="1" applyFill="1" applyAlignment="1">
      <alignment horizontal="center"/>
    </xf>
    <xf numFmtId="0" fontId="52" fillId="2" borderId="0" xfId="383" applyNumberFormat="1" applyFont="1" applyFill="1"/>
    <xf numFmtId="0" fontId="5" fillId="0" borderId="0" xfId="0" applyNumberFormat="1" applyFont="1"/>
    <xf numFmtId="0" fontId="52" fillId="2" borderId="7" xfId="383" applyNumberFormat="1" applyFont="1" applyFill="1" applyBorder="1" applyAlignment="1">
      <alignment horizontal="center"/>
    </xf>
    <xf numFmtId="0" fontId="52" fillId="2" borderId="8" xfId="383" applyNumberFormat="1" applyFont="1" applyFill="1" applyBorder="1"/>
    <xf numFmtId="0" fontId="31" fillId="4" borderId="13" xfId="383" applyNumberFormat="1" applyFont="1" applyFill="1" applyBorder="1" applyAlignment="1">
      <alignment horizontal="center"/>
    </xf>
    <xf numFmtId="0" fontId="31" fillId="4" borderId="14" xfId="383" applyNumberFormat="1" applyFont="1" applyFill="1" applyBorder="1" applyAlignment="1">
      <alignment horizontal="center"/>
    </xf>
    <xf numFmtId="0" fontId="31" fillId="4" borderId="15" xfId="383" applyNumberFormat="1" applyFont="1" applyFill="1" applyBorder="1" applyAlignment="1">
      <alignment horizontal="center"/>
    </xf>
    <xf numFmtId="0" fontId="55" fillId="0" borderId="0" xfId="0" applyFont="1"/>
    <xf numFmtId="167" fontId="55" fillId="0" borderId="0" xfId="1" applyNumberFormat="1" applyFont="1"/>
    <xf numFmtId="0" fontId="54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0" fontId="58" fillId="0" borderId="0" xfId="0" applyNumberFormat="1" applyFont="1"/>
    <xf numFmtId="165" fontId="58" fillId="0" borderId="0" xfId="2" applyNumberFormat="1" applyFont="1"/>
    <xf numFmtId="10" fontId="58" fillId="0" borderId="0" xfId="0" applyNumberFormat="1" applyFont="1"/>
    <xf numFmtId="0" fontId="58" fillId="0" borderId="0" xfId="0" applyFont="1"/>
    <xf numFmtId="10" fontId="5" fillId="0" borderId="0" xfId="0" applyNumberFormat="1" applyFont="1"/>
    <xf numFmtId="165" fontId="5" fillId="0" borderId="0" xfId="0" applyNumberFormat="1" applyFont="1"/>
    <xf numFmtId="0" fontId="53" fillId="5" borderId="0" xfId="0" applyFont="1" applyFill="1"/>
    <xf numFmtId="0" fontId="60" fillId="0" borderId="0" xfId="0" applyFont="1" applyFill="1"/>
    <xf numFmtId="0" fontId="60" fillId="0" borderId="0" xfId="0" applyFont="1"/>
    <xf numFmtId="164" fontId="6" fillId="0" borderId="0" xfId="1" applyFont="1"/>
    <xf numFmtId="10" fontId="6" fillId="0" borderId="0" xfId="2" applyNumberFormat="1" applyFont="1"/>
    <xf numFmtId="0" fontId="0" fillId="0" borderId="0" xfId="0" applyAlignment="1">
      <alignment horizontal="center"/>
    </xf>
    <xf numFmtId="9" fontId="6" fillId="0" borderId="0" xfId="2" applyFont="1"/>
    <xf numFmtId="0" fontId="35" fillId="0" borderId="0" xfId="0" applyFont="1" applyFill="1"/>
    <xf numFmtId="10" fontId="23" fillId="0" borderId="0" xfId="1" applyNumberFormat="1" applyFont="1" applyFill="1" applyAlignment="1">
      <alignment horizontal="center"/>
    </xf>
    <xf numFmtId="165" fontId="6" fillId="0" borderId="0" xfId="1" applyNumberFormat="1" applyFont="1"/>
    <xf numFmtId="10" fontId="6" fillId="0" borderId="0" xfId="1" applyNumberFormat="1" applyFont="1"/>
    <xf numFmtId="21" fontId="6" fillId="0" borderId="0" xfId="1" applyNumberFormat="1" applyFont="1"/>
    <xf numFmtId="0" fontId="35" fillId="0" borderId="0" xfId="0" applyFont="1"/>
    <xf numFmtId="167" fontId="26" fillId="0" borderId="0" xfId="0" applyNumberFormat="1" applyFont="1"/>
    <xf numFmtId="0" fontId="35" fillId="0" borderId="0" xfId="0" applyFont="1" applyFill="1" applyAlignment="1">
      <alignment horizontal="center"/>
    </xf>
    <xf numFmtId="1" fontId="2" fillId="0" borderId="0" xfId="0" applyNumberFormat="1" applyFont="1"/>
    <xf numFmtId="0" fontId="61" fillId="0" borderId="0" xfId="0" applyFont="1" applyAlignment="1">
      <alignment horizontal="center"/>
    </xf>
    <xf numFmtId="0" fontId="61" fillId="0" borderId="0" xfId="0" applyFont="1" applyFill="1" applyAlignment="1">
      <alignment horizontal="center"/>
    </xf>
    <xf numFmtId="1" fontId="0" fillId="0" borderId="0" xfId="0" applyNumberFormat="1"/>
    <xf numFmtId="9" fontId="12" fillId="0" borderId="0" xfId="2" applyFont="1"/>
    <xf numFmtId="164" fontId="63" fillId="0" borderId="0" xfId="1" applyFont="1" applyFill="1" applyAlignment="1">
      <alignment horizontal="center"/>
    </xf>
    <xf numFmtId="9" fontId="0" fillId="0" borderId="0" xfId="2" applyFont="1"/>
    <xf numFmtId="9" fontId="0" fillId="0" borderId="0" xfId="0" applyNumberFormat="1"/>
    <xf numFmtId="0" fontId="0" fillId="0" borderId="0" xfId="0" quotePrefix="1" applyAlignment="1">
      <alignment horizontal="center"/>
    </xf>
    <xf numFmtId="0" fontId="49" fillId="0" borderId="0" xfId="0" applyNumberFormat="1" applyFont="1"/>
    <xf numFmtId="165" fontId="37" fillId="0" borderId="4" xfId="2" applyNumberFormat="1" applyFont="1" applyBorder="1"/>
    <xf numFmtId="3" fontId="5" fillId="0" borderId="9" xfId="0" applyNumberFormat="1" applyFont="1" applyBorder="1" applyAlignment="1">
      <alignment horizontal="right" vertical="center"/>
    </xf>
    <xf numFmtId="0" fontId="65" fillId="0" borderId="0" xfId="0" applyNumberFormat="1" applyFont="1"/>
    <xf numFmtId="0" fontId="48" fillId="0" borderId="0" xfId="0" applyNumberFormat="1" applyFont="1"/>
    <xf numFmtId="0" fontId="21" fillId="0" borderId="0" xfId="0" applyFont="1"/>
    <xf numFmtId="0" fontId="22" fillId="0" borderId="0" xfId="0" applyFont="1"/>
    <xf numFmtId="21" fontId="66" fillId="0" borderId="0" xfId="0" applyNumberFormat="1" applyFont="1" applyFill="1"/>
    <xf numFmtId="165" fontId="67" fillId="0" borderId="0" xfId="2" applyNumberFormat="1" applyFont="1" applyFill="1"/>
    <xf numFmtId="165" fontId="68" fillId="0" borderId="0" xfId="2" applyNumberFormat="1" applyFont="1" applyFill="1" applyAlignment="1">
      <alignment horizontal="right" vertical="center"/>
    </xf>
    <xf numFmtId="165" fontId="40" fillId="0" borderId="0" xfId="0" applyNumberFormat="1" applyFont="1" applyAlignment="1">
      <alignment horizontal="right" vertical="center"/>
    </xf>
    <xf numFmtId="0" fontId="0" fillId="0" borderId="0" xfId="0" quotePrefix="1"/>
    <xf numFmtId="165" fontId="69" fillId="0" borderId="0" xfId="0" applyNumberFormat="1" applyFont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70" fillId="0" borderId="0" xfId="0" applyFont="1"/>
    <xf numFmtId="0" fontId="71" fillId="0" borderId="0" xfId="0" applyFont="1"/>
    <xf numFmtId="0" fontId="72" fillId="0" borderId="0" xfId="0" applyFont="1"/>
    <xf numFmtId="0" fontId="13" fillId="0" borderId="0" xfId="0" applyFont="1"/>
    <xf numFmtId="0" fontId="45" fillId="0" borderId="0" xfId="0" applyFont="1"/>
    <xf numFmtId="0" fontId="25" fillId="0" borderId="0" xfId="0" applyFont="1"/>
    <xf numFmtId="0" fontId="73" fillId="0" borderId="0" xfId="0" applyFont="1"/>
    <xf numFmtId="0" fontId="74" fillId="0" borderId="7" xfId="0" applyFont="1" applyBorder="1"/>
    <xf numFmtId="0" fontId="0" fillId="0" borderId="8" xfId="0" applyBorder="1" applyAlignment="1">
      <alignment horizontal="center"/>
    </xf>
    <xf numFmtId="0" fontId="74" fillId="0" borderId="9" xfId="0" applyFont="1" applyBorder="1" applyAlignment="1">
      <alignment horizontal="center"/>
    </xf>
    <xf numFmtId="0" fontId="70" fillId="0" borderId="10" xfId="0" applyFont="1" applyBorder="1"/>
    <xf numFmtId="165" fontId="70" fillId="0" borderId="0" xfId="2" applyNumberFormat="1" applyFont="1" applyBorder="1"/>
    <xf numFmtId="165" fontId="70" fillId="0" borderId="11" xfId="2" applyNumberFormat="1" applyFont="1" applyBorder="1"/>
    <xf numFmtId="0" fontId="11" fillId="0" borderId="10" xfId="0" applyFont="1" applyBorder="1"/>
    <xf numFmtId="165" fontId="11" fillId="0" borderId="0" xfId="2" applyNumberFormat="1" applyFont="1" applyBorder="1"/>
    <xf numFmtId="165" fontId="11" fillId="0" borderId="11" xfId="2" applyNumberFormat="1" applyFont="1" applyBorder="1"/>
    <xf numFmtId="0" fontId="13" fillId="0" borderId="10" xfId="0" applyFont="1" applyBorder="1"/>
    <xf numFmtId="165" fontId="13" fillId="0" borderId="0" xfId="2" applyNumberFormat="1" applyFont="1" applyBorder="1"/>
    <xf numFmtId="165" fontId="13" fillId="0" borderId="11" xfId="2" applyNumberFormat="1" applyFont="1" applyBorder="1"/>
    <xf numFmtId="0" fontId="25" fillId="0" borderId="4" xfId="0" applyFont="1" applyBorder="1"/>
    <xf numFmtId="9" fontId="25" fillId="0" borderId="5" xfId="2" applyFont="1" applyBorder="1"/>
    <xf numFmtId="165" fontId="25" fillId="0" borderId="5" xfId="2" applyNumberFormat="1" applyFont="1" applyBorder="1"/>
    <xf numFmtId="165" fontId="25" fillId="0" borderId="6" xfId="2" applyNumberFormat="1" applyFont="1" applyBorder="1"/>
    <xf numFmtId="0" fontId="22" fillId="0" borderId="7" xfId="0" applyFont="1" applyFill="1" applyBorder="1" applyAlignment="1">
      <alignment horizontal="center"/>
    </xf>
    <xf numFmtId="0" fontId="74" fillId="0" borderId="12" xfId="0" applyFont="1" applyBorder="1" applyAlignment="1">
      <alignment horizontal="center"/>
    </xf>
    <xf numFmtId="10" fontId="11" fillId="0" borderId="11" xfId="2" applyNumberFormat="1" applyFont="1" applyBorder="1"/>
    <xf numFmtId="10" fontId="13" fillId="0" borderId="11" xfId="2" applyNumberFormat="1" applyFont="1" applyBorder="1"/>
    <xf numFmtId="10" fontId="25" fillId="0" borderId="6" xfId="2" applyNumberFormat="1" applyFont="1" applyBorder="1"/>
    <xf numFmtId="10" fontId="74" fillId="0" borderId="12" xfId="0" applyNumberFormat="1" applyFont="1" applyBorder="1" applyAlignment="1">
      <alignment horizontal="center"/>
    </xf>
    <xf numFmtId="10" fontId="70" fillId="0" borderId="11" xfId="2" applyNumberFormat="1" applyFont="1" applyBorder="1"/>
    <xf numFmtId="10" fontId="0" fillId="0" borderId="0" xfId="2" applyNumberFormat="1" applyFont="1"/>
    <xf numFmtId="9" fontId="31" fillId="0" borderId="0" xfId="2" applyFont="1"/>
    <xf numFmtId="165" fontId="5" fillId="0" borderId="10" xfId="2" applyNumberFormat="1" applyFont="1" applyBorder="1"/>
    <xf numFmtId="165" fontId="5" fillId="0" borderId="4" xfId="2" applyNumberFormat="1" applyFont="1" applyBorder="1"/>
    <xf numFmtId="0" fontId="5" fillId="0" borderId="0" xfId="0" applyNumberFormat="1" applyFont="1" applyBorder="1"/>
    <xf numFmtId="165" fontId="5" fillId="0" borderId="0" xfId="2" applyNumberFormat="1" applyFont="1" applyBorder="1"/>
    <xf numFmtId="0" fontId="5" fillId="0" borderId="5" xfId="0" applyNumberFormat="1" applyFont="1" applyBorder="1"/>
    <xf numFmtId="165" fontId="5" fillId="0" borderId="5" xfId="2" applyNumberFormat="1" applyFont="1" applyBorder="1"/>
    <xf numFmtId="169" fontId="33" fillId="0" borderId="0" xfId="0" quotePrefix="1" applyNumberFormat="1" applyFont="1"/>
    <xf numFmtId="165" fontId="41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4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Font="1"/>
    <xf numFmtId="0" fontId="0" fillId="0" borderId="8" xfId="0" applyFont="1" applyBorder="1" applyAlignment="1">
      <alignment horizontal="center"/>
    </xf>
    <xf numFmtId="0" fontId="41" fillId="2" borderId="0" xfId="0" applyFont="1" applyFill="1" applyAlignment="1">
      <alignment horizontal="center"/>
    </xf>
    <xf numFmtId="165" fontId="5" fillId="0" borderId="0" xfId="2" applyNumberFormat="1" applyFont="1" applyBorder="1" applyAlignment="1">
      <alignment horizontal="center" vertical="center"/>
    </xf>
    <xf numFmtId="46" fontId="23" fillId="0" borderId="0" xfId="1" applyNumberFormat="1" applyFont="1" applyFill="1" applyAlignment="1">
      <alignment horizontal="center"/>
    </xf>
    <xf numFmtId="167" fontId="33" fillId="0" borderId="0" xfId="1" quotePrefix="1" applyNumberFormat="1" applyFont="1"/>
    <xf numFmtId="165" fontId="33" fillId="0" borderId="9" xfId="2" applyNumberFormat="1" applyFont="1" applyBorder="1"/>
    <xf numFmtId="0" fontId="34" fillId="0" borderId="1" xfId="0" applyFont="1" applyFill="1" applyBorder="1"/>
    <xf numFmtId="169" fontId="33" fillId="0" borderId="2" xfId="0" applyNumberFormat="1" applyFont="1" applyBorder="1"/>
    <xf numFmtId="165" fontId="38" fillId="0" borderId="5" xfId="2" applyNumberFormat="1" applyFont="1" applyBorder="1"/>
    <xf numFmtId="0" fontId="12" fillId="0" borderId="1" xfId="0" applyFont="1" applyFill="1" applyBorder="1"/>
    <xf numFmtId="0" fontId="28" fillId="0" borderId="1" xfId="0" applyFont="1" applyFill="1" applyBorder="1"/>
    <xf numFmtId="0" fontId="60" fillId="0" borderId="1" xfId="0" applyFont="1" applyFill="1" applyBorder="1"/>
    <xf numFmtId="165" fontId="37" fillId="0" borderId="0" xfId="2" applyNumberFormat="1" applyFont="1" applyBorder="1"/>
    <xf numFmtId="165" fontId="38" fillId="0" borderId="0" xfId="2" applyNumberFormat="1" applyFont="1" applyBorder="1"/>
    <xf numFmtId="165" fontId="33" fillId="0" borderId="0" xfId="2" applyNumberFormat="1" applyFont="1" applyBorder="1" applyAlignment="1">
      <alignment horizontal="center" vertical="center"/>
    </xf>
    <xf numFmtId="165" fontId="33" fillId="0" borderId="9" xfId="2" applyNumberFormat="1" applyFont="1" applyBorder="1" applyAlignment="1">
      <alignment horizontal="center"/>
    </xf>
    <xf numFmtId="21" fontId="66" fillId="0" borderId="2" xfId="0" applyNumberFormat="1" applyFont="1" applyFill="1" applyBorder="1"/>
    <xf numFmtId="21" fontId="75" fillId="0" borderId="8" xfId="0" applyNumberFormat="1" applyFont="1" applyFill="1" applyBorder="1"/>
    <xf numFmtId="21" fontId="75" fillId="0" borderId="9" xfId="0" applyNumberFormat="1" applyFont="1" applyFill="1" applyBorder="1"/>
    <xf numFmtId="170" fontId="33" fillId="0" borderId="2" xfId="0" applyNumberFormat="1" applyFont="1" applyBorder="1"/>
    <xf numFmtId="166" fontId="14" fillId="0" borderId="0" xfId="2" applyNumberFormat="1" applyFont="1" applyBorder="1" applyAlignment="1">
      <alignment horizontal="right" vertical="center"/>
    </xf>
    <xf numFmtId="166" fontId="0" fillId="0" borderId="0" xfId="0" applyNumberFormat="1"/>
    <xf numFmtId="164" fontId="5" fillId="0" borderId="8" xfId="1" applyNumberFormat="1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right" vertical="center"/>
    </xf>
    <xf numFmtId="164" fontId="5" fillId="0" borderId="9" xfId="1" applyNumberFormat="1" applyFont="1" applyBorder="1" applyAlignment="1">
      <alignment horizontal="center" vertical="center"/>
    </xf>
    <xf numFmtId="10" fontId="33" fillId="0" borderId="2" xfId="2" applyNumberFormat="1" applyFont="1" applyBorder="1"/>
    <xf numFmtId="10" fontId="5" fillId="0" borderId="8" xfId="2" applyNumberFormat="1" applyFont="1" applyBorder="1" applyAlignment="1">
      <alignment horizontal="center" vertical="center"/>
    </xf>
    <xf numFmtId="10" fontId="14" fillId="0" borderId="0" xfId="2" applyNumberFormat="1" applyFont="1" applyBorder="1" applyAlignment="1">
      <alignment horizontal="right" vertical="center"/>
    </xf>
    <xf numFmtId="10" fontId="5" fillId="0" borderId="9" xfId="2" applyNumberFormat="1" applyFont="1" applyBorder="1" applyAlignment="1">
      <alignment horizontal="center" vertical="center"/>
    </xf>
    <xf numFmtId="165" fontId="33" fillId="0" borderId="9" xfId="2" applyNumberFormat="1" applyFont="1" applyBorder="1" applyAlignment="1">
      <alignment horizontal="center" vertical="center"/>
    </xf>
    <xf numFmtId="0" fontId="48" fillId="0" borderId="7" xfId="0" applyFont="1" applyFill="1" applyBorder="1" applyAlignment="1">
      <alignment horizontal="center"/>
    </xf>
    <xf numFmtId="0" fontId="61" fillId="0" borderId="7" xfId="0" applyFont="1" applyFill="1" applyBorder="1" applyAlignment="1">
      <alignment horizontal="center"/>
    </xf>
    <xf numFmtId="168" fontId="52" fillId="9" borderId="9" xfId="383" applyNumberFormat="1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4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34" fillId="0" borderId="0" xfId="0" applyNumberFormat="1" applyFont="1" applyAlignment="1">
      <alignment horizontal="center"/>
    </xf>
    <xf numFmtId="165" fontId="41" fillId="2" borderId="0" xfId="0" applyNumberFormat="1" applyFont="1" applyFill="1" applyAlignment="1">
      <alignment horizontal="center"/>
    </xf>
    <xf numFmtId="0" fontId="50" fillId="3" borderId="0" xfId="0" applyFont="1" applyFill="1" applyAlignment="1">
      <alignment horizontal="center"/>
    </xf>
    <xf numFmtId="0" fontId="4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33" fillId="0" borderId="3" xfId="2" applyNumberFormat="1" applyFont="1" applyBorder="1" applyAlignment="1">
      <alignment horizontal="center" vertical="center"/>
    </xf>
    <xf numFmtId="165" fontId="33" fillId="0" borderId="6" xfId="2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64" fillId="0" borderId="7" xfId="0" applyFont="1" applyFill="1" applyBorder="1" applyAlignment="1">
      <alignment horizontal="center"/>
    </xf>
    <xf numFmtId="0" fontId="64" fillId="0" borderId="8" xfId="0" applyFont="1" applyFill="1" applyBorder="1" applyAlignment="1">
      <alignment horizontal="center"/>
    </xf>
    <xf numFmtId="0" fontId="64" fillId="0" borderId="9" xfId="0" applyFont="1" applyFill="1" applyBorder="1" applyAlignment="1">
      <alignment horizontal="center"/>
    </xf>
    <xf numFmtId="168" fontId="52" fillId="2" borderId="0" xfId="383" applyNumberFormat="1" applyFont="1" applyFill="1" applyAlignment="1">
      <alignment horizontal="center"/>
    </xf>
    <xf numFmtId="0" fontId="57" fillId="0" borderId="7" xfId="0" applyFont="1" applyFill="1" applyBorder="1" applyAlignment="1">
      <alignment horizontal="center"/>
    </xf>
    <xf numFmtId="0" fontId="57" fillId="0" borderId="8" xfId="0" applyFont="1" applyFill="1" applyBorder="1" applyAlignment="1">
      <alignment horizontal="center"/>
    </xf>
    <xf numFmtId="0" fontId="57" fillId="0" borderId="9" xfId="0" applyFont="1" applyFill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0" fontId="54" fillId="0" borderId="8" xfId="0" applyFont="1" applyFill="1" applyBorder="1" applyAlignment="1">
      <alignment horizontal="center"/>
    </xf>
    <xf numFmtId="0" fontId="54" fillId="0" borderId="9" xfId="0" applyFont="1" applyFill="1" applyBorder="1" applyAlignment="1">
      <alignment horizontal="center"/>
    </xf>
    <xf numFmtId="0" fontId="56" fillId="0" borderId="7" xfId="0" applyFont="1" applyFill="1" applyBorder="1" applyAlignment="1">
      <alignment horizontal="center"/>
    </xf>
    <xf numFmtId="0" fontId="56" fillId="0" borderId="8" xfId="0" applyFont="1" applyFill="1" applyBorder="1" applyAlignment="1">
      <alignment horizontal="center"/>
    </xf>
    <xf numFmtId="0" fontId="56" fillId="0" borderId="9" xfId="0" applyFont="1" applyFill="1" applyBorder="1" applyAlignment="1">
      <alignment horizontal="center"/>
    </xf>
    <xf numFmtId="0" fontId="48" fillId="0" borderId="7" xfId="0" applyFont="1" applyFill="1" applyBorder="1" applyAlignment="1">
      <alignment horizontal="center"/>
    </xf>
    <xf numFmtId="0" fontId="48" fillId="0" borderId="8" xfId="0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1" fillId="0" borderId="7" xfId="0" applyFont="1" applyFill="1" applyBorder="1" applyAlignment="1">
      <alignment horizontal="center"/>
    </xf>
    <xf numFmtId="0" fontId="61" fillId="0" borderId="8" xfId="0" applyFont="1" applyFill="1" applyBorder="1" applyAlignment="1">
      <alignment horizontal="center"/>
    </xf>
    <xf numFmtId="0" fontId="61" fillId="0" borderId="9" xfId="0" applyFont="1" applyFill="1" applyBorder="1" applyAlignment="1">
      <alignment horizontal="center"/>
    </xf>
  </cellXfs>
  <cellStyles count="4900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Normal" xfId="0" builtinId="0"/>
    <cellStyle name="Normal 2" xfId="383"/>
    <cellStyle name="Percent" xfId="2" builtinId="5"/>
  </cellStyles>
  <dxfs count="0"/>
  <tableStyles count="0" defaultTableStyle="TableStyleMedium9" defaultPivotStyle="PivotStyleMedium4"/>
  <colors>
    <mruColors>
      <color rgb="FF66CCFF"/>
      <color rgb="FF00FF00"/>
      <color rgb="FFCC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Audiencia!$C$4</c:f>
              <c:strCache>
                <c:ptCount val="1"/>
                <c:pt idx="0">
                  <c:v>:: Musimundo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Audiencia!$B$7:$B$12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Audiencia!$C$7:$C$12</c:f>
              <c:numCache>
                <c:formatCode>0.0%</c:formatCode>
                <c:ptCount val="6"/>
                <c:pt idx="0">
                  <c:v>0.37451737451737449</c:v>
                </c:pt>
                <c:pt idx="1">
                  <c:v>0.27717391304347827</c:v>
                </c:pt>
                <c:pt idx="2">
                  <c:v>0.23035230352303523</c:v>
                </c:pt>
                <c:pt idx="3">
                  <c:v>0.25951557093425603</c:v>
                </c:pt>
                <c:pt idx="4">
                  <c:v>0.23873873873873874</c:v>
                </c:pt>
                <c:pt idx="5">
                  <c:v>0.34959349593495936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Audiencia!$D$4</c:f>
              <c:strCache>
                <c:ptCount val="1"/>
                <c:pt idx="0">
                  <c:v>:: Fravega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Audiencia!$B$7:$B$12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Audiencia!$D$7:$D$12</c:f>
              <c:numCache>
                <c:formatCode>0.0%</c:formatCode>
                <c:ptCount val="6"/>
                <c:pt idx="0">
                  <c:v>0.25096525096525096</c:v>
                </c:pt>
                <c:pt idx="1">
                  <c:v>0.33695652173913043</c:v>
                </c:pt>
                <c:pt idx="2">
                  <c:v>0.25203252032520324</c:v>
                </c:pt>
                <c:pt idx="3">
                  <c:v>0.29065743944636679</c:v>
                </c:pt>
                <c:pt idx="4">
                  <c:v>0.27927927927927926</c:v>
                </c:pt>
                <c:pt idx="5">
                  <c:v>0.27642276422764228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Audiencia!$E$4</c:f>
              <c:strCache>
                <c:ptCount val="1"/>
                <c:pt idx="0">
                  <c:v>:: Garbarino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008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Audiencia!$B$7:$B$12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Audiencia!$E$7:$E$12</c:f>
              <c:numCache>
                <c:formatCode>0.0%</c:formatCode>
                <c:ptCount val="6"/>
                <c:pt idx="0">
                  <c:v>0.25482625482625482</c:v>
                </c:pt>
                <c:pt idx="1">
                  <c:v>0.2391304347826087</c:v>
                </c:pt>
                <c:pt idx="2">
                  <c:v>0.30894308943089432</c:v>
                </c:pt>
                <c:pt idx="3">
                  <c:v>0.30449826989619377</c:v>
                </c:pt>
                <c:pt idx="4">
                  <c:v>0.30630630630630629</c:v>
                </c:pt>
                <c:pt idx="5">
                  <c:v>0.24390243902439024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Audiencia!$F$4</c:f>
              <c:strCache>
                <c:ptCount val="1"/>
                <c:pt idx="0">
                  <c:v>:: Avenida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7F7F7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Audiencia!$B$7:$B$12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Audiencia!$F$7:$F$12</c:f>
              <c:numCache>
                <c:formatCode>0.0%</c:formatCode>
                <c:ptCount val="6"/>
                <c:pt idx="0">
                  <c:v>0.11969111969111969</c:v>
                </c:pt>
                <c:pt idx="1">
                  <c:v>0.14673913043478262</c:v>
                </c:pt>
                <c:pt idx="2">
                  <c:v>0.20867208672086721</c:v>
                </c:pt>
                <c:pt idx="3">
                  <c:v>0.1453287197231834</c:v>
                </c:pt>
                <c:pt idx="4">
                  <c:v>0.17567567567567569</c:v>
                </c:pt>
                <c:pt idx="5">
                  <c:v>0.13008130081300814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4544"/>
        <c:axId val="208156224"/>
      </c:scatterChart>
      <c:valAx>
        <c:axId val="208154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56224"/>
        <c:crosses val="autoZero"/>
        <c:crossBetween val="midCat"/>
      </c:valAx>
      <c:valAx>
        <c:axId val="208156224"/>
        <c:scaling>
          <c:orientation val="minMax"/>
          <c:max val="0.4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815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'Panorama Mensual'!$A$5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'Panorama Mensual'!$B$3:$H$3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Mensual'!$B$5:$H$5</c:f>
              <c:numCache>
                <c:formatCode>#,###</c:formatCode>
                <c:ptCount val="7"/>
                <c:pt idx="0">
                  <c:v>1749516</c:v>
                </c:pt>
                <c:pt idx="1">
                  <c:v>1096317</c:v>
                </c:pt>
                <c:pt idx="2">
                  <c:v>1275512</c:v>
                </c:pt>
                <c:pt idx="3">
                  <c:v>2249461.2512682606</c:v>
                </c:pt>
                <c:pt idx="4">
                  <c:v>2222914</c:v>
                </c:pt>
                <c:pt idx="5">
                  <c:v>1512917.0397971538</c:v>
                </c:pt>
                <c:pt idx="6" formatCode="_-* #,##0_-;\-* #,##0_-;_-* &quot;-&quot;??_-;_-@_-">
                  <c:v>2460873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'Panorama Mensual'!$A$8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'Panorama Mensual'!$B$3:$H$3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Mensual'!$B$8:$H$8</c:f>
              <c:numCache>
                <c:formatCode>#,###</c:formatCode>
                <c:ptCount val="7"/>
                <c:pt idx="0">
                  <c:v>2469657</c:v>
                </c:pt>
                <c:pt idx="1">
                  <c:v>1684924</c:v>
                </c:pt>
                <c:pt idx="2">
                  <c:v>1819085</c:v>
                </c:pt>
                <c:pt idx="3">
                  <c:v>3263667.3363055997</c:v>
                </c:pt>
                <c:pt idx="4">
                  <c:v>3204757</c:v>
                </c:pt>
                <c:pt idx="5">
                  <c:v>2607042.523907729</c:v>
                </c:pt>
                <c:pt idx="6">
                  <c:v>4163589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'Panorama Mensual'!$A$11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'Panorama Mensual'!$B$3:$H$3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Mensual'!$B$11:$H$11</c:f>
              <c:numCache>
                <c:formatCode>#,###</c:formatCode>
                <c:ptCount val="7"/>
                <c:pt idx="0">
                  <c:v>2547203</c:v>
                </c:pt>
                <c:pt idx="1">
                  <c:v>1972198</c:v>
                </c:pt>
                <c:pt idx="2">
                  <c:v>2103236</c:v>
                </c:pt>
                <c:pt idx="3">
                  <c:v>3925578.5332732615</c:v>
                </c:pt>
                <c:pt idx="4">
                  <c:v>3727073</c:v>
                </c:pt>
                <c:pt idx="5">
                  <c:v>4740255</c:v>
                </c:pt>
                <c:pt idx="6">
                  <c:v>7328022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'Panorama Mensual'!$A$14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'Panorama Mensual'!$B$3:$H$3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Mensual'!$B$14:$H$14</c:f>
              <c:numCache>
                <c:formatCode>#,###</c:formatCode>
                <c:ptCount val="7"/>
                <c:pt idx="0">
                  <c:v>1151503</c:v>
                </c:pt>
                <c:pt idx="1">
                  <c:v>671737</c:v>
                </c:pt>
                <c:pt idx="2">
                  <c:v>1104032</c:v>
                </c:pt>
                <c:pt idx="3">
                  <c:v>1179572.8815424205</c:v>
                </c:pt>
                <c:pt idx="4">
                  <c:v>840917</c:v>
                </c:pt>
                <c:pt idx="5">
                  <c:v>1206563.1759978374</c:v>
                </c:pt>
                <c:pt idx="6">
                  <c:v>1582283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04192"/>
        <c:axId val="268404752"/>
      </c:lineChart>
      <c:dateAx>
        <c:axId val="268404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68404752"/>
        <c:crosses val="autoZero"/>
        <c:auto val="1"/>
        <c:lblOffset val="100"/>
        <c:baseTimeUnit val="months"/>
      </c:dateAx>
      <c:valAx>
        <c:axId val="268404752"/>
        <c:scaling>
          <c:orientation val="minMax"/>
        </c:scaling>
        <c:delete val="0"/>
        <c:axPos val="l"/>
        <c:majorGridlines>
          <c:spPr>
            <a:ln w="9525" cmpd="sng">
              <a:prstDash val="sysDash"/>
            </a:ln>
          </c:spPr>
        </c:majorGridlines>
        <c:numFmt formatCode="#,###" sourceLinked="1"/>
        <c:majorTickMark val="out"/>
        <c:minorTickMark val="none"/>
        <c:tickLblPos val="nextTo"/>
        <c:crossAx val="26840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'Panorama Mensual'!$A$44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'Panorama Mensual'!$B$42:$H$42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Mensual'!$B$44:$H$44</c:f>
              <c:numCache>
                <c:formatCode>h:mm:ss</c:formatCode>
                <c:ptCount val="7"/>
                <c:pt idx="0">
                  <c:v>4.3287037037037001E-3</c:v>
                </c:pt>
                <c:pt idx="1">
                  <c:v>4.6643518518518501E-3</c:v>
                </c:pt>
                <c:pt idx="2">
                  <c:v>4.5138888888888893E-3</c:v>
                </c:pt>
                <c:pt idx="3">
                  <c:v>4.2013888888888899E-3</c:v>
                </c:pt>
                <c:pt idx="4">
                  <c:v>3.6574074074074074E-3</c:v>
                </c:pt>
                <c:pt idx="5">
                  <c:v>3.483796296296296E-3</c:v>
                </c:pt>
                <c:pt idx="6">
                  <c:v>3.3449074074074071E-3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'Panorama Mensual'!$A$47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'Panorama Mensual'!$B$42:$H$42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Mensual'!$B$47:$H$47</c:f>
              <c:numCache>
                <c:formatCode>h:mm:ss</c:formatCode>
                <c:ptCount val="7"/>
                <c:pt idx="0">
                  <c:v>3.3680555555555599E-3</c:v>
                </c:pt>
                <c:pt idx="1">
                  <c:v>3.2060185185185199E-3</c:v>
                </c:pt>
                <c:pt idx="2">
                  <c:v>3.1712962962962958E-3</c:v>
                </c:pt>
                <c:pt idx="3">
                  <c:v>3.5763888888888898E-3</c:v>
                </c:pt>
                <c:pt idx="4">
                  <c:v>3.0671296296296297E-3</c:v>
                </c:pt>
                <c:pt idx="5">
                  <c:v>2.9398148148148148E-3</c:v>
                </c:pt>
                <c:pt idx="6">
                  <c:v>3.2291666666666666E-3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'Panorama Mensual'!$A$50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'Panorama Mensual'!$B$42:$H$42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Mensual'!$B$50:$H$50</c:f>
              <c:numCache>
                <c:formatCode>h:mm:ss</c:formatCode>
                <c:ptCount val="7"/>
                <c:pt idx="0">
                  <c:v>3.37962962962963E-3</c:v>
                </c:pt>
                <c:pt idx="1">
                  <c:v>3.1712962962963001E-3</c:v>
                </c:pt>
                <c:pt idx="2">
                  <c:v>3.1944444444444442E-3</c:v>
                </c:pt>
                <c:pt idx="3">
                  <c:v>4.1898148148148103E-3</c:v>
                </c:pt>
                <c:pt idx="4">
                  <c:v>3.1597222222222222E-3</c:v>
                </c:pt>
                <c:pt idx="5">
                  <c:v>2.2916666666666667E-3</c:v>
                </c:pt>
                <c:pt idx="6">
                  <c:v>2.8935185185185188E-3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'Panorama Mensual'!$A$53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'Panorama Mensual'!$B$42:$H$42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Mensual'!$B$53:$H$53</c:f>
              <c:numCache>
                <c:formatCode>h:mm:ss</c:formatCode>
                <c:ptCount val="7"/>
                <c:pt idx="0">
                  <c:v>3.5648148148148154E-3</c:v>
                </c:pt>
                <c:pt idx="1">
                  <c:v>3.0555555555555601E-3</c:v>
                </c:pt>
                <c:pt idx="2">
                  <c:v>2.9513888888888888E-3</c:v>
                </c:pt>
                <c:pt idx="3">
                  <c:v>3.6111111111111101E-3</c:v>
                </c:pt>
                <c:pt idx="4">
                  <c:v>3.3101851851851851E-3</c:v>
                </c:pt>
                <c:pt idx="5">
                  <c:v>2.4421296296296296E-3</c:v>
                </c:pt>
                <c:pt idx="6">
                  <c:v>2.615740740740741E-3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25392"/>
        <c:axId val="268525952"/>
      </c:lineChart>
      <c:dateAx>
        <c:axId val="268525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68525952"/>
        <c:crosses val="autoZero"/>
        <c:auto val="1"/>
        <c:lblOffset val="100"/>
        <c:baseTimeUnit val="months"/>
      </c:dateAx>
      <c:valAx>
        <c:axId val="268525952"/>
        <c:scaling>
          <c:orientation val="minMax"/>
        </c:scaling>
        <c:delete val="0"/>
        <c:axPos val="l"/>
        <c:majorGridlines>
          <c:spPr>
            <a:ln w="9525" cmpd="sng">
              <a:prstDash val="sysDash"/>
            </a:ln>
          </c:spPr>
        </c:majorGridlines>
        <c:numFmt formatCode="h:mm:ss" sourceLinked="1"/>
        <c:majorTickMark val="out"/>
        <c:minorTickMark val="none"/>
        <c:tickLblPos val="nextTo"/>
        <c:crossAx val="26852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landscape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'Panorama Mensual'!$A$83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'Panorama Mensual'!$B$81:$H$81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Mensual'!$B$83:$H$83</c:f>
              <c:numCache>
                <c:formatCode>0.00</c:formatCode>
                <c:ptCount val="7"/>
                <c:pt idx="0">
                  <c:v>6.1686911950605738</c:v>
                </c:pt>
                <c:pt idx="1">
                  <c:v>7.1224413954356773</c:v>
                </c:pt>
                <c:pt idx="2">
                  <c:v>7.5</c:v>
                </c:pt>
                <c:pt idx="3">
                  <c:v>6.16</c:v>
                </c:pt>
                <c:pt idx="4">
                  <c:v>4.99</c:v>
                </c:pt>
                <c:pt idx="5">
                  <c:v>4.6900000000000004</c:v>
                </c:pt>
                <c:pt idx="6">
                  <c:v>4.58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'Panorama Mensual'!$A$86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'Panorama Mensual'!$B$81:$H$81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Mensual'!$B$86:$H$86</c:f>
              <c:numCache>
                <c:formatCode>0.00</c:formatCode>
                <c:ptCount val="7"/>
                <c:pt idx="0">
                  <c:v>4.3735056348155483</c:v>
                </c:pt>
                <c:pt idx="1">
                  <c:v>4.6769646997893046</c:v>
                </c:pt>
                <c:pt idx="2">
                  <c:v>4.87</c:v>
                </c:pt>
                <c:pt idx="3">
                  <c:v>5.1795721159664279</c:v>
                </c:pt>
                <c:pt idx="4">
                  <c:v>4.82</c:v>
                </c:pt>
                <c:pt idx="5">
                  <c:v>4.51</c:v>
                </c:pt>
                <c:pt idx="6">
                  <c:v>4.59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'Panorama Mensual'!$A$89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'Panorama Mensual'!$B$81:$H$81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Mensual'!$B$89:$H$89</c:f>
              <c:numCache>
                <c:formatCode>0.00</c:formatCode>
                <c:ptCount val="7"/>
                <c:pt idx="0">
                  <c:v>4.7257042421600017</c:v>
                </c:pt>
                <c:pt idx="1">
                  <c:v>5.4311824337656418</c:v>
                </c:pt>
                <c:pt idx="2">
                  <c:v>5.61</c:v>
                </c:pt>
                <c:pt idx="3">
                  <c:v>6.0184483046839174</c:v>
                </c:pt>
                <c:pt idx="4">
                  <c:v>4.6500000000000004</c:v>
                </c:pt>
                <c:pt idx="5">
                  <c:v>3.54</c:v>
                </c:pt>
                <c:pt idx="6">
                  <c:v>3.84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'Panorama Mensual'!$A$92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'Panorama Mensual'!$B$81:$H$81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Mensual'!$B$92:$H$92</c:f>
              <c:numCache>
                <c:formatCode>0.00</c:formatCode>
                <c:ptCount val="7"/>
                <c:pt idx="0">
                  <c:v>4.32</c:v>
                </c:pt>
                <c:pt idx="1">
                  <c:v>3.7965976725892596</c:v>
                </c:pt>
                <c:pt idx="2">
                  <c:v>3.6</c:v>
                </c:pt>
                <c:pt idx="3">
                  <c:v>4.5049797173861679</c:v>
                </c:pt>
                <c:pt idx="4">
                  <c:v>4.59</c:v>
                </c:pt>
                <c:pt idx="5">
                  <c:v>3.46</c:v>
                </c:pt>
                <c:pt idx="6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0432"/>
        <c:axId val="268530992"/>
      </c:lineChart>
      <c:dateAx>
        <c:axId val="268530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68530992"/>
        <c:crosses val="autoZero"/>
        <c:auto val="1"/>
        <c:lblOffset val="100"/>
        <c:baseTimeUnit val="months"/>
      </c:dateAx>
      <c:valAx>
        <c:axId val="268530992"/>
        <c:scaling>
          <c:orientation val="minMax"/>
        </c:scaling>
        <c:delete val="0"/>
        <c:axPos val="l"/>
        <c:majorGridlines>
          <c:spPr>
            <a:ln w="9525" cmpd="sng"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26853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'Panorama Mensual'!$A$122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'Panorama Mensual'!$B$120:$H$120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Mensual'!$B$122:$H$122</c:f>
              <c:numCache>
                <c:formatCode>0.00%</c:formatCode>
                <c:ptCount val="7"/>
                <c:pt idx="0">
                  <c:v>0.25232490409610858</c:v>
                </c:pt>
                <c:pt idx="1">
                  <c:v>0.23651494179839827</c:v>
                </c:pt>
                <c:pt idx="2">
                  <c:v>0.24690000000000001</c:v>
                </c:pt>
                <c:pt idx="3">
                  <c:v>0.2380605798560983</c:v>
                </c:pt>
                <c:pt idx="4">
                  <c:v>0.2923</c:v>
                </c:pt>
                <c:pt idx="5">
                  <c:v>0.33860000000000001</c:v>
                </c:pt>
                <c:pt idx="6">
                  <c:v>0.34129999999999999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'Panorama Mensual'!$A$126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'Panorama Mensual'!$B$120:$H$120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Mensual'!$B$126:$H$126</c:f>
              <c:numCache>
                <c:formatCode>0.00%</c:formatCode>
                <c:ptCount val="7"/>
                <c:pt idx="0">
                  <c:v>0.29779695802931244</c:v>
                </c:pt>
                <c:pt idx="1">
                  <c:v>0.31535996999818255</c:v>
                </c:pt>
                <c:pt idx="2">
                  <c:v>0.31019999999999998</c:v>
                </c:pt>
                <c:pt idx="3">
                  <c:v>0.28116293169697815</c:v>
                </c:pt>
                <c:pt idx="4">
                  <c:v>0.30520000000000003</c:v>
                </c:pt>
                <c:pt idx="5">
                  <c:v>0.33729999999999999</c:v>
                </c:pt>
                <c:pt idx="6">
                  <c:v>0.2944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'Panorama Mensual'!$A$130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'Panorama Mensual'!$B$120:$H$120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Mensual'!$B$130:$H$130</c:f>
              <c:numCache>
                <c:formatCode>0.00%</c:formatCode>
                <c:ptCount val="7"/>
                <c:pt idx="0">
                  <c:v>0.31625666936919444</c:v>
                </c:pt>
                <c:pt idx="1">
                  <c:v>0.30381032008547498</c:v>
                </c:pt>
                <c:pt idx="2">
                  <c:v>0.2792</c:v>
                </c:pt>
                <c:pt idx="3">
                  <c:v>0.26548054921772019</c:v>
                </c:pt>
                <c:pt idx="4">
                  <c:v>0.38440000000000002</c:v>
                </c:pt>
                <c:pt idx="5">
                  <c:v>0.45450000000000002</c:v>
                </c:pt>
                <c:pt idx="6">
                  <c:v>0.4047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'Panorama Mensual'!$A$134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'Panorama Mensual'!$B$120:$H$120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Mensual'!$B$134:$H$134</c:f>
              <c:numCache>
                <c:formatCode>0.00%</c:formatCode>
                <c:ptCount val="7"/>
                <c:pt idx="0">
                  <c:v>0.44</c:v>
                </c:pt>
                <c:pt idx="1">
                  <c:v>0.48753410592197621</c:v>
                </c:pt>
                <c:pt idx="2">
                  <c:v>0.48870000000000002</c:v>
                </c:pt>
                <c:pt idx="3">
                  <c:v>0.38840686320680917</c:v>
                </c:pt>
                <c:pt idx="4">
                  <c:v>0.46579999999999999</c:v>
                </c:pt>
                <c:pt idx="5">
                  <c:v>0.50670000000000004</c:v>
                </c:pt>
                <c:pt idx="6">
                  <c:v>0.46839999999999998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09552"/>
        <c:axId val="268610112"/>
      </c:lineChart>
      <c:dateAx>
        <c:axId val="268609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68610112"/>
        <c:crosses val="autoZero"/>
        <c:auto val="1"/>
        <c:lblOffset val="100"/>
        <c:baseTimeUnit val="months"/>
      </c:dateAx>
      <c:valAx>
        <c:axId val="268610112"/>
        <c:scaling>
          <c:orientation val="minMax"/>
        </c:scaling>
        <c:delete val="0"/>
        <c:axPos val="l"/>
        <c:majorGridlines>
          <c:spPr>
            <a:ln w="9525" cmpd="sng"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6860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landscape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'Panorama Mensual'!$A$165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'Panorama Mensual'!$B$163:$H$163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Mensual'!$B$165:$H$165</c:f>
              <c:numCache>
                <c:formatCode>#,##0</c:formatCode>
                <c:ptCount val="7"/>
                <c:pt idx="0">
                  <c:v>1308069.5430853926</c:v>
                </c:pt>
                <c:pt idx="1">
                  <c:v>837021.64855240542</c:v>
                </c:pt>
                <c:pt idx="2">
                  <c:v>960588.08719999995</c:v>
                </c:pt>
                <c:pt idx="3">
                  <c:v>1713953.2014275142</c:v>
                </c:pt>
                <c:pt idx="4">
                  <c:v>1573156.2378</c:v>
                </c:pt>
                <c:pt idx="5">
                  <c:v>1000643.3301218376</c:v>
                </c:pt>
                <c:pt idx="6">
                  <c:v>1620977.0451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'Panorama Mensual'!$A$168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'Panorama Mensual'!$B$163:$H$163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Mensual'!$B$168:$H$168</c:f>
              <c:numCache>
                <c:formatCode>#,##0</c:formatCode>
                <c:ptCount val="7"/>
                <c:pt idx="0">
                  <c:v>1734200.6580242023</c:v>
                </c:pt>
                <c:pt idx="1">
                  <c:v>1153566.4179107822</c:v>
                </c:pt>
                <c:pt idx="2">
                  <c:v>1254804.8330000001</c:v>
                </c:pt>
                <c:pt idx="3">
                  <c:v>2346045.0599462497</c:v>
                </c:pt>
                <c:pt idx="4">
                  <c:v>2226665.1636000001</c:v>
                </c:pt>
                <c:pt idx="5">
                  <c:v>1727687.0805936521</c:v>
                </c:pt>
                <c:pt idx="6">
                  <c:v>2937828.3984000003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'Panorama Mensual'!$A$171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'Panorama Mensual'!$B$163:$H$163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Mensual'!$B$171:$H$171</c:f>
              <c:numCache>
                <c:formatCode>#,##0</c:formatCode>
                <c:ptCount val="7"/>
                <c:pt idx="0">
                  <c:v>1741633.0630127797</c:v>
                </c:pt>
                <c:pt idx="1">
                  <c:v>1373023.8943480663</c:v>
                </c:pt>
                <c:pt idx="2">
                  <c:v>1516012.5088</c:v>
                </c:pt>
                <c:pt idx="3">
                  <c:v>2883413.7882625833</c:v>
                </c:pt>
                <c:pt idx="4">
                  <c:v>2294386.1387999998</c:v>
                </c:pt>
                <c:pt idx="5">
                  <c:v>2585809.1025</c:v>
                </c:pt>
                <c:pt idx="6">
                  <c:v>4362371.4966000002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'Panorama Mensual'!$A$174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'Panorama Mensual'!$B$163:$H$163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'Panorama Mensual'!$B$174:$H$174</c:f>
              <c:numCache>
                <c:formatCode>#,##0</c:formatCode>
                <c:ptCount val="7"/>
                <c:pt idx="0">
                  <c:v>644841.67999999993</c:v>
                </c:pt>
                <c:pt idx="1">
                  <c:v>344242.30229028949</c:v>
                </c:pt>
                <c:pt idx="2">
                  <c:v>564491.56160000002</c:v>
                </c:pt>
                <c:pt idx="3">
                  <c:v>721418.6786987118</c:v>
                </c:pt>
                <c:pt idx="4">
                  <c:v>449217.86139999999</c:v>
                </c:pt>
                <c:pt idx="5">
                  <c:v>595197.61471973313</c:v>
                </c:pt>
                <c:pt idx="6">
                  <c:v>841141.64280000003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14592"/>
        <c:axId val="268838512"/>
      </c:lineChart>
      <c:dateAx>
        <c:axId val="268614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68838512"/>
        <c:crosses val="autoZero"/>
        <c:auto val="1"/>
        <c:lblOffset val="100"/>
        <c:baseTimeUnit val="months"/>
      </c:dateAx>
      <c:valAx>
        <c:axId val="268838512"/>
        <c:scaling>
          <c:orientation val="minMax"/>
        </c:scaling>
        <c:delete val="0"/>
        <c:axPos val="l"/>
        <c:majorGridlines>
          <c:spPr>
            <a:ln w="9525" cmpd="sng"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26861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90573012939E-2"/>
          <c:y val="6.7669172932330796E-2"/>
          <c:w val="0.97597042513863197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Tráfico Acum'!$A$5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Acum'!$C$5:$H$5</c:f>
              <c:numCache>
                <c:formatCode>#,##0</c:formatCode>
                <c:ptCount val="6"/>
                <c:pt idx="0">
                  <c:v>3657145.4947000351</c:v>
                </c:pt>
                <c:pt idx="1">
                  <c:v>238782.69553024284</c:v>
                </c:pt>
                <c:pt idx="2">
                  <c:v>1784586.4613312886</c:v>
                </c:pt>
                <c:pt idx="3">
                  <c:v>6440849.0241710236</c:v>
                </c:pt>
                <c:pt idx="4">
                  <c:v>314187.75727663533</c:v>
                </c:pt>
                <c:pt idx="5">
                  <c:v>120648.09879422796</c:v>
                </c:pt>
              </c:numCache>
            </c:numRef>
          </c:val>
        </c:ser>
        <c:ser>
          <c:idx val="1"/>
          <c:order val="1"/>
          <c:tx>
            <c:strRef>
              <c:f>'G Tráfico Acum'!$A$8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90"/>
            </a:solidFill>
            <a:ln>
              <a:solidFill>
                <a:srgbClr val="00009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9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Acum'!$C$8:$H$8</c:f>
              <c:numCache>
                <c:formatCode>#,##0</c:formatCode>
                <c:ptCount val="6"/>
                <c:pt idx="0">
                  <c:v>5264285.7896984527</c:v>
                </c:pt>
                <c:pt idx="1">
                  <c:v>220946.30139245326</c:v>
                </c:pt>
                <c:pt idx="2">
                  <c:v>2952995.3499147887</c:v>
                </c:pt>
                <c:pt idx="3">
                  <c:v>9079932.3511368185</c:v>
                </c:pt>
                <c:pt idx="4">
                  <c:v>1581207.0090955568</c:v>
                </c:pt>
                <c:pt idx="5">
                  <c:v>96063.609301066637</c:v>
                </c:pt>
              </c:numCache>
            </c:numRef>
          </c:val>
        </c:ser>
        <c:ser>
          <c:idx val="2"/>
          <c:order val="2"/>
          <c:tx>
            <c:strRef>
              <c:f>'G Tráfico Acum'!$A$11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Acum'!$C$11:$H$11</c:f>
              <c:numCache>
                <c:formatCode>#,##0</c:formatCode>
                <c:ptCount val="6"/>
                <c:pt idx="0">
                  <c:v>6930992.0918041952</c:v>
                </c:pt>
                <c:pt idx="1">
                  <c:v>674395.27765179554</c:v>
                </c:pt>
                <c:pt idx="2">
                  <c:v>4373031.8785233619</c:v>
                </c:pt>
                <c:pt idx="3">
                  <c:v>12621202.246991221</c:v>
                </c:pt>
                <c:pt idx="4">
                  <c:v>1577979.5754430683</c:v>
                </c:pt>
                <c:pt idx="5">
                  <c:v>150158.32353965761</c:v>
                </c:pt>
              </c:numCache>
            </c:numRef>
          </c:val>
        </c:ser>
        <c:ser>
          <c:idx val="3"/>
          <c:order val="3"/>
          <c:tx>
            <c:strRef>
              <c:f>'G Tráfico Acum'!$A$14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Acum'!$C$14:$H$14</c:f>
              <c:numCache>
                <c:formatCode>#,##0</c:formatCode>
                <c:ptCount val="6"/>
                <c:pt idx="0">
                  <c:v>2526002.5307868943</c:v>
                </c:pt>
                <c:pt idx="1">
                  <c:v>640591.14716433326</c:v>
                </c:pt>
                <c:pt idx="2">
                  <c:v>2142266.7711328971</c:v>
                </c:pt>
                <c:pt idx="3">
                  <c:v>1637839.9257812726</c:v>
                </c:pt>
                <c:pt idx="4">
                  <c:v>551620.15450262034</c:v>
                </c:pt>
                <c:pt idx="5">
                  <c:v>237513.86736648591</c:v>
                </c:pt>
              </c:numCache>
            </c:numRef>
          </c:val>
        </c:ser>
        <c:ser>
          <c:idx val="4"/>
          <c:order val="4"/>
          <c:tx>
            <c:strRef>
              <c:f>'G Tráfico Acum'!$A$20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rgbClr val="F79646"/>
                      </a:solidFill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79646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Acum'!$C$20:$H$20</c:f>
              <c:numCache>
                <c:formatCode>#,##0</c:formatCode>
                <c:ptCount val="6"/>
                <c:pt idx="0">
                  <c:v>4594606.4767473936</c:v>
                </c:pt>
                <c:pt idx="1">
                  <c:v>443678.8554347062</c:v>
                </c:pt>
                <c:pt idx="2">
                  <c:v>2813220.1152255842</c:v>
                </c:pt>
                <c:pt idx="3">
                  <c:v>7444955.8870200841</c:v>
                </c:pt>
                <c:pt idx="4">
                  <c:v>1006248.6240794702</c:v>
                </c:pt>
                <c:pt idx="5">
                  <c:v>151095.97475035951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8844112"/>
        <c:axId val="268844672"/>
      </c:barChart>
      <c:catAx>
        <c:axId val="2688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68844672"/>
        <c:crosses val="autoZero"/>
        <c:auto val="1"/>
        <c:lblAlgn val="ctr"/>
        <c:lblOffset val="100"/>
        <c:noMultiLvlLbl val="1"/>
      </c:catAx>
      <c:valAx>
        <c:axId val="268844672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268844112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Acum'!$T$3</c:f>
              <c:strCache>
                <c:ptCount val="1"/>
                <c:pt idx="0">
                  <c:v>Directo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Acum'!$T$4:$T$8</c:f>
              <c:numCache>
                <c:formatCode>#,##0</c:formatCode>
                <c:ptCount val="5"/>
                <c:pt idx="1">
                  <c:v>3657145.4947000351</c:v>
                </c:pt>
                <c:pt idx="2">
                  <c:v>5264285.7896984527</c:v>
                </c:pt>
                <c:pt idx="3">
                  <c:v>6930992.0918041952</c:v>
                </c:pt>
                <c:pt idx="4">
                  <c:v>2526002.5307868943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Acum'!$U$3</c:f>
              <c:strCache>
                <c:ptCount val="1"/>
                <c:pt idx="0">
                  <c:v>Mail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Acum'!$U$4:$U$8</c:f>
              <c:numCache>
                <c:formatCode>#,##0</c:formatCode>
                <c:ptCount val="5"/>
                <c:pt idx="1">
                  <c:v>238782.69553024284</c:v>
                </c:pt>
                <c:pt idx="2">
                  <c:v>220946.30139245326</c:v>
                </c:pt>
                <c:pt idx="3">
                  <c:v>674395.27765179554</c:v>
                </c:pt>
                <c:pt idx="4">
                  <c:v>640591.14716433326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Acum'!$V$3</c:f>
              <c:strCache>
                <c:ptCount val="1"/>
                <c:pt idx="0">
                  <c:v>Referidos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chemeClr val="accent3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Acum'!$V$4:$V$8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1784586.4613312886</c:v>
                </c:pt>
                <c:pt idx="2">
                  <c:v>2952995.3499147887</c:v>
                </c:pt>
                <c:pt idx="3">
                  <c:v>4373031.8785233619</c:v>
                </c:pt>
                <c:pt idx="4">
                  <c:v>2142266.7711328971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Acum'!$W$3</c:f>
              <c:strCache>
                <c:ptCount val="1"/>
                <c:pt idx="0">
                  <c:v>Búsquedas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Acum'!$W$4:$W$8</c:f>
              <c:numCache>
                <c:formatCode>#,##0</c:formatCode>
                <c:ptCount val="5"/>
                <c:pt idx="1">
                  <c:v>6440849.0241710236</c:v>
                </c:pt>
                <c:pt idx="2">
                  <c:v>9079932.3511368185</c:v>
                </c:pt>
                <c:pt idx="3">
                  <c:v>12621202.246991221</c:v>
                </c:pt>
                <c:pt idx="4">
                  <c:v>1637839.9257812726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"/>
              <c:layout>
                <c:manualLayout>
                  <c:x val="-2.84900284900285E-3"/>
                  <c:y val="5.791505791505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2450142450142E-3"/>
                  <c:y val="5.0193050193050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Audiencia!$B$22:$B$27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Audiencia!$C$22:$C$27</c:f>
              <c:numCache>
                <c:formatCode>0.0%</c:formatCode>
                <c:ptCount val="6"/>
                <c:pt idx="0">
                  <c:v>0.24009900990099009</c:v>
                </c:pt>
                <c:pt idx="1">
                  <c:v>0.12623762376237624</c:v>
                </c:pt>
                <c:pt idx="2">
                  <c:v>0.21039603960396039</c:v>
                </c:pt>
                <c:pt idx="3">
                  <c:v>0.18564356435643564</c:v>
                </c:pt>
                <c:pt idx="4">
                  <c:v>0.13118811881188119</c:v>
                </c:pt>
                <c:pt idx="5">
                  <c:v>0.10643564356435643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dLbls>
            <c:dLbl>
              <c:idx val="4"/>
              <c:layout>
                <c:manualLayout>
                  <c:x val="-1.42450142450142E-3"/>
                  <c:y val="2.702702702702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42450142450142E-3"/>
                  <c:y val="3.8610038610038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2450142450142E-3"/>
                  <c:y val="3.0888030888030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Audiencia!$B$22:$B$27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Audiencia!$D$22:$D$27</c:f>
              <c:numCache>
                <c:formatCode>0.0%</c:formatCode>
                <c:ptCount val="6"/>
                <c:pt idx="0">
                  <c:v>0.16250000000000001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0.21</c:v>
                </c:pt>
                <c:pt idx="4">
                  <c:v>0.155</c:v>
                </c:pt>
                <c:pt idx="5">
                  <c:v>8.5000000000000006E-2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pPr>
              <a:solidFill>
                <a:srgbClr val="008000"/>
              </a:solidFill>
              <a:ln>
                <a:noFill/>
              </a:ln>
            </c:spPr>
          </c:marker>
          <c:dLbls>
            <c:dLbl>
              <c:idx val="2"/>
              <c:layout>
                <c:manualLayout>
                  <c:x val="-7.12250712250712E-3"/>
                  <c:y val="-4.2471346487094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4245014245013699E-3"/>
                  <c:y val="1.15830115830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2.702702702702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3.4749034749034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2450142450153E-3"/>
                  <c:y val="4.2471042471042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42450142450142E-3"/>
                  <c:y val="-4.6332046332046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1.4245014245013201E-3"/>
                  <c:y val="-5.791505791505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Audiencia!$B$22:$B$27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Audiencia!$E$22:$E$27</c:f>
              <c:numCache>
                <c:formatCode>0.0%</c:formatCode>
                <c:ptCount val="6"/>
                <c:pt idx="0">
                  <c:v>0.16097560975609757</c:v>
                </c:pt>
                <c:pt idx="1">
                  <c:v>0.10731707317073171</c:v>
                </c:pt>
                <c:pt idx="2">
                  <c:v>0.2780487804878049</c:v>
                </c:pt>
                <c:pt idx="3">
                  <c:v>0.21463414634146341</c:v>
                </c:pt>
                <c:pt idx="4">
                  <c:v>0.16585365853658537</c:v>
                </c:pt>
                <c:pt idx="5">
                  <c:v>7.3170731707317069E-2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pPr>
              <a:solidFill>
                <a:srgbClr val="7F7F7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Audiencia!$B$22:$B$27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xVal>
          <c:yVal>
            <c:numRef>
              <c:f>Audiencia!$F$22:$F$27</c:f>
              <c:numCache>
                <c:formatCode>0.0%</c:formatCode>
                <c:ptCount val="6"/>
                <c:pt idx="0">
                  <c:v>0.1336206896551724</c:v>
                </c:pt>
                <c:pt idx="1">
                  <c:v>0.11637931034482758</c:v>
                </c:pt>
                <c:pt idx="2">
                  <c:v>0.33189655172413796</c:v>
                </c:pt>
                <c:pt idx="3">
                  <c:v>0.18103448275862069</c:v>
                </c:pt>
                <c:pt idx="4">
                  <c:v>0.16810344827586207</c:v>
                </c:pt>
                <c:pt idx="5">
                  <c:v>6.8965517241379309E-2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73952"/>
        <c:axId val="266972832"/>
      </c:scatterChart>
      <c:valAx>
        <c:axId val="26697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66972832"/>
        <c:crosses val="autoZero"/>
        <c:crossBetween val="midCat"/>
      </c:valAx>
      <c:valAx>
        <c:axId val="266972832"/>
        <c:scaling>
          <c:orientation val="minMax"/>
          <c:max val="0.2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6697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Acum'!$X$3</c:f>
              <c:strCache>
                <c:ptCount val="1"/>
                <c:pt idx="0">
                  <c:v>Social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Acum'!$X$4:$X$8</c:f>
              <c:numCache>
                <c:formatCode>#,##0</c:formatCode>
                <c:ptCount val="5"/>
                <c:pt idx="1">
                  <c:v>314187.75727663533</c:v>
                </c:pt>
                <c:pt idx="2">
                  <c:v>1581207.0090955568</c:v>
                </c:pt>
                <c:pt idx="3">
                  <c:v>1577979.5754430683</c:v>
                </c:pt>
                <c:pt idx="4">
                  <c:v>551620.15450262034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Acum'!$Y$3</c:f>
              <c:strCache>
                <c:ptCount val="1"/>
                <c:pt idx="0">
                  <c:v>Displays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chemeClr val="accent3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Acum'!$Y$4:$Y$8</c:f>
              <c:numCache>
                <c:formatCode>#,##0</c:formatCode>
                <c:ptCount val="5"/>
                <c:pt idx="1">
                  <c:v>120648.09879422796</c:v>
                </c:pt>
                <c:pt idx="2">
                  <c:v>96063.609301066637</c:v>
                </c:pt>
                <c:pt idx="3">
                  <c:v>150158.32353965761</c:v>
                </c:pt>
                <c:pt idx="4">
                  <c:v>237513.86736648591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'G Tráfico Acum'!$R$57</c:f>
              <c:strCache>
                <c:ptCount val="1"/>
                <c:pt idx="0">
                  <c:v>Orgánico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0090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7F7F7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Acum'!$S$56:$V$56</c:f>
              <c:strCache>
                <c:ptCount val="4"/>
                <c:pt idx="0">
                  <c:v>:: Musimundo</c:v>
                </c:pt>
                <c:pt idx="1">
                  <c:v>:: Fravega</c:v>
                </c:pt>
                <c:pt idx="2">
                  <c:v>:: Garbarino</c:v>
                </c:pt>
                <c:pt idx="3">
                  <c:v>:: Avenida</c:v>
                </c:pt>
              </c:strCache>
            </c:strRef>
          </c:cat>
          <c:val>
            <c:numRef>
              <c:f>'G Tráfico Acum'!$S$57:$V$57</c:f>
              <c:numCache>
                <c:formatCode>0.0%</c:formatCode>
                <c:ptCount val="4"/>
                <c:pt idx="0">
                  <c:v>0.23003274428821457</c:v>
                </c:pt>
                <c:pt idx="1">
                  <c:v>0.30190343829486677</c:v>
                </c:pt>
                <c:pt idx="2">
                  <c:v>0.43721276439338963</c:v>
                </c:pt>
                <c:pt idx="3">
                  <c:v>3.085105302352904E-2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'G Tráfico Acum'!$R$58</c:f>
              <c:strCache>
                <c:ptCount val="1"/>
                <c:pt idx="0">
                  <c:v>Inorganico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0090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Acum'!$S$56:$V$56</c:f>
              <c:strCache>
                <c:ptCount val="4"/>
                <c:pt idx="0">
                  <c:v>:: Musimundo</c:v>
                </c:pt>
                <c:pt idx="1">
                  <c:v>:: Fravega</c:v>
                </c:pt>
                <c:pt idx="2">
                  <c:v>:: Garbarino</c:v>
                </c:pt>
                <c:pt idx="3">
                  <c:v>:: Avenida</c:v>
                </c:pt>
              </c:strCache>
            </c:strRef>
          </c:cat>
          <c:val>
            <c:numRef>
              <c:f>'G Tráfico Acum'!$S$58:$V$58</c:f>
              <c:numCache>
                <c:formatCode>0.0%</c:formatCode>
                <c:ptCount val="4"/>
                <c:pt idx="0">
                  <c:v>0.1876395843615484</c:v>
                </c:pt>
                <c:pt idx="1">
                  <c:v>0.31114860382545695</c:v>
                </c:pt>
                <c:pt idx="2">
                  <c:v>0.39591376782070115</c:v>
                </c:pt>
                <c:pt idx="3">
                  <c:v>0.10529804399229356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Directo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Acum'!$R$4:$R$8</c:f>
              <c:strCache>
                <c:ptCount val="5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  <c:pt idx="4">
                  <c:v>:: Avenida</c:v>
                </c:pt>
              </c:strCache>
            </c:strRef>
          </c:cat>
          <c:val>
            <c:numRef>
              <c:f>'G Tráfico Acum'!$AD$4:$AD$8</c:f>
              <c:numCache>
                <c:formatCode>0.0%</c:formatCode>
                <c:ptCount val="5"/>
                <c:pt idx="1">
                  <c:v>0.25203533691321672</c:v>
                </c:pt>
                <c:pt idx="2">
                  <c:v>0.23731162307292575</c:v>
                </c:pt>
                <c:pt idx="3">
                  <c:v>0.22787112419885677</c:v>
                </c:pt>
                <c:pt idx="4">
                  <c:v>0.28278191581500089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Acum'!$AE$3</c:f>
              <c:strCache>
                <c:ptCount val="1"/>
                <c:pt idx="0">
                  <c:v>Mail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Acum'!$R$4:$R$7</c:f>
              <c:strCache>
                <c:ptCount val="4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</c:strCache>
            </c:strRef>
          </c:cat>
          <c:val>
            <c:numRef>
              <c:f>'G Tráfico Acum'!$AE$4:$AE$8</c:f>
              <c:numCache>
                <c:formatCode>0.0%</c:formatCode>
                <c:ptCount val="5"/>
                <c:pt idx="1">
                  <c:v>0.13678905687544995</c:v>
                </c:pt>
                <c:pt idx="2">
                  <c:v>8.2793376529877616E-2</c:v>
                </c:pt>
                <c:pt idx="3">
                  <c:v>0.18430525557955366</c:v>
                </c:pt>
                <c:pt idx="4">
                  <c:v>0.59611231101511875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Acum'!$V$3</c:f>
              <c:strCache>
                <c:ptCount val="1"/>
                <c:pt idx="0">
                  <c:v>Referidos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chemeClr val="accent3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Acum'!$R$4:$R$7</c:f>
              <c:strCache>
                <c:ptCount val="4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</c:strCache>
            </c:strRef>
          </c:cat>
          <c:val>
            <c:numRef>
              <c:f>'G Tráfico Acum'!$AF$4:$AF$8</c:f>
              <c:numCache>
                <c:formatCode>0.0%</c:formatCode>
                <c:ptCount val="5"/>
                <c:pt idx="1">
                  <c:v>0.19225561873815328</c:v>
                </c:pt>
                <c:pt idx="2">
                  <c:v>0.20809639859193071</c:v>
                </c:pt>
                <c:pt idx="3">
                  <c:v>0.22474952613051724</c:v>
                </c:pt>
                <c:pt idx="4">
                  <c:v>0.37489845653939885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Acum'!$W$3</c:f>
              <c:strCache>
                <c:ptCount val="1"/>
                <c:pt idx="0">
                  <c:v>Búsquedas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Acum'!$R$4:$R$7</c:f>
              <c:strCache>
                <c:ptCount val="4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</c:strCache>
            </c:strRef>
          </c:cat>
          <c:val>
            <c:numRef>
              <c:f>'G Tráfico Acum'!$AG$4:$AG$8</c:f>
              <c:numCache>
                <c:formatCode>0.0%</c:formatCode>
                <c:ptCount val="5"/>
                <c:pt idx="0" formatCode="General">
                  <c:v>0</c:v>
                </c:pt>
                <c:pt idx="1">
                  <c:v>0.30580583567038605</c:v>
                </c:pt>
                <c:pt idx="2">
                  <c:v>0.28199773256160865</c:v>
                </c:pt>
                <c:pt idx="3">
                  <c:v>0.28587624559937946</c:v>
                </c:pt>
                <c:pt idx="4">
                  <c:v>0.12632018616862581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Acum'!$X$3</c:f>
              <c:strCache>
                <c:ptCount val="1"/>
                <c:pt idx="0">
                  <c:v>Social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FFFFFF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Acum'!$R$4:$R$7</c:f>
              <c:strCache>
                <c:ptCount val="4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</c:strCache>
            </c:strRef>
          </c:cat>
          <c:val>
            <c:numRef>
              <c:f>'G Tráfico Acum'!$AH$4:$AH$8</c:f>
              <c:numCache>
                <c:formatCode>0.0%</c:formatCode>
                <c:ptCount val="5"/>
                <c:pt idx="1">
                  <c:v>0.10482180293501048</c:v>
                </c:pt>
                <c:pt idx="2">
                  <c:v>0.34507337526205445</c:v>
                </c:pt>
                <c:pt idx="3">
                  <c:v>0.2511530398322851</c:v>
                </c:pt>
                <c:pt idx="4">
                  <c:v>0.29895178197064987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'G Tráfico Acum'!$Y$3</c:f>
              <c:strCache>
                <c:ptCount val="1"/>
                <c:pt idx="0">
                  <c:v>Displays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90"/>
              </a:solidFill>
            </c:spPr>
          </c:dPt>
          <c:dPt>
            <c:idx val="3"/>
            <c:bubble3D val="0"/>
            <c:spPr>
              <a:solidFill>
                <a:schemeClr val="accent3"/>
              </a:solidFill>
            </c:spPr>
          </c:dPt>
          <c:dPt>
            <c:idx val="4"/>
            <c:bubble3D val="0"/>
            <c:spPr>
              <a:solidFill>
                <a:srgbClr val="7F7F7F"/>
              </a:solidFill>
            </c:spPr>
          </c:dPt>
          <c:dPt>
            <c:idx val="7"/>
            <c:bubble3D val="0"/>
            <c:spPr>
              <a:solidFill>
                <a:srgbClr val="9BBB5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 Tráfico Acum'!$R$4:$R$7</c:f>
              <c:strCache>
                <c:ptCount val="4"/>
                <c:pt idx="1">
                  <c:v>:: Musimundo</c:v>
                </c:pt>
                <c:pt idx="2">
                  <c:v>:: Fravega</c:v>
                </c:pt>
                <c:pt idx="3">
                  <c:v>:: Garbarino</c:v>
                </c:pt>
              </c:strCache>
            </c:strRef>
          </c:cat>
          <c:val>
            <c:numRef>
              <c:f>'G Tráfico Acum'!$AI$4:$AI$8</c:f>
              <c:numCache>
                <c:formatCode>0.0%</c:formatCode>
                <c:ptCount val="5"/>
                <c:pt idx="1">
                  <c:v>0.18823529411764703</c:v>
                </c:pt>
                <c:pt idx="2">
                  <c:v>9.8039215686274508E-2</c:v>
                </c:pt>
                <c:pt idx="3">
                  <c:v>0.11176470588235293</c:v>
                </c:pt>
                <c:pt idx="4">
                  <c:v>0.60196078431372546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7855575118263E-2"/>
          <c:y val="6.7146271440698804E-2"/>
          <c:w val="0.964157550469252"/>
          <c:h val="0.87551668036406205"/>
        </c:manualLayout>
      </c:layout>
      <c:lineChart>
        <c:grouping val="standard"/>
        <c:varyColors val="0"/>
        <c:ser>
          <c:idx val="0"/>
          <c:order val="0"/>
          <c:tx>
            <c:strRef>
              <c:f>'General Audiencia'!$B$3</c:f>
              <c:strCache>
                <c:ptCount val="1"/>
                <c:pt idx="0">
                  <c:v>Arte y entretenimiento</c:v>
                </c:pt>
              </c:strCache>
            </c:strRef>
          </c:tx>
          <c:dLbls>
            <c:dLbl>
              <c:idx val="0"/>
              <c:layout>
                <c:manualLayout>
                  <c:x val="-2.75711150236525E-2"/>
                  <c:y val="-2.7145423591510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328226526017799E-2"/>
                  <c:y val="2.488330495888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9496707748352E-2"/>
                  <c:y val="2.488330495888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1706782277200397E-2"/>
                  <c:y val="-2.0359067693632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Audiencia'!$C$3:$G$3</c:f>
              <c:numCache>
                <c:formatCode>0.0%</c:formatCode>
                <c:ptCount val="5"/>
                <c:pt idx="0">
                  <c:v>0.20000000000000004</c:v>
                </c:pt>
                <c:pt idx="1">
                  <c:v>0.22175</c:v>
                </c:pt>
                <c:pt idx="2">
                  <c:v>0.217</c:v>
                </c:pt>
                <c:pt idx="3">
                  <c:v>0.19675000000000001</c:v>
                </c:pt>
                <c:pt idx="4">
                  <c:v>0.17429882732806501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'General Audiencia'!$B$4</c:f>
              <c:strCache>
                <c:ptCount val="1"/>
                <c:pt idx="0">
                  <c:v>Internet &amp; telcos</c:v>
                </c:pt>
              </c:strCache>
            </c:strRef>
          </c:tx>
          <c:dLbls>
            <c:dLbl>
              <c:idx val="0"/>
              <c:layout>
                <c:manualLayout>
                  <c:x val="-3.1706782277200397E-2"/>
                  <c:y val="3.1669660856762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706782277200501E-2"/>
                  <c:y val="-3.1669660856762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706782277200397E-2"/>
                  <c:y val="3.1669660856762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1706782277200397E-2"/>
                  <c:y val="2.714542359151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Audiencia'!$C$4:$G$4</c:f>
              <c:numCache>
                <c:formatCode>0.0%</c:formatCode>
                <c:ptCount val="5"/>
                <c:pt idx="0">
                  <c:v>0.123</c:v>
                </c:pt>
                <c:pt idx="1">
                  <c:v>0.14350000000000002</c:v>
                </c:pt>
                <c:pt idx="2">
                  <c:v>0.13625000000000001</c:v>
                </c:pt>
                <c:pt idx="3">
                  <c:v>0.123</c:v>
                </c:pt>
                <c:pt idx="4">
                  <c:v>0.1262335018194839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'General Audiencia'!$B$5</c:f>
              <c:strCache>
                <c:ptCount val="1"/>
                <c:pt idx="0">
                  <c:v>Shoppings</c:v>
                </c:pt>
              </c:strCache>
            </c:strRef>
          </c:tx>
          <c:dLbls>
            <c:dLbl>
              <c:idx val="0"/>
              <c:layout>
                <c:manualLayout>
                  <c:x val="-2.89496707748352E-2"/>
                  <c:y val="2.2621186326258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328226526017799E-2"/>
                  <c:y val="-2.488330495888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328226526017799E-2"/>
                  <c:y val="-2.9407542224136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5842449530748402E-2"/>
                  <c:y val="2.714542359151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5842449530748298E-2"/>
                  <c:y val="2.488330495888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Audiencia'!$C$5:$G$5</c:f>
              <c:numCache>
                <c:formatCode>0.0%</c:formatCode>
                <c:ptCount val="5"/>
                <c:pt idx="0">
                  <c:v>0.18033333333333332</c:v>
                </c:pt>
                <c:pt idx="1">
                  <c:v>0.23075000000000001</c:v>
                </c:pt>
                <c:pt idx="2">
                  <c:v>0.22925000000000001</c:v>
                </c:pt>
                <c:pt idx="3">
                  <c:v>0.25575000000000003</c:v>
                </c:pt>
                <c:pt idx="4">
                  <c:v>0.26321034295397583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'General Audiencia'!$B$6</c:f>
              <c:strCache>
                <c:ptCount val="1"/>
                <c:pt idx="0">
                  <c:v>Noticias y medios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3.1706782277200397E-2"/>
                  <c:y val="1.5834830428381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496707748352E-2"/>
                  <c:y val="2.0359067693632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706782277200397E-2"/>
                  <c:y val="2.488330495888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4463893779565699E-2"/>
                  <c:y val="2.2621186326258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Audiencia'!$C$6:$G$6</c:f>
              <c:numCache>
                <c:formatCode>0.0%</c:formatCode>
                <c:ptCount val="5"/>
                <c:pt idx="0">
                  <c:v>0.16033333333333333</c:v>
                </c:pt>
                <c:pt idx="1">
                  <c:v>0.1915</c:v>
                </c:pt>
                <c:pt idx="2">
                  <c:v>0.193</c:v>
                </c:pt>
                <c:pt idx="3">
                  <c:v>0.1925</c:v>
                </c:pt>
                <c:pt idx="4">
                  <c:v>0.19782804836412993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'General Audiencia'!$B$7</c:f>
              <c:strCache>
                <c:ptCount val="1"/>
                <c:pt idx="0">
                  <c:v>Negocios e Industrias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3.1706782277200397E-2"/>
                  <c:y val="2.488330495888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463893779565699E-2"/>
                  <c:y val="2.7145423591510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9496707748352E-2"/>
                  <c:y val="-2.7145423591510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328226526017799E-2"/>
                  <c:y val="-2.714542359151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Audiencia'!$C$7:$G$7</c:f>
              <c:numCache>
                <c:formatCode>0.0%</c:formatCode>
                <c:ptCount val="5"/>
                <c:pt idx="0">
                  <c:v>0.14333333333333334</c:v>
                </c:pt>
                <c:pt idx="1">
                  <c:v>0.13600000000000001</c:v>
                </c:pt>
                <c:pt idx="2">
                  <c:v>0.14374999999999999</c:v>
                </c:pt>
                <c:pt idx="3">
                  <c:v>0.15075000000000002</c:v>
                </c:pt>
                <c:pt idx="4">
                  <c:v>0.15503630640608218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'General Audiencia'!$B$8</c:f>
              <c:strCache>
                <c:ptCount val="1"/>
                <c:pt idx="0">
                  <c:v>Computer &amp; Electronics</c:v>
                </c:pt>
              </c:strCache>
            </c:strRef>
          </c:tx>
          <c:dLbls>
            <c:dLbl>
              <c:idx val="0"/>
              <c:layout>
                <c:manualLayout>
                  <c:x val="-3.1706782277200397E-2"/>
                  <c:y val="3.1669660856762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30853380283831E-2"/>
                  <c:y val="2.9407542224136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706782277200397E-2"/>
                  <c:y val="2.9407542224136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1706782277200397E-2"/>
                  <c:y val="2.9407542224136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'General Audiencia'!$C$2:$G$2</c:f>
              <c:strCache>
                <c:ptCount val="5"/>
                <c:pt idx="0">
                  <c:v>Mayo</c:v>
                </c:pt>
                <c:pt idx="1">
                  <c:v>Julio</c:v>
                </c:pt>
                <c:pt idx="2">
                  <c:v>Sept</c:v>
                </c:pt>
                <c:pt idx="3">
                  <c:v>Nov</c:v>
                </c:pt>
                <c:pt idx="4">
                  <c:v>Ene</c:v>
                </c:pt>
              </c:strCache>
            </c:strRef>
          </c:cat>
          <c:val>
            <c:numRef>
              <c:f>'General Audiencia'!$C$8:$G$8</c:f>
              <c:numCache>
                <c:formatCode>0.00%</c:formatCode>
                <c:ptCount val="5"/>
                <c:pt idx="0">
                  <c:v>9.0333333333333335E-2</c:v>
                </c:pt>
                <c:pt idx="1">
                  <c:v>7.825E-2</c:v>
                </c:pt>
                <c:pt idx="2">
                  <c:v>8.4499999999999992E-2</c:v>
                </c:pt>
                <c:pt idx="3">
                  <c:v>8.165E-2</c:v>
                </c:pt>
                <c:pt idx="4">
                  <c:v>8.3392973128263215E-2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24416"/>
        <c:axId val="207123856"/>
      </c:lineChart>
      <c:catAx>
        <c:axId val="2071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123856"/>
        <c:crosses val="autoZero"/>
        <c:auto val="1"/>
        <c:lblAlgn val="ctr"/>
        <c:lblOffset val="100"/>
        <c:noMultiLvlLbl val="0"/>
      </c:catAx>
      <c:valAx>
        <c:axId val="2071238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71244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 Tráfico Acum'!$A$44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Acum'!$C$45:$D$45</c:f>
              <c:numCache>
                <c:formatCode>0.0%</c:formatCode>
                <c:ptCount val="2"/>
                <c:pt idx="0">
                  <c:v>0.71860000000000002</c:v>
                </c:pt>
                <c:pt idx="1">
                  <c:v>0.28139999999999998</c:v>
                </c:pt>
              </c:numCache>
            </c:numRef>
          </c:val>
        </c:ser>
        <c:ser>
          <c:idx val="1"/>
          <c:order val="1"/>
          <c:tx>
            <c:strRef>
              <c:f>'G Tráfico Acum'!$A$47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90"/>
            </a:solidFill>
            <a:ln>
              <a:solidFill>
                <a:srgbClr val="00009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Acum'!$C$48:$D$48</c:f>
              <c:numCache>
                <c:formatCode>0.0%</c:formatCode>
                <c:ptCount val="2"/>
                <c:pt idx="0">
                  <c:v>0.66900000000000004</c:v>
                </c:pt>
                <c:pt idx="1">
                  <c:v>0.33099999999999996</c:v>
                </c:pt>
              </c:numCache>
            </c:numRef>
          </c:val>
        </c:ser>
        <c:ser>
          <c:idx val="2"/>
          <c:order val="2"/>
          <c:tx>
            <c:strRef>
              <c:f>'G Tráfico Acum'!$A$50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Acum'!$C$51:$D$51</c:f>
              <c:numCache>
                <c:formatCode>0.0%</c:formatCode>
                <c:ptCount val="2"/>
                <c:pt idx="0">
                  <c:v>0.69699999999999995</c:v>
                </c:pt>
                <c:pt idx="1">
                  <c:v>0.30300000000000005</c:v>
                </c:pt>
              </c:numCache>
            </c:numRef>
          </c:val>
        </c:ser>
        <c:ser>
          <c:idx val="4"/>
          <c:order val="3"/>
          <c:tx>
            <c:strRef>
              <c:f>'G Tráfico Acum'!$A$53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Acum'!$C$54:$D$54</c:f>
              <c:numCache>
                <c:formatCode>0.0%</c:formatCode>
                <c:ptCount val="2"/>
                <c:pt idx="0">
                  <c:v>0.379</c:v>
                </c:pt>
                <c:pt idx="1">
                  <c:v>0.621</c:v>
                </c:pt>
              </c:numCache>
            </c:numRef>
          </c:val>
        </c:ser>
        <c:ser>
          <c:idx val="3"/>
          <c:order val="4"/>
          <c:tx>
            <c:strRef>
              <c:f>'G Tráfico Acum'!$A$57</c:f>
              <c:strCache>
                <c:ptCount val="1"/>
                <c:pt idx="0">
                  <c:v>Mercado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Acum'!$C$42:$D$42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Acum'!$C$58:$D$58</c:f>
              <c:numCache>
                <c:formatCode>0.0%</c:formatCode>
                <c:ptCount val="2"/>
                <c:pt idx="0">
                  <c:v>0.67564497543843982</c:v>
                </c:pt>
                <c:pt idx="1">
                  <c:v>0.32435502456156007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0305264"/>
        <c:axId val="270305824"/>
      </c:barChart>
      <c:catAx>
        <c:axId val="2703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0305824"/>
        <c:crosses val="autoZero"/>
        <c:auto val="1"/>
        <c:lblAlgn val="ctr"/>
        <c:lblOffset val="100"/>
        <c:noMultiLvlLbl val="1"/>
      </c:catAx>
      <c:valAx>
        <c:axId val="270305824"/>
        <c:scaling>
          <c:orientation val="minMax"/>
          <c:max val="1"/>
          <c:min val="0"/>
        </c:scaling>
        <c:delete val="1"/>
        <c:axPos val="l"/>
        <c:numFmt formatCode="0.00%" sourceLinked="0"/>
        <c:majorTickMark val="none"/>
        <c:minorTickMark val="none"/>
        <c:tickLblPos val="nextTo"/>
        <c:crossAx val="270305264"/>
        <c:crosses val="autoZero"/>
        <c:crossBetween val="between"/>
        <c:majorUnit val="0.2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90573012939E-2"/>
          <c:y val="6.7669172932330796E-2"/>
          <c:w val="0.97597042513863197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Tráfico Mes'!$A$5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Mes'!$C$5:$H$5</c:f>
              <c:numCache>
                <c:formatCode>#,##0</c:formatCode>
                <c:ptCount val="6"/>
                <c:pt idx="0">
                  <c:v>1180259</c:v>
                </c:pt>
                <c:pt idx="1">
                  <c:v>44479</c:v>
                </c:pt>
                <c:pt idx="2">
                  <c:v>367357</c:v>
                </c:pt>
                <c:pt idx="3">
                  <c:v>812385</c:v>
                </c:pt>
                <c:pt idx="4">
                  <c:v>18884</c:v>
                </c:pt>
                <c:pt idx="5">
                  <c:v>37509</c:v>
                </c:pt>
              </c:numCache>
            </c:numRef>
          </c:val>
        </c:ser>
        <c:ser>
          <c:idx val="1"/>
          <c:order val="1"/>
          <c:tx>
            <c:strRef>
              <c:f>'G Tráfico Mes'!$A$8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90"/>
            </a:solidFill>
            <a:ln>
              <a:solidFill>
                <a:srgbClr val="00009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9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Mes'!$C$8:$H$8</c:f>
              <c:numCache>
                <c:formatCode>#,##0</c:formatCode>
                <c:ptCount val="6"/>
                <c:pt idx="0">
                  <c:v>1966844</c:v>
                </c:pt>
                <c:pt idx="1">
                  <c:v>24506</c:v>
                </c:pt>
                <c:pt idx="2">
                  <c:v>551789</c:v>
                </c:pt>
                <c:pt idx="3">
                  <c:v>1376707</c:v>
                </c:pt>
                <c:pt idx="4">
                  <c:v>172494</c:v>
                </c:pt>
                <c:pt idx="5">
                  <c:v>71249</c:v>
                </c:pt>
              </c:numCache>
            </c:numRef>
          </c:val>
        </c:ser>
        <c:ser>
          <c:idx val="2"/>
          <c:order val="2"/>
          <c:tx>
            <c:strRef>
              <c:f>'G Tráfico Mes'!$A$11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Mes'!$C$11:$H$11</c:f>
              <c:numCache>
                <c:formatCode>#,##0</c:formatCode>
                <c:ptCount val="6"/>
                <c:pt idx="0">
                  <c:v>4736222</c:v>
                </c:pt>
                <c:pt idx="1">
                  <c:v>113766</c:v>
                </c:pt>
                <c:pt idx="2">
                  <c:v>762089</c:v>
                </c:pt>
                <c:pt idx="3">
                  <c:v>1535640</c:v>
                </c:pt>
                <c:pt idx="4">
                  <c:v>127668</c:v>
                </c:pt>
                <c:pt idx="5">
                  <c:v>52637</c:v>
                </c:pt>
              </c:numCache>
            </c:numRef>
          </c:val>
        </c:ser>
        <c:ser>
          <c:idx val="3"/>
          <c:order val="3"/>
          <c:tx>
            <c:strRef>
              <c:f>'G Tráfico Mes'!$A$14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Mes'!$C$14:$H$14</c:f>
              <c:numCache>
                <c:formatCode>#,##0</c:formatCode>
                <c:ptCount val="6"/>
                <c:pt idx="0">
                  <c:v>811783</c:v>
                </c:pt>
                <c:pt idx="1">
                  <c:v>15685</c:v>
                </c:pt>
                <c:pt idx="2">
                  <c:v>310863</c:v>
                </c:pt>
                <c:pt idx="3">
                  <c:v>363891</c:v>
                </c:pt>
                <c:pt idx="4">
                  <c:v>40330</c:v>
                </c:pt>
                <c:pt idx="5">
                  <c:v>39731</c:v>
                </c:pt>
              </c:numCache>
            </c:numRef>
          </c:val>
        </c:ser>
        <c:ser>
          <c:idx val="4"/>
          <c:order val="4"/>
          <c:tx>
            <c:strRef>
              <c:f>'G Tráfico Mes'!$A$20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accent6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Mes'!$C$3:$H$3</c:f>
              <c:strCache>
                <c:ptCount val="6"/>
                <c:pt idx="0">
                  <c:v>Directo</c:v>
                </c:pt>
                <c:pt idx="1">
                  <c:v>Mail</c:v>
                </c:pt>
                <c:pt idx="2">
                  <c:v>Referidos</c:v>
                </c:pt>
                <c:pt idx="3">
                  <c:v>Búsquedas</c:v>
                </c:pt>
                <c:pt idx="4">
                  <c:v>Social</c:v>
                </c:pt>
                <c:pt idx="5">
                  <c:v>Displays</c:v>
                </c:pt>
              </c:strCache>
            </c:strRef>
          </c:cat>
          <c:val>
            <c:numRef>
              <c:f>'G Tráfico Mes'!$C$20:$H$20</c:f>
              <c:numCache>
                <c:formatCode>#,##0</c:formatCode>
                <c:ptCount val="6"/>
                <c:pt idx="0">
                  <c:v>2173777</c:v>
                </c:pt>
                <c:pt idx="1">
                  <c:v>49609</c:v>
                </c:pt>
                <c:pt idx="2">
                  <c:v>498024.5</c:v>
                </c:pt>
                <c:pt idx="3">
                  <c:v>1022155.75</c:v>
                </c:pt>
                <c:pt idx="4">
                  <c:v>89844</c:v>
                </c:pt>
                <c:pt idx="5">
                  <c:v>50281.5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0311424"/>
        <c:axId val="270311984"/>
      </c:barChart>
      <c:catAx>
        <c:axId val="2703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0311984"/>
        <c:crosses val="autoZero"/>
        <c:auto val="1"/>
        <c:lblAlgn val="ctr"/>
        <c:lblOffset val="100"/>
        <c:noMultiLvlLbl val="1"/>
      </c:catAx>
      <c:valAx>
        <c:axId val="270311984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270311424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 Tráfico Mes'!$A$44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Mes'!$C$45:$D$45</c:f>
              <c:numCache>
                <c:formatCode>0.0%</c:formatCode>
                <c:ptCount val="2"/>
                <c:pt idx="0">
                  <c:v>0.71118496771850781</c:v>
                </c:pt>
                <c:pt idx="1">
                  <c:v>0.28881503228149219</c:v>
                </c:pt>
              </c:numCache>
            </c:numRef>
          </c:val>
        </c:ser>
        <c:ser>
          <c:idx val="1"/>
          <c:order val="1"/>
          <c:tx>
            <c:strRef>
              <c:f>'G Tráfico Mes'!$A$47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90"/>
            </a:solidFill>
            <a:ln>
              <a:solidFill>
                <a:srgbClr val="00009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Mes'!$C$48:$D$48</c:f>
              <c:numCache>
                <c:formatCode>0.0%</c:formatCode>
                <c:ptCount val="2"/>
                <c:pt idx="0">
                  <c:v>0.57359118534299602</c:v>
                </c:pt>
                <c:pt idx="1">
                  <c:v>0.42640881465700398</c:v>
                </c:pt>
              </c:numCache>
            </c:numRef>
          </c:val>
        </c:ser>
        <c:ser>
          <c:idx val="2"/>
          <c:order val="2"/>
          <c:tx>
            <c:strRef>
              <c:f>'G Tráfico Mes'!$A$50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Mes'!$C$51:$D$51</c:f>
              <c:numCache>
                <c:formatCode>0.0%</c:formatCode>
                <c:ptCount val="2"/>
                <c:pt idx="0">
                  <c:v>0.76778606965174134</c:v>
                </c:pt>
                <c:pt idx="1">
                  <c:v>0.23221393034825866</c:v>
                </c:pt>
              </c:numCache>
            </c:numRef>
          </c:val>
        </c:ser>
        <c:ser>
          <c:idx val="4"/>
          <c:order val="3"/>
          <c:tx>
            <c:strRef>
              <c:f>'G Tráfico Mes'!$A$53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Mes'!$C$54:$D$54</c:f>
              <c:numCache>
                <c:formatCode>0.0%</c:formatCode>
                <c:ptCount val="2"/>
                <c:pt idx="0">
                  <c:v>0.23200079144579008</c:v>
                </c:pt>
                <c:pt idx="1">
                  <c:v>0.76799920855420989</c:v>
                </c:pt>
              </c:numCache>
            </c:numRef>
          </c:val>
        </c:ser>
        <c:ser>
          <c:idx val="3"/>
          <c:order val="4"/>
          <c:tx>
            <c:strRef>
              <c:f>'G Tráfico Mes'!$A$57</c:f>
              <c:strCache>
                <c:ptCount val="1"/>
                <c:pt idx="0">
                  <c:v>Mercado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 Tráfico Mes'!$C$42:$D$42</c:f>
              <c:strCache>
                <c:ptCount val="2"/>
                <c:pt idx="0">
                  <c:v>Orgánico</c:v>
                </c:pt>
                <c:pt idx="1">
                  <c:v>Inorgánico</c:v>
                </c:pt>
              </c:strCache>
            </c:strRef>
          </c:cat>
          <c:val>
            <c:numRef>
              <c:f>'G Tráfico Mes'!$C$58:$D$58</c:f>
              <c:numCache>
                <c:formatCode>0.0%</c:formatCode>
                <c:ptCount val="2"/>
                <c:pt idx="0">
                  <c:v>0.64346578297876811</c:v>
                </c:pt>
                <c:pt idx="1">
                  <c:v>0.35653421702123184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0317024"/>
        <c:axId val="270317584"/>
      </c:barChart>
      <c:catAx>
        <c:axId val="2703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0317584"/>
        <c:crosses val="autoZero"/>
        <c:auto val="1"/>
        <c:lblAlgn val="ctr"/>
        <c:lblOffset val="100"/>
        <c:noMultiLvlLbl val="1"/>
      </c:catAx>
      <c:valAx>
        <c:axId val="270317584"/>
        <c:scaling>
          <c:orientation val="minMax"/>
          <c:max val="1"/>
          <c:min val="0"/>
        </c:scaling>
        <c:delete val="1"/>
        <c:axPos val="l"/>
        <c:numFmt formatCode="0.00%" sourceLinked="0"/>
        <c:majorTickMark val="none"/>
        <c:minorTickMark val="none"/>
        <c:tickLblPos val="nextTo"/>
        <c:crossAx val="270317024"/>
        <c:crosses val="autoZero"/>
        <c:crossBetween val="between"/>
        <c:majorUnit val="0.2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0090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('G Tráfico Mes'!$A$44,'G Tráfico Mes'!$A$47,'G Tráfico Mes'!$A$50,'G Tráfico Mes'!$A$53)</c:f>
              <c:strCache>
                <c:ptCount val="4"/>
                <c:pt idx="0">
                  <c:v>:: Musimundo</c:v>
                </c:pt>
                <c:pt idx="1">
                  <c:v>:: Fravega</c:v>
                </c:pt>
                <c:pt idx="2">
                  <c:v>:: Garbarino</c:v>
                </c:pt>
                <c:pt idx="3">
                  <c:v>:: Avenida</c:v>
                </c:pt>
              </c:strCache>
            </c:strRef>
          </c:cat>
          <c:val>
            <c:numRef>
              <c:f>('G Tráfico Mes'!$D$44,'G Tráfico Mes'!$D$47,'G Tráfico Mes'!$D$50,'G Tráfico Mes'!$D$53)</c:f>
              <c:numCache>
                <c:formatCode>#,##0</c:formatCode>
                <c:ptCount val="4"/>
                <c:pt idx="0">
                  <c:v>234629</c:v>
                </c:pt>
                <c:pt idx="1">
                  <c:v>587040</c:v>
                </c:pt>
                <c:pt idx="2">
                  <c:v>356597</c:v>
                </c:pt>
                <c:pt idx="3">
                  <c:v>279468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0090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('G Tráfico Mes'!$A$44,'G Tráfico Mes'!$A$47,'G Tráfico Mes'!$A$50,'G Tráfico Mes'!$A$53)</c:f>
              <c:strCache>
                <c:ptCount val="4"/>
                <c:pt idx="0">
                  <c:v>:: Musimundo</c:v>
                </c:pt>
                <c:pt idx="1">
                  <c:v>:: Fravega</c:v>
                </c:pt>
                <c:pt idx="2">
                  <c:v>:: Garbarino</c:v>
                </c:pt>
                <c:pt idx="3">
                  <c:v>:: Avenida</c:v>
                </c:pt>
              </c:strCache>
            </c:strRef>
          </c:cat>
          <c:val>
            <c:numRef>
              <c:f>('G Tráfico Mes'!$C$44,'G Tráfico Mes'!$C$47,'G Tráfico Mes'!$C$50,'G Tráfico Mes'!$C$53)</c:f>
              <c:numCache>
                <c:formatCode>#,##0</c:formatCode>
                <c:ptCount val="4"/>
                <c:pt idx="0">
                  <c:v>577756</c:v>
                </c:pt>
                <c:pt idx="1">
                  <c:v>789667</c:v>
                </c:pt>
                <c:pt idx="2">
                  <c:v>1179043</c:v>
                </c:pt>
                <c:pt idx="3">
                  <c:v>84423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6863945928328"/>
          <c:y val="4.8469431436391701E-2"/>
          <c:w val="0.87056485381187798"/>
          <c:h val="0.84251903830296404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Tráfico'!$A$18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Tráfico'!$B$16:$H$16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Tráfico'!$B$18:$H$18</c:f>
              <c:numCache>
                <c:formatCode>#,##0</c:formatCode>
                <c:ptCount val="7"/>
                <c:pt idx="0">
                  <c:v>411118</c:v>
                </c:pt>
                <c:pt idx="1">
                  <c:v>125585</c:v>
                </c:pt>
                <c:pt idx="2">
                  <c:v>144580</c:v>
                </c:pt>
                <c:pt idx="3">
                  <c:v>526224</c:v>
                </c:pt>
                <c:pt idx="4">
                  <c:v>171120</c:v>
                </c:pt>
                <c:pt idx="5">
                  <c:v>124518</c:v>
                </c:pt>
                <c:pt idx="6">
                  <c:v>367357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Tráfico'!$A$21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Tráfico'!$B$16:$H$16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Tráfico'!$B$21:$H$21</c:f>
              <c:numCache>
                <c:formatCode>#,##0</c:formatCode>
                <c:ptCount val="7"/>
                <c:pt idx="0">
                  <c:v>592209</c:v>
                </c:pt>
                <c:pt idx="1">
                  <c:v>219673</c:v>
                </c:pt>
                <c:pt idx="2">
                  <c:v>195707</c:v>
                </c:pt>
                <c:pt idx="3">
                  <c:v>814212</c:v>
                </c:pt>
                <c:pt idx="4">
                  <c:v>261293</c:v>
                </c:pt>
                <c:pt idx="5">
                  <c:v>199005</c:v>
                </c:pt>
                <c:pt idx="6">
                  <c:v>551789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Tráfico'!$A$24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Tráfico'!$B$16:$H$16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Tráfico'!$B$24:$H$24</c:f>
              <c:numCache>
                <c:formatCode>#,##0</c:formatCode>
                <c:ptCount val="7"/>
                <c:pt idx="0">
                  <c:v>654587</c:v>
                </c:pt>
                <c:pt idx="1">
                  <c:v>307848</c:v>
                </c:pt>
                <c:pt idx="2">
                  <c:v>437273</c:v>
                </c:pt>
                <c:pt idx="3">
                  <c:v>1008551</c:v>
                </c:pt>
                <c:pt idx="4">
                  <c:v>299655</c:v>
                </c:pt>
                <c:pt idx="5">
                  <c:v>293809</c:v>
                </c:pt>
                <c:pt idx="6">
                  <c:v>762089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Tráfico'!$A$27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7F7F7F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Tráfico'!$B$16:$H$16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Tráfico'!$B$27:$H$27</c:f>
              <c:numCache>
                <c:formatCode>#,##0</c:formatCode>
                <c:ptCount val="7"/>
                <c:pt idx="0">
                  <c:v>315529</c:v>
                </c:pt>
                <c:pt idx="1">
                  <c:v>222238</c:v>
                </c:pt>
                <c:pt idx="2">
                  <c:v>382852</c:v>
                </c:pt>
                <c:pt idx="3">
                  <c:v>478738</c:v>
                </c:pt>
                <c:pt idx="4">
                  <c:v>133901</c:v>
                </c:pt>
                <c:pt idx="5">
                  <c:v>155809</c:v>
                </c:pt>
                <c:pt idx="6">
                  <c:v>310863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91408"/>
        <c:axId val="270891968"/>
      </c:lineChart>
      <c:dateAx>
        <c:axId val="270891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0891968"/>
        <c:crosses val="autoZero"/>
        <c:auto val="1"/>
        <c:lblOffset val="100"/>
        <c:baseTimeUnit val="months"/>
      </c:dateAx>
      <c:valAx>
        <c:axId val="2708919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0891408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1441550575396E-2"/>
          <c:y val="6.4222222222222194E-2"/>
          <c:w val="0.87056485381187798"/>
          <c:h val="0.81018995506917602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Tráfico'!$A$53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Tráfico'!$B$51:$H$51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Tráfico'!$B$53:$H$53</c:f>
              <c:numCache>
                <c:formatCode>#,##0</c:formatCode>
                <c:ptCount val="7"/>
                <c:pt idx="0">
                  <c:v>664853</c:v>
                </c:pt>
                <c:pt idx="1">
                  <c:v>539738</c:v>
                </c:pt>
                <c:pt idx="2">
                  <c:v>685328</c:v>
                </c:pt>
                <c:pt idx="3">
                  <c:v>1000312</c:v>
                </c:pt>
                <c:pt idx="4">
                  <c:v>846856</c:v>
                </c:pt>
                <c:pt idx="5">
                  <c:v>590435</c:v>
                </c:pt>
                <c:pt idx="6">
                  <c:v>812385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Tráfico'!$A$56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Tráfico'!$B$51:$H$51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Tráfico'!$B$56:$H$56</c:f>
              <c:numCache>
                <c:formatCode>#,##0</c:formatCode>
                <c:ptCount val="7"/>
                <c:pt idx="0">
                  <c:v>787303</c:v>
                </c:pt>
                <c:pt idx="1">
                  <c:v>696997</c:v>
                </c:pt>
                <c:pt idx="2">
                  <c:v>902203</c:v>
                </c:pt>
                <c:pt idx="3">
                  <c:v>1349817</c:v>
                </c:pt>
                <c:pt idx="4">
                  <c:v>1073634</c:v>
                </c:pt>
                <c:pt idx="5">
                  <c:v>848441</c:v>
                </c:pt>
                <c:pt idx="6">
                  <c:v>1376707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Tráfico'!$A$59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Tráfico'!$B$51:$H$51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Tráfico'!$B$59:$H$59</c:f>
              <c:numCache>
                <c:formatCode>#,##0</c:formatCode>
                <c:ptCount val="7"/>
                <c:pt idx="0">
                  <c:v>906945</c:v>
                </c:pt>
                <c:pt idx="1">
                  <c:v>863648</c:v>
                </c:pt>
                <c:pt idx="2">
                  <c:v>971245</c:v>
                </c:pt>
                <c:pt idx="3">
                  <c:v>1642600</c:v>
                </c:pt>
                <c:pt idx="4">
                  <c:v>1364061</c:v>
                </c:pt>
                <c:pt idx="5">
                  <c:v>1122694</c:v>
                </c:pt>
                <c:pt idx="6">
                  <c:v>1535640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Tráfico'!$A$62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Tráfico'!$B$51:$H$51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Tráfico'!$B$62:$H$62</c:f>
              <c:numCache>
                <c:formatCode>#,##0</c:formatCode>
                <c:ptCount val="7"/>
                <c:pt idx="0">
                  <c:v>114249</c:v>
                </c:pt>
                <c:pt idx="1">
                  <c:v>70864</c:v>
                </c:pt>
                <c:pt idx="2">
                  <c:v>148690</c:v>
                </c:pt>
                <c:pt idx="3">
                  <c:v>155553</c:v>
                </c:pt>
                <c:pt idx="4">
                  <c:v>123613</c:v>
                </c:pt>
                <c:pt idx="5">
                  <c:v>254193</c:v>
                </c:pt>
                <c:pt idx="6">
                  <c:v>363891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96448"/>
        <c:axId val="270897008"/>
      </c:lineChart>
      <c:dateAx>
        <c:axId val="270896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0897008"/>
        <c:crosses val="autoZero"/>
        <c:auto val="1"/>
        <c:lblOffset val="100"/>
        <c:baseTimeUnit val="months"/>
      </c:dateAx>
      <c:valAx>
        <c:axId val="27089700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0896448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Tráfico'!$R$5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Tráfico'!$S$3:$Z$3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Tráfico'!$S$5:$Z$5</c:f>
              <c:numCache>
                <c:formatCode>0%</c:formatCode>
                <c:ptCount val="8"/>
                <c:pt idx="0">
                  <c:v>0.20832524678949429</c:v>
                </c:pt>
                <c:pt idx="1">
                  <c:v>0.14346931035113053</c:v>
                </c:pt>
                <c:pt idx="2">
                  <c:v>0.12459367879684112</c:v>
                </c:pt>
                <c:pt idx="3">
                  <c:v>0.18609447524069703</c:v>
                </c:pt>
                <c:pt idx="4">
                  <c:v>0.19760522605312661</c:v>
                </c:pt>
                <c:pt idx="5">
                  <c:v>0.16105471058965959</c:v>
                </c:pt>
                <c:pt idx="6">
                  <c:v>0.18440709242215994</c:v>
                </c:pt>
                <c:pt idx="7">
                  <c:v>0.17222139146330129</c:v>
                </c:pt>
              </c:numCache>
            </c:numRef>
          </c:val>
        </c:ser>
        <c:ser>
          <c:idx val="1"/>
          <c:order val="1"/>
          <c:tx>
            <c:strRef>
              <c:f>'T Tráfico'!$R$7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Tráfico'!$S$3:$Z$3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Tráfico'!$S$7:$Z$7</c:f>
              <c:numCache>
                <c:formatCode>0%</c:formatCode>
                <c:ptCount val="8"/>
                <c:pt idx="0">
                  <c:v>0.30008923490569528</c:v>
                </c:pt>
                <c:pt idx="1">
                  <c:v>0.25095619550713777</c:v>
                </c:pt>
                <c:pt idx="2">
                  <c:v>0.16865303013067773</c:v>
                </c:pt>
                <c:pt idx="3">
                  <c:v>0.28793889080444529</c:v>
                </c:pt>
                <c:pt idx="4">
                  <c:v>0.30173481960670645</c:v>
                </c:pt>
                <c:pt idx="5">
                  <c:v>0.25739806839890783</c:v>
                </c:pt>
                <c:pt idx="6">
                  <c:v>0.2769888830770374</c:v>
                </c:pt>
                <c:pt idx="7">
                  <c:v>0.26339416034722968</c:v>
                </c:pt>
              </c:numCache>
            </c:numRef>
          </c:val>
        </c:ser>
        <c:ser>
          <c:idx val="2"/>
          <c:order val="2"/>
          <c:tx>
            <c:strRef>
              <c:f>'T Tráfico'!$R$9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Tráfico'!$S$3:$Z$3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Tráfico'!$S$9:$Z$9</c:f>
              <c:numCache>
                <c:formatCode>0%</c:formatCode>
                <c:ptCount val="8"/>
                <c:pt idx="0">
                  <c:v>0.33169795124561491</c:v>
                </c:pt>
                <c:pt idx="1">
                  <c:v>0.35168802208046207</c:v>
                </c:pt>
                <c:pt idx="2">
                  <c:v>0.37682564468481883</c:v>
                </c:pt>
                <c:pt idx="3">
                  <c:v>0.35666516369166024</c:v>
                </c:pt>
                <c:pt idx="4">
                  <c:v>0.34603432686389468</c:v>
                </c:pt>
                <c:pt idx="5">
                  <c:v>0.38001994461553584</c:v>
                </c:pt>
                <c:pt idx="6">
                  <c:v>0.38255597867173202</c:v>
                </c:pt>
                <c:pt idx="7">
                  <c:v>0.36078386169338839</c:v>
                </c:pt>
              </c:numCache>
            </c:numRef>
          </c:val>
        </c:ser>
        <c:ser>
          <c:idx val="3"/>
          <c:order val="3"/>
          <c:tx>
            <c:strRef>
              <c:f>'T Tráfico'!$R$11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Tráfico'!$S$3:$Z$3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Tráfico'!$S$11:$Z$11</c:f>
              <c:numCache>
                <c:formatCode>0%</c:formatCode>
                <c:ptCount val="8"/>
                <c:pt idx="0">
                  <c:v>0.15988756705919552</c:v>
                </c:pt>
                <c:pt idx="1">
                  <c:v>0.25388647206126963</c:v>
                </c:pt>
                <c:pt idx="2">
                  <c:v>0.32992764638766231</c:v>
                </c:pt>
                <c:pt idx="3">
                  <c:v>0.16930147026319745</c:v>
                </c:pt>
                <c:pt idx="4">
                  <c:v>0.15462562747627223</c:v>
                </c:pt>
                <c:pt idx="5">
                  <c:v>0.20152727639589674</c:v>
                </c:pt>
                <c:pt idx="6">
                  <c:v>0.15604804582907067</c:v>
                </c:pt>
                <c:pt idx="7">
                  <c:v>0.20360058649608065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954784"/>
        <c:axId val="271955344"/>
      </c:barChart>
      <c:catAx>
        <c:axId val="2719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955344"/>
        <c:crosses val="autoZero"/>
        <c:auto val="1"/>
        <c:lblAlgn val="ctr"/>
        <c:lblOffset val="100"/>
        <c:noMultiLvlLbl val="0"/>
      </c:catAx>
      <c:valAx>
        <c:axId val="27195534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954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Tráfico'!$AB$5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Tráfico'!$AC$3:$AJ$3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Tráfico'!$AC$5:$AJ$5</c:f>
              <c:numCache>
                <c:formatCode>0%</c:formatCode>
                <c:ptCount val="8"/>
                <c:pt idx="0">
                  <c:v>0.23498956282766206</c:v>
                </c:pt>
                <c:pt idx="1">
                  <c:v>0.11455172181038878</c:v>
                </c:pt>
                <c:pt idx="2">
                  <c:v>0.11335056040241095</c:v>
                </c:pt>
                <c:pt idx="3">
                  <c:v>0.23393334724183915</c:v>
                </c:pt>
                <c:pt idx="4">
                  <c:v>7.6980036114757469E-2</c:v>
                </c:pt>
                <c:pt idx="5">
                  <c:v>8.2303257035623648E-2</c:v>
                </c:pt>
                <c:pt idx="6">
                  <c:v>0.14927913793194528</c:v>
                </c:pt>
                <c:pt idx="7">
                  <c:v>0.14362680333780389</c:v>
                </c:pt>
              </c:numCache>
            </c:numRef>
          </c:val>
        </c:ser>
        <c:ser>
          <c:idx val="1"/>
          <c:order val="1"/>
          <c:tx>
            <c:strRef>
              <c:f>'T Tráfico'!$AB$7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Tráfico'!$AC$3:$AJ$3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Tráfico'!$AC$7:$AJ$7</c:f>
              <c:numCache>
                <c:formatCode>0%</c:formatCode>
                <c:ptCount val="8"/>
                <c:pt idx="0">
                  <c:v>0.23979402807758324</c:v>
                </c:pt>
                <c:pt idx="1">
                  <c:v>0.13037561338078157</c:v>
                </c:pt>
                <c:pt idx="2">
                  <c:v>0.10758540694909803</c:v>
                </c:pt>
                <c:pt idx="3">
                  <c:v>0.24947763239916182</c:v>
                </c:pt>
                <c:pt idx="4">
                  <c:v>8.1532858809575892E-2</c:v>
                </c:pt>
                <c:pt idx="5">
                  <c:v>7.6333622553156094E-2</c:v>
                </c:pt>
                <c:pt idx="6">
                  <c:v>0.13252724992788673</c:v>
                </c:pt>
                <c:pt idx="7">
                  <c:v>0.14537520172817761</c:v>
                </c:pt>
              </c:numCache>
            </c:numRef>
          </c:val>
        </c:ser>
        <c:ser>
          <c:idx val="2"/>
          <c:order val="2"/>
          <c:tx>
            <c:strRef>
              <c:f>'T Tráfico'!$AB$9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Tráfico'!$AC$3:$AJ$3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Tráfico'!$AC$9:$AJ$9</c:f>
              <c:numCache>
                <c:formatCode>0%</c:formatCode>
                <c:ptCount val="8"/>
                <c:pt idx="0">
                  <c:v>0.25698265901853917</c:v>
                </c:pt>
                <c:pt idx="1">
                  <c:v>0.15609386075840256</c:v>
                </c:pt>
                <c:pt idx="2">
                  <c:v>0.20790486659604535</c:v>
                </c:pt>
                <c:pt idx="3">
                  <c:v>0.25691779987370189</c:v>
                </c:pt>
                <c:pt idx="4">
                  <c:v>8.0399552141855013E-2</c:v>
                </c:pt>
                <c:pt idx="5">
                  <c:v>6.1981686639220886E-2</c:v>
                </c:pt>
                <c:pt idx="6">
                  <c:v>0.10399654913699768</c:v>
                </c:pt>
                <c:pt idx="7">
                  <c:v>0.16061099630925177</c:v>
                </c:pt>
              </c:numCache>
            </c:numRef>
          </c:val>
        </c:ser>
        <c:ser>
          <c:idx val="3"/>
          <c:order val="3"/>
          <c:tx>
            <c:strRef>
              <c:f>'T Tráfico'!$AB$11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Tráfico'!$AC$3:$AJ$3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Tráfico'!$AC$11:$AJ$11</c:f>
              <c:numCache>
                <c:formatCode>0%</c:formatCode>
                <c:ptCount val="8"/>
                <c:pt idx="0">
                  <c:v>0.27401491789426513</c:v>
                </c:pt>
                <c:pt idx="1">
                  <c:v>0.33084079036884972</c:v>
                </c:pt>
                <c:pt idx="2">
                  <c:v>0.34677618040056812</c:v>
                </c:pt>
                <c:pt idx="3">
                  <c:v>0.4058570754644662</c:v>
                </c:pt>
                <c:pt idx="4">
                  <c:v>0.15923212397894204</c:v>
                </c:pt>
                <c:pt idx="5">
                  <c:v>0.1291345559847247</c:v>
                </c:pt>
                <c:pt idx="6">
                  <c:v>0.19646485489637441</c:v>
                </c:pt>
                <c:pt idx="7">
                  <c:v>0.26318864271259862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959824"/>
        <c:axId val="271960384"/>
      </c:barChart>
      <c:catAx>
        <c:axId val="271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960384"/>
        <c:crosses val="autoZero"/>
        <c:auto val="1"/>
        <c:lblAlgn val="ctr"/>
        <c:lblOffset val="100"/>
        <c:noMultiLvlLbl val="0"/>
      </c:catAx>
      <c:valAx>
        <c:axId val="27196038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959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Tráfico'!$R$40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Tráfico'!$S$38:$Z$38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Tráfico'!$S$40:$Z$40</c:f>
              <c:numCache>
                <c:formatCode>0%</c:formatCode>
                <c:ptCount val="8"/>
                <c:pt idx="0">
                  <c:v>0.26880667920027496</c:v>
                </c:pt>
                <c:pt idx="1">
                  <c:v>0.24858433886149295</c:v>
                </c:pt>
                <c:pt idx="2">
                  <c:v>0.25312524700217842</c:v>
                </c:pt>
                <c:pt idx="3">
                  <c:v>0.24113886182279798</c:v>
                </c:pt>
                <c:pt idx="4">
                  <c:v>0.2484786530225658</c:v>
                </c:pt>
                <c:pt idx="5">
                  <c:v>0.2096891677318013</c:v>
                </c:pt>
                <c:pt idx="6">
                  <c:v>0.19869403464198093</c:v>
                </c:pt>
                <c:pt idx="7">
                  <c:v>0.23835956889758464</c:v>
                </c:pt>
              </c:numCache>
            </c:numRef>
          </c:val>
        </c:ser>
        <c:ser>
          <c:idx val="1"/>
          <c:order val="1"/>
          <c:tx>
            <c:strRef>
              <c:f>'T Tráfico'!$R$42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Tráfico'!$S$38:$Z$38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Tráfico'!$S$42:$Z$42</c:f>
              <c:numCache>
                <c:formatCode>0%</c:formatCode>
                <c:ptCount val="8"/>
                <c:pt idx="0">
                  <c:v>0.31831443184345121</c:v>
                </c:pt>
                <c:pt idx="1">
                  <c:v>0.3210123030682368</c:v>
                </c:pt>
                <c:pt idx="2">
                  <c:v>0.33322782262085654</c:v>
                </c:pt>
                <c:pt idx="3">
                  <c:v>0.32539181280346902</c:v>
                </c:pt>
                <c:pt idx="4">
                  <c:v>0.31501829137330245</c:v>
                </c:pt>
                <c:pt idx="5">
                  <c:v>0.30131832828260047</c:v>
                </c:pt>
                <c:pt idx="6">
                  <c:v>0.33671654246429666</c:v>
                </c:pt>
                <c:pt idx="7">
                  <c:v>0.321571361779459</c:v>
                </c:pt>
              </c:numCache>
            </c:numRef>
          </c:val>
        </c:ser>
        <c:ser>
          <c:idx val="2"/>
          <c:order val="2"/>
          <c:tx>
            <c:strRef>
              <c:f>'T Tráfico'!$R$44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Tráfico'!$S$38:$Z$38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Tráfico'!$S$44:$Z$44</c:f>
              <c:numCache>
                <c:formatCode>0%</c:formatCode>
                <c:ptCount val="8"/>
                <c:pt idx="0">
                  <c:v>0.3666868821638668</c:v>
                </c:pt>
                <c:pt idx="1">
                  <c:v>0.3977658921347963</c:v>
                </c:pt>
                <c:pt idx="2">
                  <c:v>0.35872841985827336</c:v>
                </c:pt>
                <c:pt idx="3">
                  <c:v>0.39597115143088152</c:v>
                </c:pt>
                <c:pt idx="4">
                  <c:v>0.40023338078801374</c:v>
                </c:pt>
                <c:pt idx="5">
                  <c:v>0.39871750569916575</c:v>
                </c:pt>
                <c:pt idx="6">
                  <c:v>0.37558855389699664</c:v>
                </c:pt>
                <c:pt idx="7">
                  <c:v>0.38481311228171344</c:v>
                </c:pt>
              </c:numCache>
            </c:numRef>
          </c:val>
        </c:ser>
        <c:ser>
          <c:idx val="3"/>
          <c:order val="3"/>
          <c:tx>
            <c:strRef>
              <c:f>'T Tráfico'!$R$46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Tráfico'!$S$38:$Z$38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Tráfico'!$S$46:$Z$46</c:f>
              <c:numCache>
                <c:formatCode>0%</c:formatCode>
                <c:ptCount val="8"/>
                <c:pt idx="0">
                  <c:v>4.6192006792407057E-2</c:v>
                </c:pt>
                <c:pt idx="1">
                  <c:v>3.2637465935473946E-2</c:v>
                </c:pt>
                <c:pt idx="2">
                  <c:v>5.4918510518691649E-2</c:v>
                </c:pt>
                <c:pt idx="3">
                  <c:v>3.7498173942851522E-2</c:v>
                </c:pt>
                <c:pt idx="4">
                  <c:v>3.6269674816118001E-2</c:v>
                </c:pt>
                <c:pt idx="5">
                  <c:v>9.0274998286432484E-2</c:v>
                </c:pt>
                <c:pt idx="6">
                  <c:v>8.9000868996725796E-2</c:v>
                </c:pt>
                <c:pt idx="7">
                  <c:v>5.5255957041242927E-2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964864"/>
        <c:axId val="271965424"/>
      </c:barChart>
      <c:catAx>
        <c:axId val="2719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965424"/>
        <c:crosses val="autoZero"/>
        <c:auto val="1"/>
        <c:lblAlgn val="ctr"/>
        <c:lblOffset val="100"/>
        <c:noMultiLvlLbl val="0"/>
      </c:catAx>
      <c:valAx>
        <c:axId val="27196542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96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79619301517301"/>
          <c:y val="4.1110176577061799E-2"/>
          <c:w val="0.55103196295484203"/>
          <c:h val="0.90420693505012095"/>
        </c:manualLayout>
      </c:layout>
      <c:radarChart>
        <c:radarStyle val="marker"/>
        <c:varyColors val="0"/>
        <c:ser>
          <c:idx val="0"/>
          <c:order val="0"/>
          <c:tx>
            <c:strRef>
              <c:f>Audiencia!$AL$2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cat>
            <c:strRef>
              <c:f>Audiencia!$AE$3:$AE$8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cat>
          <c:val>
            <c:numRef>
              <c:f>Audiencia!$AL$3:$AL$8</c:f>
              <c:numCache>
                <c:formatCode>0.0%</c:formatCode>
                <c:ptCount val="6"/>
                <c:pt idx="0">
                  <c:v>0.24009900990099009</c:v>
                </c:pt>
                <c:pt idx="1">
                  <c:v>0.12623762376237624</c:v>
                </c:pt>
                <c:pt idx="2">
                  <c:v>0.21039603960396039</c:v>
                </c:pt>
                <c:pt idx="3">
                  <c:v>0.18564356435643564</c:v>
                </c:pt>
                <c:pt idx="4">
                  <c:v>0.13118811881188119</c:v>
                </c:pt>
                <c:pt idx="5">
                  <c:v>0.10643564356435643</c:v>
                </c:pt>
              </c:numCache>
            </c:numRef>
          </c:val>
        </c:ser>
        <c:ser>
          <c:idx val="1"/>
          <c:order val="1"/>
          <c:tx>
            <c:strRef>
              <c:f>Audiencia!$AM$2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Audiencia!$AE$3:$AE$8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cat>
          <c:val>
            <c:numRef>
              <c:f>Audiencia!$AM$3:$AM$8</c:f>
              <c:numCache>
                <c:formatCode>0.0%</c:formatCode>
                <c:ptCount val="6"/>
                <c:pt idx="0">
                  <c:v>0.16250000000000001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0.21</c:v>
                </c:pt>
                <c:pt idx="4">
                  <c:v>0.155</c:v>
                </c:pt>
                <c:pt idx="5">
                  <c:v>8.5000000000000006E-2</c:v>
                </c:pt>
              </c:numCache>
            </c:numRef>
          </c:val>
        </c:ser>
        <c:ser>
          <c:idx val="2"/>
          <c:order val="2"/>
          <c:tx>
            <c:strRef>
              <c:f>Audiencia!$AN$2</c:f>
              <c:strCache>
                <c:ptCount val="1"/>
                <c:pt idx="0">
                  <c:v>:: Garbarino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noFill/>
              </a:ln>
            </c:spPr>
          </c:marker>
          <c:cat>
            <c:strRef>
              <c:f>Audiencia!$AE$3:$AE$8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cat>
          <c:val>
            <c:numRef>
              <c:f>Audiencia!$AN$3:$AN$8</c:f>
              <c:numCache>
                <c:formatCode>0.0%</c:formatCode>
                <c:ptCount val="6"/>
                <c:pt idx="0">
                  <c:v>0.16097560975609757</c:v>
                </c:pt>
                <c:pt idx="1">
                  <c:v>0.10731707317073171</c:v>
                </c:pt>
                <c:pt idx="2">
                  <c:v>0.2780487804878049</c:v>
                </c:pt>
                <c:pt idx="3">
                  <c:v>0.21463414634146341</c:v>
                </c:pt>
                <c:pt idx="4">
                  <c:v>0.16585365853658537</c:v>
                </c:pt>
                <c:pt idx="5">
                  <c:v>7.3170731707317069E-2</c:v>
                </c:pt>
              </c:numCache>
            </c:numRef>
          </c:val>
        </c:ser>
        <c:ser>
          <c:idx val="3"/>
          <c:order val="3"/>
          <c:tx>
            <c:strRef>
              <c:f>Audiencia!$AO$2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rgbClr val="7F7F7F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Audiencia!$AE$3:$AE$8</c:f>
              <c:strCache>
                <c:ptCount val="6"/>
                <c:pt idx="0">
                  <c:v>Arte y Entretenimiento</c:v>
                </c:pt>
                <c:pt idx="1">
                  <c:v>Internet &amp; Telcos</c:v>
                </c:pt>
                <c:pt idx="2">
                  <c:v>Shoppings</c:v>
                </c:pt>
                <c:pt idx="3">
                  <c:v>Noticias &amp; Medios</c:v>
                </c:pt>
                <c:pt idx="4">
                  <c:v>Negocios e industrias</c:v>
                </c:pt>
                <c:pt idx="5">
                  <c:v>Computer &amp; Electronic</c:v>
                </c:pt>
              </c:strCache>
            </c:strRef>
          </c:cat>
          <c:val>
            <c:numRef>
              <c:f>Audiencia!$AO$3:$AO$8</c:f>
              <c:numCache>
                <c:formatCode>0.0%</c:formatCode>
                <c:ptCount val="6"/>
                <c:pt idx="0">
                  <c:v>0.1336206896551724</c:v>
                </c:pt>
                <c:pt idx="1">
                  <c:v>0.11637931034482758</c:v>
                </c:pt>
                <c:pt idx="2">
                  <c:v>0.33189655172413796</c:v>
                </c:pt>
                <c:pt idx="3">
                  <c:v>0.18103448275862069</c:v>
                </c:pt>
                <c:pt idx="4">
                  <c:v>0.16810344827586207</c:v>
                </c:pt>
                <c:pt idx="5">
                  <c:v>6.8965517241379309E-2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000"/>
        <c:axId val="205179600"/>
      </c:radarChart>
      <c:catAx>
        <c:axId val="205174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179600"/>
        <c:crosses val="autoZero"/>
        <c:auto val="1"/>
        <c:lblAlgn val="ctr"/>
        <c:lblOffset val="100"/>
        <c:noMultiLvlLbl val="0"/>
      </c:catAx>
      <c:valAx>
        <c:axId val="205179600"/>
        <c:scaling>
          <c:orientation val="minMax"/>
        </c:scaling>
        <c:delete val="0"/>
        <c:axPos val="l"/>
        <c:majorGridlines>
          <c:spPr>
            <a:ln w="3175" cmpd="sng">
              <a:prstDash val="sysDot"/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prstDash val="dash"/>
          </a:ln>
        </c:spPr>
        <c:txPr>
          <a:bodyPr/>
          <a:lstStyle/>
          <a:p>
            <a:pPr>
              <a:defRPr sz="800"/>
            </a:pPr>
            <a:endParaRPr lang="es-AR"/>
          </a:p>
        </c:txPr>
        <c:crossAx val="20517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Tráfico'!$AB$40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Tráfico'!$AC$38:$AJ$38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Tráfico'!$AC$40:$AJ$40</c:f>
              <c:numCache>
                <c:formatCode>0%</c:formatCode>
                <c:ptCount val="8"/>
                <c:pt idx="0">
                  <c:v>0.38002110297933828</c:v>
                </c:pt>
                <c:pt idx="1">
                  <c:v>0.4923192835648813</c:v>
                </c:pt>
                <c:pt idx="2">
                  <c:v>0.53729639548667518</c:v>
                </c:pt>
                <c:pt idx="3">
                  <c:v>0.44468958931211539</c:v>
                </c:pt>
                <c:pt idx="4">
                  <c:v>0.38096660509583369</c:v>
                </c:pt>
                <c:pt idx="5">
                  <c:v>0.39026264128743193</c:v>
                </c:pt>
                <c:pt idx="6">
                  <c:v>0.33012065230509663</c:v>
                </c:pt>
                <c:pt idx="7">
                  <c:v>0.4222394671473389</c:v>
                </c:pt>
              </c:numCache>
            </c:numRef>
          </c:val>
        </c:ser>
        <c:ser>
          <c:idx val="1"/>
          <c:order val="1"/>
          <c:tx>
            <c:strRef>
              <c:f>'T Tráfico'!$AB$42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Tráfico'!$AC$38:$AJ$38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Tráfico'!$AC$42:$AJ$42</c:f>
              <c:numCache>
                <c:formatCode>0%</c:formatCode>
                <c:ptCount val="8"/>
                <c:pt idx="0">
                  <c:v>0.31879042312353495</c:v>
                </c:pt>
                <c:pt idx="1">
                  <c:v>0.41366672918185032</c:v>
                </c:pt>
                <c:pt idx="2">
                  <c:v>0.49596527924753381</c:v>
                </c:pt>
                <c:pt idx="3">
                  <c:v>0.41358902759003724</c:v>
                </c:pt>
                <c:pt idx="4">
                  <c:v>0.33501260782018732</c:v>
                </c:pt>
                <c:pt idx="5">
                  <c:v>0.32544194895918349</c:v>
                </c:pt>
                <c:pt idx="6">
                  <c:v>0.33065391420718998</c:v>
                </c:pt>
                <c:pt idx="7">
                  <c:v>0.37615999001850237</c:v>
                </c:pt>
              </c:numCache>
            </c:numRef>
          </c:val>
        </c:ser>
        <c:ser>
          <c:idx val="2"/>
          <c:order val="2"/>
          <c:tx>
            <c:strRef>
              <c:f>'T Tráfico'!$AB$44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Tráfico'!$AC$38:$AJ$38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Tráfico'!$AC$44:$AJ$44</c:f>
              <c:numCache>
                <c:formatCode>0%</c:formatCode>
                <c:ptCount val="8"/>
                <c:pt idx="0">
                  <c:v>0.35605524962085866</c:v>
                </c:pt>
                <c:pt idx="1">
                  <c:v>0.4379114064612174</c:v>
                </c:pt>
                <c:pt idx="2">
                  <c:v>0.46178602876709984</c:v>
                </c:pt>
                <c:pt idx="3">
                  <c:v>0.41843513919726688</c:v>
                </c:pt>
                <c:pt idx="4">
                  <c:v>0.36598719692369858</c:v>
                </c:pt>
                <c:pt idx="5">
                  <c:v>0.2368425327329437</c:v>
                </c:pt>
                <c:pt idx="6">
                  <c:v>0.20955723113276681</c:v>
                </c:pt>
                <c:pt idx="7">
                  <c:v>0.35522496926226454</c:v>
                </c:pt>
              </c:numCache>
            </c:numRef>
          </c:val>
        </c:ser>
        <c:ser>
          <c:idx val="3"/>
          <c:order val="3"/>
          <c:tx>
            <c:strRef>
              <c:f>'T Tráfico'!$AB$46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 Tráfico'!$AC$38:$AJ$38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Tráfico'!$AC$46:$AJ$46</c:f>
              <c:numCache>
                <c:formatCode>0%</c:formatCode>
                <c:ptCount val="8"/>
                <c:pt idx="0">
                  <c:v>9.9217283845547954E-2</c:v>
                </c:pt>
                <c:pt idx="1">
                  <c:v>0.10549366790872022</c:v>
                </c:pt>
                <c:pt idx="2">
                  <c:v>0.13467906727341236</c:v>
                </c:pt>
                <c:pt idx="3">
                  <c:v>0.13187230940456807</c:v>
                </c:pt>
                <c:pt idx="4">
                  <c:v>0.14699786066876994</c:v>
                </c:pt>
                <c:pt idx="5">
                  <c:v>0.21067525104085855</c:v>
                </c:pt>
                <c:pt idx="6">
                  <c:v>0.22997845518153201</c:v>
                </c:pt>
                <c:pt idx="7">
                  <c:v>0.15127341361762989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969904"/>
        <c:axId val="271880464"/>
      </c:barChart>
      <c:catAx>
        <c:axId val="2719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880464"/>
        <c:crosses val="autoZero"/>
        <c:auto val="1"/>
        <c:lblAlgn val="ctr"/>
        <c:lblOffset val="100"/>
        <c:noMultiLvlLbl val="0"/>
      </c:catAx>
      <c:valAx>
        <c:axId val="27188046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969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6581566544695E-2"/>
          <c:y val="4.5174537987679703E-2"/>
          <c:w val="0.87056485381187798"/>
          <c:h val="0.81018995506917602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Tráfico'!$A$88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Tráfico'!$B$86:$H$86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Tráfico'!$B$88:$H$88</c:f>
              <c:numCache>
                <c:formatCode>#,##0</c:formatCode>
                <c:ptCount val="7"/>
                <c:pt idx="0">
                  <c:v>543131</c:v>
                </c:pt>
                <c:pt idx="1">
                  <c:v>406336</c:v>
                </c:pt>
                <c:pt idx="2">
                  <c:v>473301</c:v>
                </c:pt>
                <c:pt idx="3">
                  <c:v>710621.64480000001</c:v>
                </c:pt>
                <c:pt idx="4">
                  <c:v>606712</c:v>
                </c:pt>
                <c:pt idx="5">
                  <c:v>408507</c:v>
                </c:pt>
                <c:pt idx="6">
                  <c:v>577756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Tráfico'!$A$91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Tráfico'!$B$86:$H$86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Tráfico'!$B$91:$H$91</c:f>
              <c:numCache>
                <c:formatCode>#,##0</c:formatCode>
                <c:ptCount val="7"/>
                <c:pt idx="0">
                  <c:v>580466</c:v>
                </c:pt>
                <c:pt idx="1">
                  <c:v>463423</c:v>
                </c:pt>
                <c:pt idx="2">
                  <c:v>540595</c:v>
                </c:pt>
                <c:pt idx="3">
                  <c:v>890879.22000000009</c:v>
                </c:pt>
                <c:pt idx="4">
                  <c:v>695170</c:v>
                </c:pt>
                <c:pt idx="5">
                  <c:v>511830</c:v>
                </c:pt>
                <c:pt idx="6">
                  <c:v>789667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Tráfico'!$A$94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Tráfico'!$B$86:$H$86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Tráfico'!$B$94:$H$94</c:f>
              <c:numCache>
                <c:formatCode>#,##0</c:formatCode>
                <c:ptCount val="7"/>
                <c:pt idx="0">
                  <c:v>785154</c:v>
                </c:pt>
                <c:pt idx="1">
                  <c:v>660132</c:v>
                </c:pt>
                <c:pt idx="2">
                  <c:v>754917</c:v>
                </c:pt>
                <c:pt idx="3">
                  <c:v>1243448.2</c:v>
                </c:pt>
                <c:pt idx="4">
                  <c:v>868624</c:v>
                </c:pt>
                <c:pt idx="5">
                  <c:v>729442</c:v>
                </c:pt>
                <c:pt idx="6">
                  <c:v>1179043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Tráfico'!$A$97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Tráfico'!$B$86:$H$86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Tráfico'!$B$97:$H$97</c:f>
              <c:numCache>
                <c:formatCode>#,##0</c:formatCode>
                <c:ptCount val="7"/>
                <c:pt idx="0">
                  <c:v>56519</c:v>
                </c:pt>
                <c:pt idx="1">
                  <c:v>31630</c:v>
                </c:pt>
                <c:pt idx="2">
                  <c:v>65104</c:v>
                </c:pt>
                <c:pt idx="3">
                  <c:v>74976.546000000002</c:v>
                </c:pt>
                <c:pt idx="4">
                  <c:v>48879</c:v>
                </c:pt>
                <c:pt idx="5">
                  <c:v>65529</c:v>
                </c:pt>
                <c:pt idx="6">
                  <c:v>84423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84944"/>
        <c:axId val="271885504"/>
      </c:lineChart>
      <c:dateAx>
        <c:axId val="271884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1885504"/>
        <c:crosses val="autoZero"/>
        <c:auto val="1"/>
        <c:lblOffset val="100"/>
        <c:baseTimeUnit val="months"/>
      </c:dateAx>
      <c:valAx>
        <c:axId val="27188550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1884944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Tráfico'!$R$75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Tráfico'!$S$73:$Z$73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Tráfico'!$S$75:$Z$75</c:f>
              <c:numCache>
                <c:formatCode>0%</c:formatCode>
                <c:ptCount val="8"/>
                <c:pt idx="0">
                  <c:v>0.27636457077144616</c:v>
                </c:pt>
                <c:pt idx="1">
                  <c:v>0.26021808224160931</c:v>
                </c:pt>
                <c:pt idx="2">
                  <c:v>0.25808201788848678</c:v>
                </c:pt>
                <c:pt idx="3">
                  <c:v>0.24336977701473161</c:v>
                </c:pt>
                <c:pt idx="4">
                  <c:v>0.2733694244126188</c:v>
                </c:pt>
                <c:pt idx="5">
                  <c:v>0.23815373099175191</c:v>
                </c:pt>
                <c:pt idx="6">
                  <c:v>0.21960485600114638</c:v>
                </c:pt>
                <c:pt idx="7">
                  <c:v>0.25273749418882729</c:v>
                </c:pt>
              </c:numCache>
            </c:numRef>
          </c:val>
        </c:ser>
        <c:ser>
          <c:idx val="1"/>
          <c:order val="1"/>
          <c:tx>
            <c:strRef>
              <c:f>'T Tráfico'!$R$77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Tráfico'!$S$73:$Z$73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Tráfico'!$S$77:$Z$77</c:f>
              <c:numCache>
                <c:formatCode>0%</c:formatCode>
                <c:ptCount val="8"/>
                <c:pt idx="0">
                  <c:v>0.29536196044309432</c:v>
                </c:pt>
                <c:pt idx="1">
                  <c:v>0.29677666838934602</c:v>
                </c:pt>
                <c:pt idx="2">
                  <c:v>0.29477615399170193</c:v>
                </c:pt>
                <c:pt idx="3">
                  <c:v>0.30510339602655745</c:v>
                </c:pt>
                <c:pt idx="4">
                  <c:v>0.31322641182129285</c:v>
                </c:pt>
                <c:pt idx="5">
                  <c:v>0.29838956035883935</c:v>
                </c:pt>
                <c:pt idx="6">
                  <c:v>0.30015215389170735</c:v>
                </c:pt>
                <c:pt idx="7">
                  <c:v>0.30054090070321987</c:v>
                </c:pt>
              </c:numCache>
            </c:numRef>
          </c:val>
        </c:ser>
        <c:ser>
          <c:idx val="2"/>
          <c:order val="2"/>
          <c:tx>
            <c:strRef>
              <c:f>'T Tráfico'!$R$79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Tráfico'!$S$73:$Z$73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Tráfico'!$S$79:$Z$79</c:f>
              <c:numCache>
                <c:formatCode>0%</c:formatCode>
                <c:ptCount val="8"/>
                <c:pt idx="0">
                  <c:v>0.39951457051702821</c:v>
                </c:pt>
                <c:pt idx="1">
                  <c:v>0.42274935783764678</c:v>
                </c:pt>
                <c:pt idx="2">
                  <c:v>0.41164185729234204</c:v>
                </c:pt>
                <c:pt idx="3">
                  <c:v>0.42584927348862173</c:v>
                </c:pt>
                <c:pt idx="4">
                  <c:v>0.3913804950470513</c:v>
                </c:pt>
                <c:pt idx="5">
                  <c:v>0.4252542400548473</c:v>
                </c:pt>
                <c:pt idx="6">
                  <c:v>0.44815383697297756</c:v>
                </c:pt>
                <c:pt idx="7">
                  <c:v>0.41779194731578784</c:v>
                </c:pt>
              </c:numCache>
            </c:numRef>
          </c:val>
        </c:ser>
        <c:ser>
          <c:idx val="3"/>
          <c:order val="3"/>
          <c:tx>
            <c:strRef>
              <c:f>'T Tráfico'!$R$81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Tráfico'!$S$73:$Z$73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Tráfico'!$S$81:$Z$81</c:f>
              <c:numCache>
                <c:formatCode>0%</c:formatCode>
                <c:ptCount val="8"/>
                <c:pt idx="0">
                  <c:v>2.875889826843131E-2</c:v>
                </c:pt>
                <c:pt idx="1">
                  <c:v>2.0255891531397913E-2</c:v>
                </c:pt>
                <c:pt idx="2">
                  <c:v>3.5499970827469293E-2</c:v>
                </c:pt>
                <c:pt idx="3">
                  <c:v>2.5677553470089248E-2</c:v>
                </c:pt>
                <c:pt idx="4">
                  <c:v>2.2023668719037031E-2</c:v>
                </c:pt>
                <c:pt idx="5">
                  <c:v>3.8202468594561445E-2</c:v>
                </c:pt>
                <c:pt idx="6">
                  <c:v>3.2089153134168713E-2</c:v>
                </c:pt>
                <c:pt idx="7">
                  <c:v>2.8929657792164994E-2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889984"/>
        <c:axId val="271890544"/>
      </c:barChart>
      <c:catAx>
        <c:axId val="2718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890544"/>
        <c:crosses val="autoZero"/>
        <c:auto val="1"/>
        <c:lblAlgn val="ctr"/>
        <c:lblOffset val="100"/>
        <c:noMultiLvlLbl val="0"/>
      </c:catAx>
      <c:valAx>
        <c:axId val="27189054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88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Tráfico'!$AB$75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Tráfico'!$AC$73:$AJ$73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Tráfico'!$AC$75:$AJ$75</c:f>
              <c:numCache>
                <c:formatCode>0%</c:formatCode>
                <c:ptCount val="8"/>
                <c:pt idx="0">
                  <c:v>0.31044643204177613</c:v>
                </c:pt>
                <c:pt idx="1">
                  <c:v>0.37063732478835959</c:v>
                </c:pt>
                <c:pt idx="2">
                  <c:v>0.37106746153701414</c:v>
                </c:pt>
                <c:pt idx="3">
                  <c:v>0.31590748424732679</c:v>
                </c:pt>
                <c:pt idx="4">
                  <c:v>0.27293543519902252</c:v>
                </c:pt>
                <c:pt idx="5">
                  <c:v>0.27001282241805608</c:v>
                </c:pt>
                <c:pt idx="6">
                  <c:v>0.23477684545281288</c:v>
                </c:pt>
                <c:pt idx="7">
                  <c:v>0.30654054366919548</c:v>
                </c:pt>
              </c:numCache>
            </c:numRef>
          </c:val>
        </c:ser>
        <c:ser>
          <c:idx val="1"/>
          <c:order val="1"/>
          <c:tx>
            <c:strRef>
              <c:f>'T Tráfico'!$AB$77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Tráfico'!$AC$73:$AJ$73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Tráfico'!$AC$77:$AJ$77</c:f>
              <c:numCache>
                <c:formatCode>0%</c:formatCode>
                <c:ptCount val="8"/>
                <c:pt idx="0">
                  <c:v>0.23503911676803702</c:v>
                </c:pt>
                <c:pt idx="1">
                  <c:v>0.27504089205210441</c:v>
                </c:pt>
                <c:pt idx="2">
                  <c:v>0.29717962602077419</c:v>
                </c:pt>
                <c:pt idx="3">
                  <c:v>0.27296875820942462</c:v>
                </c:pt>
                <c:pt idx="4">
                  <c:v>0.21691816259391897</c:v>
                </c:pt>
                <c:pt idx="5">
                  <c:v>0.196325911566955</c:v>
                </c:pt>
                <c:pt idx="6">
                  <c:v>0.18966017058840343</c:v>
                </c:pt>
                <c:pt idx="7">
                  <c:v>0.24044751968565967</c:v>
                </c:pt>
              </c:numCache>
            </c:numRef>
          </c:val>
        </c:ser>
        <c:ser>
          <c:idx val="2"/>
          <c:order val="2"/>
          <c:tx>
            <c:strRef>
              <c:f>'T Tráfico'!$AB$79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Tráfico'!$AC$73:$AJ$73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Tráfico'!$AC$79:$AJ$79</c:f>
              <c:numCache>
                <c:formatCode>0%</c:formatCode>
                <c:ptCount val="8"/>
                <c:pt idx="0">
                  <c:v>0.30824162817019296</c:v>
                </c:pt>
                <c:pt idx="1">
                  <c:v>0.33471892781556417</c:v>
                </c:pt>
                <c:pt idx="2">
                  <c:v>0.35893118984269956</c:v>
                </c:pt>
                <c:pt idx="3">
                  <c:v>0.31675540037233102</c:v>
                </c:pt>
                <c:pt idx="4">
                  <c:v>0.23305795191025236</c:v>
                </c:pt>
                <c:pt idx="5">
                  <c:v>0.15388243881394567</c:v>
                </c:pt>
                <c:pt idx="6">
                  <c:v>0.16089512285852853</c:v>
                </c:pt>
                <c:pt idx="7">
                  <c:v>0.26664037996907347</c:v>
                </c:pt>
              </c:numCache>
            </c:numRef>
          </c:val>
        </c:ser>
        <c:ser>
          <c:idx val="3"/>
          <c:order val="3"/>
          <c:tx>
            <c:strRef>
              <c:f>'T Tráfico'!$AB$81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Tráfico'!$AC$73:$AJ$73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Tráfico'!$AC$81:$AJ$81</c:f>
              <c:numCache>
                <c:formatCode>0%</c:formatCode>
                <c:ptCount val="8"/>
                <c:pt idx="0">
                  <c:v>4.9082807426467839E-2</c:v>
                </c:pt>
                <c:pt idx="1">
                  <c:v>4.708688072861849E-2</c:v>
                </c:pt>
                <c:pt idx="2">
                  <c:v>5.896930523752935E-2</c:v>
                </c:pt>
                <c:pt idx="3">
                  <c:v>6.3562453133001809E-2</c:v>
                </c:pt>
                <c:pt idx="4">
                  <c:v>5.8125831681366889E-2</c:v>
                </c:pt>
                <c:pt idx="5">
                  <c:v>5.4310459082100686E-2</c:v>
                </c:pt>
                <c:pt idx="6">
                  <c:v>5.3355183617595586E-2</c:v>
                </c:pt>
                <c:pt idx="7">
                  <c:v>5.4927560129525807E-2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895024"/>
        <c:axId val="271895584"/>
      </c:barChart>
      <c:catAx>
        <c:axId val="2718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1895584"/>
        <c:crosses val="autoZero"/>
        <c:auto val="1"/>
        <c:lblAlgn val="ctr"/>
        <c:lblOffset val="100"/>
        <c:noMultiLvlLbl val="0"/>
      </c:catAx>
      <c:valAx>
        <c:axId val="27189558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189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6581566544695E-2"/>
          <c:y val="4.5174537987679703E-2"/>
          <c:w val="0.87056485381187798"/>
          <c:h val="0.81018995506917602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Tráfico'!$A$123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Tráfico'!$B$121:$H$121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Tráfico'!$B$123:$H$123</c:f>
              <c:numCache>
                <c:formatCode>#,##0</c:formatCode>
                <c:ptCount val="7"/>
                <c:pt idx="0">
                  <c:v>121722</c:v>
                </c:pt>
                <c:pt idx="1">
                  <c:v>133402</c:v>
                </c:pt>
                <c:pt idx="2">
                  <c:v>212027</c:v>
                </c:pt>
                <c:pt idx="3">
                  <c:v>289690.35519999999</c:v>
                </c:pt>
                <c:pt idx="4">
                  <c:v>240144</c:v>
                </c:pt>
                <c:pt idx="5">
                  <c:v>181928</c:v>
                </c:pt>
                <c:pt idx="6">
                  <c:v>234629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Tráfico'!$A$126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Tráfico'!$B$121:$H$121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Tráfico'!$B$126:$H$126</c:f>
              <c:numCache>
                <c:formatCode>#,##0</c:formatCode>
                <c:ptCount val="7"/>
                <c:pt idx="0">
                  <c:v>206837</c:v>
                </c:pt>
                <c:pt idx="1">
                  <c:v>233574</c:v>
                </c:pt>
                <c:pt idx="2">
                  <c:v>361608</c:v>
                </c:pt>
                <c:pt idx="3">
                  <c:v>458937.77999999991</c:v>
                </c:pt>
                <c:pt idx="4">
                  <c:v>378464</c:v>
                </c:pt>
                <c:pt idx="5">
                  <c:v>336611</c:v>
                </c:pt>
                <c:pt idx="6">
                  <c:v>587040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Tráfico'!$A$129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Tráfico'!$B$121:$H$121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Tráfico'!$B$129:$H$129</c:f>
              <c:numCache>
                <c:formatCode>#,##0</c:formatCode>
                <c:ptCount val="7"/>
                <c:pt idx="0">
                  <c:v>121791</c:v>
                </c:pt>
                <c:pt idx="1">
                  <c:v>203516</c:v>
                </c:pt>
                <c:pt idx="2">
                  <c:v>216328</c:v>
                </c:pt>
                <c:pt idx="3">
                  <c:v>399151.80000000005</c:v>
                </c:pt>
                <c:pt idx="4">
                  <c:v>495437</c:v>
                </c:pt>
                <c:pt idx="5">
                  <c:v>393252</c:v>
                </c:pt>
                <c:pt idx="6">
                  <c:v>356597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Tráfico'!$A$132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Tráfico'!$B$121:$H$121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Tráfico'!$B$132:$H$132</c:f>
              <c:numCache>
                <c:formatCode>#,##0</c:formatCode>
                <c:ptCount val="7"/>
                <c:pt idx="0">
                  <c:v>57730</c:v>
                </c:pt>
                <c:pt idx="1">
                  <c:v>39234</c:v>
                </c:pt>
                <c:pt idx="2">
                  <c:v>83586</c:v>
                </c:pt>
                <c:pt idx="3">
                  <c:v>80576.453999999998</c:v>
                </c:pt>
                <c:pt idx="4">
                  <c:v>74734</c:v>
                </c:pt>
                <c:pt idx="5">
                  <c:v>188664</c:v>
                </c:pt>
                <c:pt idx="6">
                  <c:v>279468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05744"/>
        <c:axId val="272306304"/>
      </c:lineChart>
      <c:dateAx>
        <c:axId val="272305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2306304"/>
        <c:crosses val="autoZero"/>
        <c:auto val="1"/>
        <c:lblOffset val="100"/>
        <c:baseTimeUnit val="months"/>
      </c:dateAx>
      <c:valAx>
        <c:axId val="27230630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2305744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Tráfico'!$R$110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Tráfico'!$S$108:$Z$108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Tráfico'!$S$110:$Z$110</c:f>
              <c:numCache>
                <c:formatCode>0%</c:formatCode>
                <c:ptCount val="8"/>
                <c:pt idx="0">
                  <c:v>0.23957250826641474</c:v>
                </c:pt>
                <c:pt idx="1">
                  <c:v>0.21879007947832305</c:v>
                </c:pt>
                <c:pt idx="2">
                  <c:v>0.2427190689932677</c:v>
                </c:pt>
                <c:pt idx="3">
                  <c:v>0.23583575397744999</c:v>
                </c:pt>
                <c:pt idx="4">
                  <c:v>0.20200895204238972</c:v>
                </c:pt>
                <c:pt idx="5">
                  <c:v>0.16532070825249556</c:v>
                </c:pt>
                <c:pt idx="6">
                  <c:v>0.16095460488676261</c:v>
                </c:pt>
                <c:pt idx="7">
                  <c:v>0.20931452512815765</c:v>
                </c:pt>
              </c:numCache>
            </c:numRef>
          </c:val>
        </c:ser>
        <c:ser>
          <c:idx val="1"/>
          <c:order val="1"/>
          <c:tx>
            <c:strRef>
              <c:f>'T Tráfico'!$R$112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Tráfico'!$S$108:$Z$108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Tráfico'!$S$112:$Z$112</c:f>
              <c:numCache>
                <c:formatCode>0%</c:formatCode>
                <c:ptCount val="8"/>
                <c:pt idx="0">
                  <c:v>0.40709533931664305</c:v>
                </c:pt>
                <c:pt idx="1">
                  <c:v>0.38308026884207003</c:v>
                </c:pt>
                <c:pt idx="2">
                  <c:v>0.41395273762547952</c:v>
                </c:pt>
                <c:pt idx="3">
                  <c:v>0.37361940234535312</c:v>
                </c:pt>
                <c:pt idx="4">
                  <c:v>0.31836363192822215</c:v>
                </c:pt>
                <c:pt idx="5">
                  <c:v>0.30588347547150951</c:v>
                </c:pt>
                <c:pt idx="6">
                  <c:v>0.40270721544534188</c:v>
                </c:pt>
                <c:pt idx="7">
                  <c:v>0.372100295853517</c:v>
                </c:pt>
              </c:numCache>
            </c:numRef>
          </c:val>
        </c:ser>
        <c:ser>
          <c:idx val="2"/>
          <c:order val="2"/>
          <c:tx>
            <c:strRef>
              <c:f>'T Tráfico'!$R$114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Tráfico'!$S$108:$Z$108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Tráfico'!$S$114:$Z$114</c:f>
              <c:numCache>
                <c:formatCode>0%</c:formatCode>
                <c:ptCount val="8"/>
                <c:pt idx="0">
                  <c:v>0.23970831365139347</c:v>
                </c:pt>
                <c:pt idx="1">
                  <c:v>0.33378271551483779</c:v>
                </c:pt>
                <c:pt idx="2">
                  <c:v>0.24764266228912174</c:v>
                </c:pt>
                <c:pt idx="3">
                  <c:v>0.32494787629179706</c:v>
                </c:pt>
                <c:pt idx="4">
                  <c:v>0.41676123148205008</c:v>
                </c:pt>
                <c:pt idx="5">
                  <c:v>0.35735400357125008</c:v>
                </c:pt>
                <c:pt idx="6">
                  <c:v>0.24462419069597061</c:v>
                </c:pt>
                <c:pt idx="7">
                  <c:v>0.30926014192806012</c:v>
                </c:pt>
              </c:numCache>
            </c:numRef>
          </c:val>
        </c:ser>
        <c:ser>
          <c:idx val="3"/>
          <c:order val="3"/>
          <c:tx>
            <c:strRef>
              <c:f>'T Tráfico'!$R$116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Tráfico'!$S$108:$Z$108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Tráfico'!$S$116:$Z$116</c:f>
              <c:numCache>
                <c:formatCode>0%</c:formatCode>
                <c:ptCount val="8"/>
                <c:pt idx="0">
                  <c:v>0.11362383876554873</c:v>
                </c:pt>
                <c:pt idx="1">
                  <c:v>6.4346936164769095E-2</c:v>
                </c:pt>
                <c:pt idx="2">
                  <c:v>9.5685531092131071E-2</c:v>
                </c:pt>
                <c:pt idx="3">
                  <c:v>6.5596967385399912E-2</c:v>
                </c:pt>
                <c:pt idx="4">
                  <c:v>6.2866184547338069E-2</c:v>
                </c:pt>
                <c:pt idx="5">
                  <c:v>0.17144181270474484</c:v>
                </c:pt>
                <c:pt idx="6">
                  <c:v>0.19171398897192493</c:v>
                </c:pt>
                <c:pt idx="7">
                  <c:v>0.10932503709026524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2310784"/>
        <c:axId val="272311344"/>
      </c:barChart>
      <c:catAx>
        <c:axId val="2723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2311344"/>
        <c:crosses val="autoZero"/>
        <c:auto val="1"/>
        <c:lblAlgn val="ctr"/>
        <c:lblOffset val="100"/>
        <c:noMultiLvlLbl val="0"/>
      </c:catAx>
      <c:valAx>
        <c:axId val="27231134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231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99317681267897E-2"/>
          <c:y val="3.62537764350453E-2"/>
          <c:w val="0.89163468597503903"/>
          <c:h val="0.79930656326569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 Tráfico'!$AB$110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Tráfico'!$AC$108:$AJ$108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Tráfico'!$AC$110:$AJ$110</c:f>
              <c:numCache>
                <c:formatCode>0%</c:formatCode>
                <c:ptCount val="8"/>
                <c:pt idx="0">
                  <c:v>6.9574670937562158E-2</c:v>
                </c:pt>
                <c:pt idx="1">
                  <c:v>0.12168195877652176</c:v>
                </c:pt>
                <c:pt idx="2">
                  <c:v>0.16622893394966101</c:v>
                </c:pt>
                <c:pt idx="3">
                  <c:v>0.1287821050647886</c:v>
                </c:pt>
                <c:pt idx="4">
                  <c:v>0.10803116989681112</c:v>
                </c:pt>
                <c:pt idx="5">
                  <c:v>0.12024981886937583</c:v>
                </c:pt>
                <c:pt idx="6">
                  <c:v>9.5343806852283719E-2</c:v>
                </c:pt>
                <c:pt idx="7">
                  <c:v>0.11569892347814346</c:v>
                </c:pt>
              </c:numCache>
            </c:numRef>
          </c:val>
        </c:ser>
        <c:ser>
          <c:idx val="1"/>
          <c:order val="1"/>
          <c:tx>
            <c:strRef>
              <c:f>'T Tráfico'!$AB$112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Tráfico'!$AC$108:$AJ$108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Tráfico'!$AC$112:$AJ$112</c:f>
              <c:numCache>
                <c:formatCode>0%</c:formatCode>
                <c:ptCount val="8"/>
                <c:pt idx="0">
                  <c:v>8.3751306355497948E-2</c:v>
                </c:pt>
                <c:pt idx="1">
                  <c:v>0.13862583712974591</c:v>
                </c:pt>
                <c:pt idx="2">
                  <c:v>0.19878565322675962</c:v>
                </c:pt>
                <c:pt idx="3">
                  <c:v>0.14062026938061264</c:v>
                </c:pt>
                <c:pt idx="4">
                  <c:v>0.11809444522626833</c:v>
                </c:pt>
                <c:pt idx="5">
                  <c:v>0.12911603739222846</c:v>
                </c:pt>
                <c:pt idx="6">
                  <c:v>0.14099374361878658</c:v>
                </c:pt>
                <c:pt idx="7">
                  <c:v>0.13571247033284278</c:v>
                </c:pt>
              </c:numCache>
            </c:numRef>
          </c:val>
        </c:ser>
        <c:ser>
          <c:idx val="2"/>
          <c:order val="2"/>
          <c:tx>
            <c:strRef>
              <c:f>'T Tráfico'!$AB$114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Tráfico'!$AC$108:$AJ$108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Tráfico'!$AC$114:$AJ$114</c:f>
              <c:numCache>
                <c:formatCode>0%</c:formatCode>
                <c:ptCount val="8"/>
                <c:pt idx="0">
                  <c:v>4.7813621450665693E-2</c:v>
                </c:pt>
                <c:pt idx="1">
                  <c:v>0.10319247864565323</c:v>
                </c:pt>
                <c:pt idx="2">
                  <c:v>0.10285483892440031</c:v>
                </c:pt>
                <c:pt idx="3">
                  <c:v>0.10167973882493586</c:v>
                </c:pt>
                <c:pt idx="4">
                  <c:v>0.13292924501344622</c:v>
                </c:pt>
                <c:pt idx="5">
                  <c:v>8.2960093918998029E-2</c:v>
                </c:pt>
                <c:pt idx="6">
                  <c:v>4.866210827423826E-2</c:v>
                </c:pt>
                <c:pt idx="7">
                  <c:v>8.8584589293191088E-2</c:v>
                </c:pt>
              </c:numCache>
            </c:numRef>
          </c:val>
        </c:ser>
        <c:ser>
          <c:idx val="3"/>
          <c:order val="3"/>
          <c:tx>
            <c:strRef>
              <c:f>'T Tráfico'!$AB$116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Tráfico'!$AC$108:$AJ$108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Tráfico'!$AC$116:$AJ$116</c:f>
              <c:numCache>
                <c:formatCode>0%</c:formatCode>
                <c:ptCount val="8"/>
                <c:pt idx="0">
                  <c:v>5.0134476419080108E-2</c:v>
                </c:pt>
                <c:pt idx="1">
                  <c:v>5.8406787180101734E-2</c:v>
                </c:pt>
                <c:pt idx="2">
                  <c:v>7.5709762035883019E-2</c:v>
                </c:pt>
                <c:pt idx="3">
                  <c:v>6.8309856271566258E-2</c:v>
                </c:pt>
                <c:pt idx="4">
                  <c:v>8.887202898740304E-2</c:v>
                </c:pt>
                <c:pt idx="5">
                  <c:v>0.15636479195875785</c:v>
                </c:pt>
                <c:pt idx="6">
                  <c:v>0.17662327156393642</c:v>
                </c:pt>
                <c:pt idx="7">
                  <c:v>9.6345853488104066E-2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2315824"/>
        <c:axId val="272316384"/>
      </c:barChart>
      <c:catAx>
        <c:axId val="272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2316384"/>
        <c:crosses val="autoZero"/>
        <c:auto val="1"/>
        <c:lblAlgn val="ctr"/>
        <c:lblOffset val="100"/>
        <c:noMultiLvlLbl val="0"/>
      </c:catAx>
      <c:valAx>
        <c:axId val="272316384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2315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99317681267897E-2"/>
          <c:y val="3.62537764350453E-2"/>
          <c:w val="0.89163468597503903"/>
          <c:h val="0.79930656326569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 Tráfico'!$R$145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Tráfico'!$S$143:$Z$143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Tráfico'!$S$145:$Z$145</c:f>
              <c:numCache>
                <c:formatCode>0%</c:formatCode>
                <c:ptCount val="8"/>
                <c:pt idx="0">
                  <c:v>5.2579715712639259E-2</c:v>
                </c:pt>
                <c:pt idx="1">
                  <c:v>4.4546011742486222E-2</c:v>
                </c:pt>
                <c:pt idx="2">
                  <c:v>5.2609414949616483E-2</c:v>
                </c:pt>
                <c:pt idx="3">
                  <c:v>9.5137038431253929E-2</c:v>
                </c:pt>
                <c:pt idx="4">
                  <c:v>8.532468267290319E-2</c:v>
                </c:pt>
                <c:pt idx="5">
                  <c:v>5.5928371811531E-2</c:v>
                </c:pt>
                <c:pt idx="6">
                  <c:v>5.2546636391968299E-2</c:v>
                </c:pt>
                <c:pt idx="7">
                  <c:v>6.2667410244628338E-2</c:v>
                </c:pt>
              </c:numCache>
            </c:numRef>
          </c:val>
        </c:ser>
        <c:ser>
          <c:idx val="1"/>
          <c:order val="1"/>
          <c:tx>
            <c:strRef>
              <c:f>'T Tráfico'!$R$147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Tráfico'!$S$143:$Z$143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Tráfico'!$S$147:$Z$147</c:f>
              <c:numCache>
                <c:formatCode>0%</c:formatCode>
                <c:ptCount val="8"/>
                <c:pt idx="0">
                  <c:v>0.28998079139454475</c:v>
                </c:pt>
                <c:pt idx="1">
                  <c:v>0.36186493090126493</c:v>
                </c:pt>
                <c:pt idx="2">
                  <c:v>0.28773123778011733</c:v>
                </c:pt>
                <c:pt idx="3">
                  <c:v>0.39178048864684312</c:v>
                </c:pt>
                <c:pt idx="4">
                  <c:v>0.49521416042700062</c:v>
                </c:pt>
                <c:pt idx="5">
                  <c:v>0.41641301316624835</c:v>
                </c:pt>
                <c:pt idx="6">
                  <c:v>0.4799819687458261</c:v>
                </c:pt>
                <c:pt idx="7">
                  <c:v>0.38899522729454933</c:v>
                </c:pt>
              </c:numCache>
            </c:numRef>
          </c:val>
        </c:ser>
        <c:ser>
          <c:idx val="2"/>
          <c:order val="2"/>
          <c:tx>
            <c:strRef>
              <c:f>'T Tráfico'!$R$149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Tráfico'!$S$143:$Z$143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Tráfico'!$S$149:$Z$149</c:f>
              <c:numCache>
                <c:formatCode>0%</c:formatCode>
                <c:ptCount val="8"/>
                <c:pt idx="0">
                  <c:v>0.14521897810218978</c:v>
                </c:pt>
                <c:pt idx="1">
                  <c:v>0.36583363609386221</c:v>
                </c:pt>
                <c:pt idx="2">
                  <c:v>0.36723379455557226</c:v>
                </c:pt>
                <c:pt idx="3">
                  <c:v>0.36491198077368808</c:v>
                </c:pt>
                <c:pt idx="4">
                  <c:v>0.3320688972293997</c:v>
                </c:pt>
                <c:pt idx="5">
                  <c:v>0.37610139019918476</c:v>
                </c:pt>
                <c:pt idx="6">
                  <c:v>0.3552490984372913</c:v>
                </c:pt>
                <c:pt idx="7">
                  <c:v>0.32951682505588398</c:v>
                </c:pt>
              </c:numCache>
            </c:numRef>
          </c:val>
        </c:ser>
        <c:ser>
          <c:idx val="3"/>
          <c:order val="3"/>
          <c:tx>
            <c:strRef>
              <c:f>'T Tráfico'!$R$151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Tráfico'!$S$143:$Z$143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Tráfico'!$S$151:$Z$151</c:f>
              <c:numCache>
                <c:formatCode>0%</c:formatCode>
                <c:ptCount val="8"/>
                <c:pt idx="0">
                  <c:v>0.51222051479062625</c:v>
                </c:pt>
                <c:pt idx="1">
                  <c:v>0.2277554212623866</c:v>
                </c:pt>
                <c:pt idx="2">
                  <c:v>0.29242555271469395</c:v>
                </c:pt>
                <c:pt idx="3">
                  <c:v>0.14817049214821487</c:v>
                </c:pt>
                <c:pt idx="4">
                  <c:v>8.7392259670696512E-2</c:v>
                </c:pt>
                <c:pt idx="5">
                  <c:v>0.15155722482303588</c:v>
                </c:pt>
                <c:pt idx="6">
                  <c:v>0.1122222964249143</c:v>
                </c:pt>
                <c:pt idx="7">
                  <c:v>0.21882053740493834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2718368"/>
        <c:axId val="272718928"/>
      </c:barChart>
      <c:catAx>
        <c:axId val="2727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2718928"/>
        <c:crosses val="autoZero"/>
        <c:auto val="1"/>
        <c:lblAlgn val="ctr"/>
        <c:lblOffset val="100"/>
        <c:noMultiLvlLbl val="0"/>
      </c:catAx>
      <c:valAx>
        <c:axId val="272718928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2718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Tráfico'!$AB$145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Tráfico'!$AC$143:$AJ$143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Tráfico'!$AC$145:$AJ$145</c:f>
              <c:numCache>
                <c:formatCode>0%</c:formatCode>
                <c:ptCount val="8"/>
                <c:pt idx="0">
                  <c:v>1.5646041533772768E-2</c:v>
                </c:pt>
                <c:pt idx="1">
                  <c:v>1.4650871964951743E-2</c:v>
                </c:pt>
                <c:pt idx="2">
                  <c:v>2.1939425109289448E-2</c:v>
                </c:pt>
                <c:pt idx="3">
                  <c:v>2.5728382726028155E-2</c:v>
                </c:pt>
                <c:pt idx="4">
                  <c:v>1.6281331621466239E-2</c:v>
                </c:pt>
                <c:pt idx="5">
                  <c:v>1.246069645862909E-2</c:v>
                </c:pt>
                <c:pt idx="6">
                  <c:v>7.6736995367091276E-3</c:v>
                </c:pt>
                <c:pt idx="7">
                  <c:v>1.6340064135835223E-2</c:v>
                </c:pt>
              </c:numCache>
            </c:numRef>
          </c:val>
        </c:ser>
        <c:ser>
          <c:idx val="1"/>
          <c:order val="1"/>
          <c:tx>
            <c:strRef>
              <c:f>'T Tráfico'!$AB$147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Tráfico'!$AC$143:$AJ$143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Tráfico'!$AC$147:$AJ$147</c:f>
              <c:numCache>
                <c:formatCode>0%</c:formatCode>
                <c:ptCount val="8"/>
                <c:pt idx="0">
                  <c:v>6.1127516898095563E-2</c:v>
                </c:pt>
                <c:pt idx="1">
                  <c:v>7.743850761221277E-2</c:v>
                </c:pt>
                <c:pt idx="2">
                  <c:v>8.4135705588249038E-2</c:v>
                </c:pt>
                <c:pt idx="3">
                  <c:v>7.3026131477538322E-2</c:v>
                </c:pt>
                <c:pt idx="4">
                  <c:v>6.5544439094758197E-2</c:v>
                </c:pt>
                <c:pt idx="5">
                  <c:v>5.3839551412306702E-2</c:v>
                </c:pt>
                <c:pt idx="6">
                  <c:v>4.1429161235655106E-2</c:v>
                </c:pt>
                <c:pt idx="7">
                  <c:v>6.5220144759830817E-2</c:v>
                </c:pt>
              </c:numCache>
            </c:numRef>
          </c:val>
        </c:ser>
        <c:ser>
          <c:idx val="2"/>
          <c:order val="2"/>
          <c:tx>
            <c:strRef>
              <c:f>'T Tráfico'!$AB$149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Tráfico'!$AC$143:$AJ$143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Tráfico'!$AC$149:$AJ$149</c:f>
              <c:numCache>
                <c:formatCode>0%</c:formatCode>
                <c:ptCount val="8"/>
                <c:pt idx="0">
                  <c:v>2.9680005873108661E-2</c:v>
                </c:pt>
                <c:pt idx="1">
                  <c:v>6.688425807145125E-2</c:v>
                </c:pt>
                <c:pt idx="2">
                  <c:v>9.2875454775403238E-2</c:v>
                </c:pt>
                <c:pt idx="3">
                  <c:v>5.6549117058396985E-2</c:v>
                </c:pt>
                <c:pt idx="4">
                  <c:v>3.7791854358634781E-2</c:v>
                </c:pt>
                <c:pt idx="5">
                  <c:v>2.6744130853719895E-2</c:v>
                </c:pt>
                <c:pt idx="6">
                  <c:v>1.7421890927729201E-2</c:v>
                </c:pt>
                <c:pt idx="7">
                  <c:v>4.6849530274063432E-2</c:v>
                </c:pt>
              </c:numCache>
            </c:numRef>
          </c:val>
        </c:ser>
        <c:ser>
          <c:idx val="3"/>
          <c:order val="3"/>
          <c:tx>
            <c:strRef>
              <c:f>'T Tráfico'!$AB$151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Tráfico'!$AC$143:$AJ$143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Tráfico'!$AC$151:$AJ$151</c:f>
              <c:numCache>
                <c:formatCode>0%</c:formatCode>
                <c:ptCount val="8"/>
                <c:pt idx="0">
                  <c:v>0.23157733848717718</c:v>
                </c:pt>
                <c:pt idx="1">
                  <c:v>0.1222532032625864</c:v>
                </c:pt>
                <c:pt idx="2">
                  <c:v>0.14088993797281238</c:v>
                </c:pt>
                <c:pt idx="3">
                  <c:v>7.6414947656422913E-2</c:v>
                </c:pt>
                <c:pt idx="4">
                  <c:v>4.4081639448364109E-2</c:v>
                </c:pt>
                <c:pt idx="5">
                  <c:v>4.2340095418336852E-2</c:v>
                </c:pt>
                <c:pt idx="6">
                  <c:v>2.5488487204880544E-2</c:v>
                </c:pt>
                <c:pt idx="7">
                  <c:v>9.7577949921511462E-2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2723408"/>
        <c:axId val="272723968"/>
      </c:barChart>
      <c:catAx>
        <c:axId val="272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2723968"/>
        <c:crosses val="autoZero"/>
        <c:auto val="1"/>
        <c:lblAlgn val="ctr"/>
        <c:lblOffset val="100"/>
        <c:noMultiLvlLbl val="0"/>
      </c:catAx>
      <c:valAx>
        <c:axId val="272723968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272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6581566544695E-2"/>
          <c:y val="4.5174537987679703E-2"/>
          <c:w val="0.87056485381187798"/>
          <c:h val="0.81018995506917602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Tráfico'!$A$158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Tráfico'!$B$156:$H$156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Tráfico'!$B$158:$H$158</c:f>
              <c:numCache>
                <c:formatCode>#,##0</c:formatCode>
                <c:ptCount val="7"/>
                <c:pt idx="0">
                  <c:v>27373</c:v>
                </c:pt>
                <c:pt idx="1">
                  <c:v>16062</c:v>
                </c:pt>
                <c:pt idx="2">
                  <c:v>27984</c:v>
                </c:pt>
                <c:pt idx="3">
                  <c:v>57875</c:v>
                </c:pt>
                <c:pt idx="4">
                  <c:v>36192</c:v>
                </c:pt>
                <c:pt idx="5">
                  <c:v>18852</c:v>
                </c:pt>
                <c:pt idx="6">
                  <c:v>18884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Tráfico'!$A$161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Tráfico'!$B$156:$H$156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Tráfico'!$B$161:$H$161</c:f>
              <c:numCache>
                <c:formatCode>#,##0</c:formatCode>
                <c:ptCount val="7"/>
                <c:pt idx="0">
                  <c:v>150964</c:v>
                </c:pt>
                <c:pt idx="1">
                  <c:v>130478</c:v>
                </c:pt>
                <c:pt idx="2">
                  <c:v>153050</c:v>
                </c:pt>
                <c:pt idx="3">
                  <c:v>238333</c:v>
                </c:pt>
                <c:pt idx="4">
                  <c:v>210054</c:v>
                </c:pt>
                <c:pt idx="5">
                  <c:v>140362</c:v>
                </c:pt>
                <c:pt idx="6">
                  <c:v>172494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Tráfico'!$A$164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Tráfico'!$B$156:$H$156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Tráfico'!$B$164:$H$164</c:f>
              <c:numCache>
                <c:formatCode>#,##0</c:formatCode>
                <c:ptCount val="7"/>
                <c:pt idx="0">
                  <c:v>75601</c:v>
                </c:pt>
                <c:pt idx="1">
                  <c:v>131909</c:v>
                </c:pt>
                <c:pt idx="2">
                  <c:v>195339</c:v>
                </c:pt>
                <c:pt idx="3">
                  <c:v>221988</c:v>
                </c:pt>
                <c:pt idx="4">
                  <c:v>140853</c:v>
                </c:pt>
                <c:pt idx="5">
                  <c:v>126774</c:v>
                </c:pt>
                <c:pt idx="6">
                  <c:v>127668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Tráfico'!$A$167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Tráfico'!$B$156:$H$156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Tráfico'!$B$167:$H$167</c:f>
              <c:numCache>
                <c:formatCode>#,##0</c:formatCode>
                <c:ptCount val="7"/>
                <c:pt idx="0">
                  <c:v>266662</c:v>
                </c:pt>
                <c:pt idx="1">
                  <c:v>82122</c:v>
                </c:pt>
                <c:pt idx="2">
                  <c:v>155547</c:v>
                </c:pt>
                <c:pt idx="3">
                  <c:v>90137</c:v>
                </c:pt>
                <c:pt idx="4">
                  <c:v>37069</c:v>
                </c:pt>
                <c:pt idx="5">
                  <c:v>51086</c:v>
                </c:pt>
                <c:pt idx="6">
                  <c:v>40330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28448"/>
        <c:axId val="272729008"/>
      </c:lineChart>
      <c:dateAx>
        <c:axId val="2727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2729008"/>
        <c:crosses val="autoZero"/>
        <c:auto val="1"/>
        <c:lblOffset val="100"/>
        <c:baseTimeUnit val="months"/>
      </c:dateAx>
      <c:valAx>
        <c:axId val="27272900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2728448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7676957047E-2"/>
          <c:y val="0.107927967337416"/>
          <c:w val="0.88558263550389504"/>
          <c:h val="0.77488480606590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000090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'Panorama Mensual'!$O$6:$O$15</c:f>
              <c:strCache>
                <c:ptCount val="10"/>
                <c:pt idx="0">
                  <c:v>:: Musimundo</c:v>
                </c:pt>
                <c:pt idx="1">
                  <c:v> </c:v>
                </c:pt>
                <c:pt idx="2">
                  <c:v> </c:v>
                </c:pt>
                <c:pt idx="3">
                  <c:v>:: Fravega</c:v>
                </c:pt>
                <c:pt idx="4">
                  <c:v> </c:v>
                </c:pt>
                <c:pt idx="5">
                  <c:v> </c:v>
                </c:pt>
                <c:pt idx="6">
                  <c:v>:: Garbarino</c:v>
                </c:pt>
                <c:pt idx="9">
                  <c:v>:: Avenida</c:v>
                </c:pt>
              </c:strCache>
            </c:strRef>
          </c:cat>
          <c:val>
            <c:numRef>
              <c:f>'Panorama Mensual'!$P$6:$P$15</c:f>
              <c:numCache>
                <c:formatCode>0.0%</c:formatCode>
                <c:ptCount val="10"/>
                <c:pt idx="0" formatCode="_-* #,##0.00_-;\-* #,##0.00_-;_-* &quot;-&quot;??_-;_-@_-">
                  <c:v>12567510.291065414</c:v>
                </c:pt>
                <c:pt idx="3" formatCode="_-* #,##0.00_-;\-* #,##0.00_-;_-* &quot;-&quot;??_-;_-@_-">
                  <c:v>19212721.860213328</c:v>
                </c:pt>
                <c:pt idx="6" formatCode="_-* #,##0.00_-;\-* #,##0.00_-;_-* &quot;-&quot;??_-;_-@_-">
                  <c:v>26343565.533273261</c:v>
                </c:pt>
                <c:pt idx="9" formatCode="_-* #,##0.00_-;\-* #,##0.00_-;_-* &quot;-&quot;??_-;_-@_-">
                  <c:v>7736608.0575402575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6581566544695E-2"/>
          <c:y val="4.5174537987679703E-2"/>
          <c:w val="0.87056485381187798"/>
          <c:h val="0.81018995506917602"/>
        </c:manualLayout>
      </c:layout>
      <c:lineChart>
        <c:grouping val="standard"/>
        <c:varyColors val="0"/>
        <c:ser>
          <c:idx val="0"/>
          <c:order val="0"/>
          <c:tx>
            <c:strRef>
              <c:f>'T Tráfico'!$A$193</c:f>
              <c:strCache>
                <c:ptCount val="1"/>
                <c:pt idx="0">
                  <c:v>:: Musimundo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 Tráfico'!$B$191:$H$191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Tráfico'!$B$193:$H$193</c:f>
              <c:numCache>
                <c:formatCode>#,##0</c:formatCode>
                <c:ptCount val="7"/>
                <c:pt idx="0">
                  <c:v>161678</c:v>
                </c:pt>
                <c:pt idx="1">
                  <c:v>77719</c:v>
                </c:pt>
                <c:pt idx="2">
                  <c:v>15425</c:v>
                </c:pt>
                <c:pt idx="3">
                  <c:v>6474</c:v>
                </c:pt>
                <c:pt idx="4">
                  <c:v>16032</c:v>
                </c:pt>
                <c:pt idx="5">
                  <c:v>8101</c:v>
                </c:pt>
                <c:pt idx="6">
                  <c:v>37509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 Tráfico'!$A$196</c:f>
              <c:strCache>
                <c:ptCount val="1"/>
                <c:pt idx="0">
                  <c:v>:: Fravega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cat>
            <c:numRef>
              <c:f>'T Tráfico'!$B$191:$H$191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Tráfico'!$B$196:$H$196</c:f>
              <c:numCache>
                <c:formatCode>#,##0</c:formatCode>
                <c:ptCount val="7"/>
                <c:pt idx="0">
                  <c:v>228778</c:v>
                </c:pt>
                <c:pt idx="1">
                  <c:v>108572</c:v>
                </c:pt>
                <c:pt idx="2">
                  <c:v>7512</c:v>
                </c:pt>
                <c:pt idx="3">
                  <c:v>8185</c:v>
                </c:pt>
                <c:pt idx="4">
                  <c:v>16876</c:v>
                </c:pt>
                <c:pt idx="5">
                  <c:v>8995</c:v>
                </c:pt>
                <c:pt idx="6">
                  <c:v>71249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'T Tráfico'!$A$199</c:f>
              <c:strCache>
                <c:ptCount val="1"/>
                <c:pt idx="0">
                  <c:v>:: Garbarino</c:v>
                </c:pt>
              </c:strCache>
            </c:strRef>
          </c:tx>
          <c:cat>
            <c:numRef>
              <c:f>'T Tráfico'!$B$191:$H$191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Tráfico'!$B$199:$H$199</c:f>
              <c:numCache>
                <c:formatCode>#,##0</c:formatCode>
                <c:ptCount val="7"/>
                <c:pt idx="0">
                  <c:v>128612</c:v>
                </c:pt>
                <c:pt idx="1">
                  <c:v>106145</c:v>
                </c:pt>
                <c:pt idx="2">
                  <c:v>11909</c:v>
                </c:pt>
                <c:pt idx="3">
                  <c:v>15364</c:v>
                </c:pt>
                <c:pt idx="4">
                  <c:v>9470</c:v>
                </c:pt>
                <c:pt idx="5">
                  <c:v>17059</c:v>
                </c:pt>
                <c:pt idx="6">
                  <c:v>52637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'T Tráfico'!$A$202</c:f>
              <c:strCache>
                <c:ptCount val="1"/>
                <c:pt idx="0">
                  <c:v>:: Avenida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'T Tráfico'!$B$191:$H$191</c:f>
              <c:numCache>
                <c:formatCode>mmm\-yy</c:formatCode>
                <c:ptCount val="7"/>
                <c:pt idx="0">
                  <c:v>42125</c:v>
                </c:pt>
                <c:pt idx="1">
                  <c:v>42186</c:v>
                </c:pt>
                <c:pt idx="2">
                  <c:v>42248</c:v>
                </c:pt>
                <c:pt idx="3">
                  <c:v>42309</c:v>
                </c:pt>
                <c:pt idx="4">
                  <c:v>42370</c:v>
                </c:pt>
                <c:pt idx="5">
                  <c:v>42430</c:v>
                </c:pt>
                <c:pt idx="6">
                  <c:v>42491</c:v>
                </c:pt>
              </c:numCache>
            </c:numRef>
          </c:cat>
          <c:val>
            <c:numRef>
              <c:f>'T Tráfico'!$B$202:$H$202</c:f>
              <c:numCache>
                <c:formatCode>#,##0</c:formatCode>
                <c:ptCount val="7"/>
                <c:pt idx="0">
                  <c:v>59878</c:v>
                </c:pt>
                <c:pt idx="1">
                  <c:v>15732</c:v>
                </c:pt>
                <c:pt idx="2">
                  <c:v>16107</c:v>
                </c:pt>
                <c:pt idx="3">
                  <c:v>48823</c:v>
                </c:pt>
                <c:pt idx="4">
                  <c:v>19997</c:v>
                </c:pt>
                <c:pt idx="5">
                  <c:v>25803</c:v>
                </c:pt>
                <c:pt idx="6">
                  <c:v>39731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30768"/>
        <c:axId val="273031328"/>
      </c:lineChart>
      <c:dateAx>
        <c:axId val="273030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prstDash val="sysDash"/>
          </a:ln>
        </c:spPr>
        <c:crossAx val="273031328"/>
        <c:crosses val="autoZero"/>
        <c:auto val="1"/>
        <c:lblOffset val="100"/>
        <c:baseTimeUnit val="months"/>
      </c:dateAx>
      <c:valAx>
        <c:axId val="27303132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73030768"/>
        <c:crosses val="autoZero"/>
        <c:crossBetween val="between"/>
        <c:minorUnit val="20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Tráfico'!$R$180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Tráfico'!$S$178:$Z$178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Tráfico'!$S$180:$Z$180</c:f>
              <c:numCache>
                <c:formatCode>0%</c:formatCode>
                <c:ptCount val="8"/>
                <c:pt idx="0">
                  <c:v>0.27926266007537837</c:v>
                </c:pt>
                <c:pt idx="1">
                  <c:v>0.25219685366423511</c:v>
                </c:pt>
                <c:pt idx="2">
                  <c:v>0.30272996683217868</c:v>
                </c:pt>
                <c:pt idx="3">
                  <c:v>8.2109428506201967E-2</c:v>
                </c:pt>
                <c:pt idx="4">
                  <c:v>0.25702605210420842</c:v>
                </c:pt>
                <c:pt idx="5">
                  <c:v>0.13511124453784315</c:v>
                </c:pt>
                <c:pt idx="6">
                  <c:v>0.18649503296441036</c:v>
                </c:pt>
                <c:pt idx="7">
                  <c:v>0.21356160552635087</c:v>
                </c:pt>
              </c:numCache>
            </c:numRef>
          </c:val>
        </c:ser>
        <c:ser>
          <c:idx val="1"/>
          <c:order val="1"/>
          <c:tx>
            <c:strRef>
              <c:f>'T Tráfico'!$R$182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Tráfico'!$S$178:$Z$178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Tráfico'!$S$182:$Z$182</c:f>
              <c:numCache>
                <c:formatCode>0%</c:formatCode>
                <c:ptCount val="8"/>
                <c:pt idx="0">
                  <c:v>0.39516293402148039</c:v>
                </c:pt>
                <c:pt idx="1">
                  <c:v>0.35231432205809821</c:v>
                </c:pt>
                <c:pt idx="2">
                  <c:v>0.14742998449551548</c:v>
                </c:pt>
                <c:pt idx="3">
                  <c:v>0.10380995865357787</c:v>
                </c:pt>
                <c:pt idx="4">
                  <c:v>0.27055711422845691</c:v>
                </c:pt>
                <c:pt idx="5">
                  <c:v>0.15002168184395745</c:v>
                </c:pt>
                <c:pt idx="6">
                  <c:v>0.35425056929486987</c:v>
                </c:pt>
                <c:pt idx="7">
                  <c:v>0.25336379494227945</c:v>
                </c:pt>
              </c:numCache>
            </c:numRef>
          </c:val>
        </c:ser>
        <c:ser>
          <c:idx val="2"/>
          <c:order val="2"/>
          <c:tx>
            <c:strRef>
              <c:f>'T Tráfico'!$R$184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Tráfico'!$S$178:$Z$178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Tráfico'!$S$184:$Z$184</c:f>
              <c:numCache>
                <c:formatCode>0%</c:formatCode>
                <c:ptCount val="8"/>
                <c:pt idx="0">
                  <c:v>0.22214852507833199</c:v>
                </c:pt>
                <c:pt idx="1">
                  <c:v>0.34443874769606186</c:v>
                </c:pt>
                <c:pt idx="2">
                  <c:v>0.23372519773124251</c:v>
                </c:pt>
                <c:pt idx="3">
                  <c:v>0.19486086802120589</c:v>
                </c:pt>
                <c:pt idx="4">
                  <c:v>0.15182364729458916</c:v>
                </c:pt>
                <c:pt idx="5">
                  <c:v>0.28451582774608891</c:v>
                </c:pt>
                <c:pt idx="6">
                  <c:v>0.26171156389526962</c:v>
                </c:pt>
                <c:pt idx="7">
                  <c:v>0.24188919678039852</c:v>
                </c:pt>
              </c:numCache>
            </c:numRef>
          </c:val>
        </c:ser>
        <c:ser>
          <c:idx val="3"/>
          <c:order val="3"/>
          <c:tx>
            <c:strRef>
              <c:f>'T Tráfico'!$R$186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Tráfico'!$S$178:$Z$178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Tráfico'!$S$186:$Z$186</c:f>
              <c:numCache>
                <c:formatCode>0%</c:formatCode>
                <c:ptCount val="8"/>
                <c:pt idx="0">
                  <c:v>0.10342588082480922</c:v>
                </c:pt>
                <c:pt idx="1">
                  <c:v>5.105007658160484E-2</c:v>
                </c:pt>
                <c:pt idx="2">
                  <c:v>0.31611485094106334</c:v>
                </c:pt>
                <c:pt idx="3">
                  <c:v>0.61921974481901432</c:v>
                </c:pt>
                <c:pt idx="4">
                  <c:v>0.32059318637274548</c:v>
                </c:pt>
                <c:pt idx="5">
                  <c:v>0.43035124587211049</c:v>
                </c:pt>
                <c:pt idx="6">
                  <c:v>0.19754283384545013</c:v>
                </c:pt>
                <c:pt idx="7">
                  <c:v>0.2911854027509711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035808"/>
        <c:axId val="273036368"/>
      </c:barChart>
      <c:catAx>
        <c:axId val="2730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3036368"/>
        <c:crosses val="autoZero"/>
        <c:auto val="1"/>
        <c:lblAlgn val="ctr"/>
        <c:lblOffset val="100"/>
        <c:noMultiLvlLbl val="0"/>
      </c:catAx>
      <c:valAx>
        <c:axId val="273036368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03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Tráfico'!$AB$180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Tráfico'!$AC$178:$AJ$178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Tráfico'!$AC$180:$AJ$180</c:f>
              <c:numCache>
                <c:formatCode>0%</c:formatCode>
                <c:ptCount val="8"/>
                <c:pt idx="0">
                  <c:v>9.2412987363362203E-2</c:v>
                </c:pt>
                <c:pt idx="1">
                  <c:v>7.0890992295111727E-2</c:v>
                </c:pt>
                <c:pt idx="2">
                  <c:v>1.2093182972798374E-2</c:v>
                </c:pt>
                <c:pt idx="3">
                  <c:v>2.8780224581996766E-3</c:v>
                </c:pt>
                <c:pt idx="4">
                  <c:v>7.2121548561932675E-3</c:v>
                </c:pt>
                <c:pt idx="5">
                  <c:v>5.3545566524164151E-3</c:v>
                </c:pt>
                <c:pt idx="6">
                  <c:v>1.5242151870494739E-2</c:v>
                </c:pt>
                <c:pt idx="7">
                  <c:v>2.9440578352653769E-2</c:v>
                </c:pt>
              </c:numCache>
            </c:numRef>
          </c:val>
        </c:ser>
        <c:ser>
          <c:idx val="1"/>
          <c:order val="1"/>
          <c:tx>
            <c:strRef>
              <c:f>'T Tráfico'!$AB$182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Tráfico'!$AC$178:$AJ$178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Tráfico'!$AC$182:$AJ$182</c:f>
              <c:numCache>
                <c:formatCode>0%</c:formatCode>
                <c:ptCount val="8"/>
                <c:pt idx="0">
                  <c:v>9.2635536027877552E-2</c:v>
                </c:pt>
                <c:pt idx="1">
                  <c:v>6.4437327737037392E-2</c:v>
                </c:pt>
                <c:pt idx="2">
                  <c:v>4.1295486467097468E-3</c:v>
                </c:pt>
                <c:pt idx="3">
                  <c:v>2.5079149179662538E-3</c:v>
                </c:pt>
                <c:pt idx="4">
                  <c:v>5.2659218780082232E-3</c:v>
                </c:pt>
                <c:pt idx="5">
                  <c:v>3.4502697664161156E-3</c:v>
                </c:pt>
                <c:pt idx="6">
                  <c:v>1.7112399903064398E-2</c:v>
                </c:pt>
                <c:pt idx="7">
                  <c:v>2.7076988411011384E-2</c:v>
                </c:pt>
              </c:numCache>
            </c:numRef>
          </c:val>
        </c:ser>
        <c:ser>
          <c:idx val="2"/>
          <c:order val="2"/>
          <c:tx>
            <c:strRef>
              <c:f>'T Tráfico'!$AB$184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Tráfico'!$AC$178:$AJ$178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Tráfico'!$AC$184:$AJ$184</c:f>
              <c:numCache>
                <c:formatCode>0%</c:formatCode>
                <c:ptCount val="8"/>
                <c:pt idx="0">
                  <c:v>5.0491460633487008E-2</c:v>
                </c:pt>
                <c:pt idx="1">
                  <c:v>5.3820661008681686E-2</c:v>
                </c:pt>
                <c:pt idx="2">
                  <c:v>5.6622271585309494E-3</c:v>
                </c:pt>
                <c:pt idx="3">
                  <c:v>3.9138180193758728E-3</c:v>
                </c:pt>
                <c:pt idx="4">
                  <c:v>2.540867860650972E-3</c:v>
                </c:pt>
                <c:pt idx="5">
                  <c:v>3.5987515439570234E-3</c:v>
                </c:pt>
                <c:pt idx="6">
                  <c:v>7.1829751602819972E-3</c:v>
                </c:pt>
                <c:pt idx="7">
                  <c:v>1.817296591213793E-2</c:v>
                </c:pt>
              </c:numCache>
            </c:numRef>
          </c:val>
        </c:ser>
        <c:ser>
          <c:idx val="3"/>
          <c:order val="3"/>
          <c:tx>
            <c:strRef>
              <c:f>'T Tráfico'!$AB$186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 Tráfico'!$AC$178:$AJ$178</c:f>
              <c:strCache>
                <c:ptCount val="8"/>
                <c:pt idx="0">
                  <c:v>may-15</c:v>
                </c:pt>
                <c:pt idx="1">
                  <c:v>jul-15</c:v>
                </c:pt>
                <c:pt idx="2">
                  <c:v>sep-15</c:v>
                </c:pt>
                <c:pt idx="3">
                  <c:v>nov-15</c:v>
                </c:pt>
                <c:pt idx="4">
                  <c:v>ene-16</c:v>
                </c:pt>
                <c:pt idx="5">
                  <c:v>mar-16</c:v>
                </c:pt>
                <c:pt idx="6">
                  <c:v>may-16</c:v>
                </c:pt>
                <c:pt idx="7">
                  <c:v>Promedio</c:v>
                </c:pt>
              </c:strCache>
            </c:strRef>
          </c:cat>
          <c:val>
            <c:numRef>
              <c:f>'T Tráfico'!$AC$186:$AJ$186</c:f>
              <c:numCache>
                <c:formatCode>0%</c:formatCode>
                <c:ptCount val="8"/>
                <c:pt idx="0">
                  <c:v>5.1999864524886169E-2</c:v>
                </c:pt>
                <c:pt idx="1">
                  <c:v>2.3419880101885112E-2</c:v>
                </c:pt>
                <c:pt idx="2">
                  <c:v>1.458925103620185E-2</c:v>
                </c:pt>
                <c:pt idx="3">
                  <c:v>4.1390405598472721E-2</c:v>
                </c:pt>
                <c:pt idx="4">
                  <c:v>2.3779992555745692E-2</c:v>
                </c:pt>
                <c:pt idx="5">
                  <c:v>2.1385535803925652E-2</c:v>
                </c:pt>
                <c:pt idx="6">
                  <c:v>2.5109920286067663E-2</c:v>
                </c:pt>
                <c:pt idx="7">
                  <c:v>2.8810692843883552E-2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040848"/>
        <c:axId val="273041408"/>
      </c:barChart>
      <c:catAx>
        <c:axId val="2730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3041408"/>
        <c:crosses val="autoZero"/>
        <c:auto val="1"/>
        <c:lblAlgn val="ctr"/>
        <c:lblOffset val="100"/>
        <c:noMultiLvlLbl val="0"/>
      </c:catAx>
      <c:valAx>
        <c:axId val="273041408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04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45696"/>
        <c:axId val="273446256"/>
      </c:barChart>
      <c:catAx>
        <c:axId val="2734456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46256"/>
        <c:crosses val="autoZero"/>
        <c:auto val="1"/>
        <c:lblAlgn val="ctr"/>
        <c:lblOffset val="100"/>
        <c:noMultiLvlLbl val="0"/>
      </c:catAx>
      <c:valAx>
        <c:axId val="27344625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45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50176"/>
        <c:axId val="273450736"/>
      </c:barChart>
      <c:catAx>
        <c:axId val="2734501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50736"/>
        <c:crosses val="autoZero"/>
        <c:auto val="1"/>
        <c:lblAlgn val="ctr"/>
        <c:lblOffset val="100"/>
        <c:noMultiLvlLbl val="0"/>
      </c:catAx>
      <c:valAx>
        <c:axId val="27345073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50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54656"/>
        <c:axId val="273455216"/>
      </c:barChart>
      <c:catAx>
        <c:axId val="2734546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55216"/>
        <c:crosses val="autoZero"/>
        <c:auto val="1"/>
        <c:lblAlgn val="ctr"/>
        <c:lblOffset val="100"/>
        <c:noMultiLvlLbl val="0"/>
      </c:catAx>
      <c:valAx>
        <c:axId val="27345521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5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59136"/>
        <c:axId val="273459696"/>
      </c:barChart>
      <c:catAx>
        <c:axId val="273459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59696"/>
        <c:crosses val="autoZero"/>
        <c:auto val="1"/>
        <c:lblAlgn val="ctr"/>
        <c:lblOffset val="100"/>
        <c:noMultiLvlLbl val="0"/>
      </c:catAx>
      <c:valAx>
        <c:axId val="27345969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5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63616"/>
        <c:axId val="273464176"/>
      </c:barChart>
      <c:catAx>
        <c:axId val="2734636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64176"/>
        <c:crosses val="autoZero"/>
        <c:auto val="1"/>
        <c:lblAlgn val="ctr"/>
        <c:lblOffset val="100"/>
        <c:noMultiLvlLbl val="0"/>
      </c:catAx>
      <c:valAx>
        <c:axId val="27346417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6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008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F7F7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Anual'!#REF!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3468096"/>
        <c:axId val="273468656"/>
      </c:barChart>
      <c:catAx>
        <c:axId val="273468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>
            <a:prstDash val="sysDash"/>
          </a:ln>
        </c:spPr>
        <c:crossAx val="273468656"/>
        <c:crosses val="autoZero"/>
        <c:auto val="1"/>
        <c:lblAlgn val="ctr"/>
        <c:lblOffset val="100"/>
        <c:noMultiLvlLbl val="0"/>
      </c:catAx>
      <c:valAx>
        <c:axId val="273468656"/>
        <c:scaling>
          <c:orientation val="minMax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crossAx val="273468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478020165512101E-2"/>
          <c:y val="0.11958965978309299"/>
          <c:w val="0.97887896019496301"/>
          <c:h val="0.79497059395353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'Redes Sociales'!$B$3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Sociales'!$A$10,'Redes Sociales'!$A$13,'Redes Sociales'!$A$16,'Redes Sociales'!$A$19,'Redes Sociales'!$A$22)</c:f>
              <c:strCache>
                <c:ptCount val="5"/>
                <c:pt idx="0">
                  <c:v>Share Facebook</c:v>
                </c:pt>
                <c:pt idx="1">
                  <c:v>Share You Tube</c:v>
                </c:pt>
                <c:pt idx="2">
                  <c:v>Share Twitter</c:v>
                </c:pt>
                <c:pt idx="3">
                  <c:v>Share Reddit</c:v>
                </c:pt>
                <c:pt idx="4">
                  <c:v>Share Otros</c:v>
                </c:pt>
              </c:strCache>
            </c:strRef>
          </c:cat>
          <c:val>
            <c:numRef>
              <c:f>('Redes Sociales'!$B$10,'Redes Sociales'!$B$13,'Redes Sociales'!$B$16,'Redes Sociales'!$B$19,'Redes Sociales'!$B$22)</c:f>
              <c:numCache>
                <c:formatCode>0.0%</c:formatCode>
                <c:ptCount val="5"/>
                <c:pt idx="0">
                  <c:v>0.85260000000000002</c:v>
                </c:pt>
                <c:pt idx="1">
                  <c:v>7.0599999999999996E-2</c:v>
                </c:pt>
                <c:pt idx="2">
                  <c:v>6.6000000000000003E-2</c:v>
                </c:pt>
                <c:pt idx="3">
                  <c:v>0</c:v>
                </c:pt>
                <c:pt idx="4">
                  <c:v>1.0800000000000008E-2</c:v>
                </c:pt>
              </c:numCache>
            </c:numRef>
          </c:val>
        </c:ser>
        <c:ser>
          <c:idx val="1"/>
          <c:order val="1"/>
          <c:tx>
            <c:strRef>
              <c:f>'Redes Sociales'!$C$3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Sociales'!$A$10,'Redes Sociales'!$A$13,'Redes Sociales'!$A$16,'Redes Sociales'!$A$19,'Redes Sociales'!$A$22)</c:f>
              <c:strCache>
                <c:ptCount val="5"/>
                <c:pt idx="0">
                  <c:v>Share Facebook</c:v>
                </c:pt>
                <c:pt idx="1">
                  <c:v>Share You Tube</c:v>
                </c:pt>
                <c:pt idx="2">
                  <c:v>Share Twitter</c:v>
                </c:pt>
                <c:pt idx="3">
                  <c:v>Share Reddit</c:v>
                </c:pt>
                <c:pt idx="4">
                  <c:v>Share Otros</c:v>
                </c:pt>
              </c:strCache>
            </c:strRef>
          </c:cat>
          <c:val>
            <c:numRef>
              <c:f>('Redes Sociales'!$C$10,'Redes Sociales'!$C$13,'Redes Sociales'!$C$16,'Redes Sociales'!$C$19,'Redes Sociales'!$C$22)</c:f>
              <c:numCache>
                <c:formatCode>0.0%</c:formatCode>
                <c:ptCount val="5"/>
                <c:pt idx="0">
                  <c:v>0.93899999999999995</c:v>
                </c:pt>
                <c:pt idx="1">
                  <c:v>3.3599999999999998E-2</c:v>
                </c:pt>
                <c:pt idx="2">
                  <c:v>1.83E-2</c:v>
                </c:pt>
                <c:pt idx="3">
                  <c:v>8.6999999999999994E-3</c:v>
                </c:pt>
                <c:pt idx="4">
                  <c:v>3.9999999999997405E-4</c:v>
                </c:pt>
              </c:numCache>
            </c:numRef>
          </c:val>
        </c:ser>
        <c:ser>
          <c:idx val="2"/>
          <c:order val="2"/>
          <c:tx>
            <c:strRef>
              <c:f>'Redes Sociales'!$D$3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Sociales'!$A$10,'Redes Sociales'!$A$13,'Redes Sociales'!$A$16,'Redes Sociales'!$A$19,'Redes Sociales'!$A$22)</c:f>
              <c:strCache>
                <c:ptCount val="5"/>
                <c:pt idx="0">
                  <c:v>Share Facebook</c:v>
                </c:pt>
                <c:pt idx="1">
                  <c:v>Share You Tube</c:v>
                </c:pt>
                <c:pt idx="2">
                  <c:v>Share Twitter</c:v>
                </c:pt>
                <c:pt idx="3">
                  <c:v>Share Reddit</c:v>
                </c:pt>
                <c:pt idx="4">
                  <c:v>Share Otros</c:v>
                </c:pt>
              </c:strCache>
            </c:strRef>
          </c:cat>
          <c:val>
            <c:numRef>
              <c:f>('Redes Sociales'!$D$10,'Redes Sociales'!$D$13,'Redes Sociales'!$D$16,'Redes Sociales'!$D$19,'Redes Sociales'!$D$22)</c:f>
              <c:numCache>
                <c:formatCode>0.0%</c:formatCode>
                <c:ptCount val="5"/>
                <c:pt idx="0">
                  <c:v>0.87090000000000001</c:v>
                </c:pt>
                <c:pt idx="1">
                  <c:v>7.1099999999999997E-2</c:v>
                </c:pt>
                <c:pt idx="2">
                  <c:v>4.07E-2</c:v>
                </c:pt>
                <c:pt idx="3">
                  <c:v>1.17E-2</c:v>
                </c:pt>
                <c:pt idx="4">
                  <c:v>5.5999999999999878E-3</c:v>
                </c:pt>
              </c:numCache>
            </c:numRef>
          </c:val>
        </c:ser>
        <c:ser>
          <c:idx val="3"/>
          <c:order val="3"/>
          <c:tx>
            <c:strRef>
              <c:f>'Redes Sociales'!$E$3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Sociales'!$A$10,'Redes Sociales'!$A$13,'Redes Sociales'!$A$16,'Redes Sociales'!$A$19,'Redes Sociales'!$A$22)</c:f>
              <c:strCache>
                <c:ptCount val="5"/>
                <c:pt idx="0">
                  <c:v>Share Facebook</c:v>
                </c:pt>
                <c:pt idx="1">
                  <c:v>Share You Tube</c:v>
                </c:pt>
                <c:pt idx="2">
                  <c:v>Share Twitter</c:v>
                </c:pt>
                <c:pt idx="3">
                  <c:v>Share Reddit</c:v>
                </c:pt>
                <c:pt idx="4">
                  <c:v>Share Otros</c:v>
                </c:pt>
              </c:strCache>
            </c:strRef>
          </c:cat>
          <c:val>
            <c:numRef>
              <c:f>('Redes Sociales'!$E$10,'Redes Sociales'!$E$13,'Redes Sociales'!$E$16,'Redes Sociales'!$E$19,'Redes Sociales'!$E$22)</c:f>
              <c:numCache>
                <c:formatCode>0.0%</c:formatCode>
                <c:ptCount val="5"/>
                <c:pt idx="0">
                  <c:v>0.95579999999999998</c:v>
                </c:pt>
                <c:pt idx="1">
                  <c:v>2.9499999999999998E-2</c:v>
                </c:pt>
                <c:pt idx="2">
                  <c:v>1.35E-2</c:v>
                </c:pt>
                <c:pt idx="3">
                  <c:v>0</c:v>
                </c:pt>
                <c:pt idx="4">
                  <c:v>1.2000000000000365E-3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3472576"/>
        <c:axId val="273473136"/>
      </c:barChart>
      <c:catAx>
        <c:axId val="273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273473136"/>
        <c:crosses val="autoZero"/>
        <c:auto val="1"/>
        <c:lblAlgn val="ctr"/>
        <c:lblOffset val="100"/>
        <c:noMultiLvlLbl val="0"/>
      </c:catAx>
      <c:valAx>
        <c:axId val="273473136"/>
        <c:scaling>
          <c:orientation val="minMax"/>
          <c:min val="0"/>
        </c:scaling>
        <c:delete val="1"/>
        <c:axPos val="l"/>
        <c:numFmt formatCode="0.00%" sourceLinked="0"/>
        <c:majorTickMark val="none"/>
        <c:minorTickMark val="none"/>
        <c:tickLblPos val="nextTo"/>
        <c:crossAx val="273472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7676957047E-2"/>
          <c:y val="0.107927967337416"/>
          <c:w val="0.88558263550389504"/>
          <c:h val="0.77488480606590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000090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'Panorama Mensual'!$O$45:$O$54</c:f>
              <c:strCache>
                <c:ptCount val="10"/>
                <c:pt idx="0">
                  <c:v>:: Musimundo</c:v>
                </c:pt>
                <c:pt idx="1">
                  <c:v> </c:v>
                </c:pt>
                <c:pt idx="2">
                  <c:v> </c:v>
                </c:pt>
                <c:pt idx="3">
                  <c:v>:: Fravega</c:v>
                </c:pt>
                <c:pt idx="4">
                  <c:v> </c:v>
                </c:pt>
                <c:pt idx="5">
                  <c:v> </c:v>
                </c:pt>
                <c:pt idx="6">
                  <c:v>:: Garbarino</c:v>
                </c:pt>
                <c:pt idx="9">
                  <c:v>:: Avenida</c:v>
                </c:pt>
              </c:strCache>
            </c:strRef>
          </c:cat>
          <c:val>
            <c:numRef>
              <c:f>'Panorama Mensual'!$P$45:$P$54</c:f>
              <c:numCache>
                <c:formatCode>0.0%</c:formatCode>
                <c:ptCount val="10"/>
                <c:pt idx="0" formatCode="[h]:mm:ss">
                  <c:v>2.8194444444444442E-2</c:v>
                </c:pt>
                <c:pt idx="3" formatCode="[h]:mm:ss">
                  <c:v>2.2557870370370374E-2</c:v>
                </c:pt>
                <c:pt idx="6" formatCode="[h]:mm:ss">
                  <c:v>2.2280092592592594E-2</c:v>
                </c:pt>
                <c:pt idx="9" formatCode="[h]:mm:ss">
                  <c:v>2.1550925925925932E-2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 Sociales'!$B$3</c:f>
              <c:strCache>
                <c:ptCount val="1"/>
                <c:pt idx="0">
                  <c:v>:: Musimundo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Sociales'!$A$6,'Redes Sociales'!$A$11,'Redes Sociales'!$A$14,'Redes Sociales'!$A$17,'Redes Sociales'!$A$20,'Redes Sociales'!$A$23)</c:f>
              <c:strCache>
                <c:ptCount val="6"/>
                <c:pt idx="0">
                  <c:v>Share Redes </c:v>
                </c:pt>
                <c:pt idx="1">
                  <c:v>Facebook</c:v>
                </c:pt>
                <c:pt idx="2">
                  <c:v>You Tube</c:v>
                </c:pt>
                <c:pt idx="3">
                  <c:v>Twitter</c:v>
                </c:pt>
                <c:pt idx="4">
                  <c:v>Reddit</c:v>
                </c:pt>
                <c:pt idx="5">
                  <c:v>Otros</c:v>
                </c:pt>
              </c:strCache>
            </c:strRef>
          </c:cat>
          <c:val>
            <c:numRef>
              <c:f>('Redes Sociales'!$B$6,'Redes Sociales'!$B$11,'Redes Sociales'!$B$14,'Redes Sociales'!$B$17,'Redes Sociales'!$B$20,'Redes Sociales'!$B$23)</c:f>
              <c:numCache>
                <c:formatCode>0.0%</c:formatCode>
                <c:ptCount val="6"/>
                <c:pt idx="0">
                  <c:v>1.6170426384649637E-2</c:v>
                </c:pt>
                <c:pt idx="1">
                  <c:v>6.0256462569032797E-2</c:v>
                </c:pt>
                <c:pt idx="2">
                  <c:v>9.6692379258669456E-2</c:v>
                </c:pt>
                <c:pt idx="3">
                  <c:v>0.15492730757962309</c:v>
                </c:pt>
                <c:pt idx="4">
                  <c:v>0</c:v>
                </c:pt>
                <c:pt idx="5">
                  <c:v>0.23718888970925087</c:v>
                </c:pt>
              </c:numCache>
            </c:numRef>
          </c:val>
        </c:ser>
        <c:ser>
          <c:idx val="1"/>
          <c:order val="1"/>
          <c:tx>
            <c:strRef>
              <c:f>'Redes Sociales'!$C$3</c:f>
              <c:strCache>
                <c:ptCount val="1"/>
                <c:pt idx="0">
                  <c:v>:: Fravega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Sociales'!$A$6,'Redes Sociales'!$A$11,'Redes Sociales'!$A$14,'Redes Sociales'!$A$17,'Redes Sociales'!$A$20,'Redes Sociales'!$A$23)</c:f>
              <c:strCache>
                <c:ptCount val="6"/>
                <c:pt idx="0">
                  <c:v>Share Redes </c:v>
                </c:pt>
                <c:pt idx="1">
                  <c:v>Facebook</c:v>
                </c:pt>
                <c:pt idx="2">
                  <c:v>You Tube</c:v>
                </c:pt>
                <c:pt idx="3">
                  <c:v>Twitter</c:v>
                </c:pt>
                <c:pt idx="4">
                  <c:v>Reddit</c:v>
                </c:pt>
                <c:pt idx="5">
                  <c:v>Otros</c:v>
                </c:pt>
              </c:strCache>
            </c:strRef>
          </c:cat>
          <c:val>
            <c:numRef>
              <c:f>('Redes Sociales'!$C$6,'Redes Sociales'!$C$11,'Redes Sociales'!$C$14,'Redes Sociales'!$C$17,'Redes Sociales'!$C$20,'Redes Sociales'!$C$23)</c:f>
              <c:numCache>
                <c:formatCode>0.0%</c:formatCode>
                <c:ptCount val="6"/>
                <c:pt idx="0">
                  <c:v>6.2236626788221415E-2</c:v>
                </c:pt>
                <c:pt idx="1">
                  <c:v>0.39047039937321398</c:v>
                </c:pt>
                <c:pt idx="2">
                  <c:v>0.2707640762132435</c:v>
                </c:pt>
                <c:pt idx="3">
                  <c:v>0.25275476285790366</c:v>
                </c:pt>
                <c:pt idx="4">
                  <c:v>0.46569478496547928</c:v>
                </c:pt>
                <c:pt idx="5">
                  <c:v>5.168860345691511E-2</c:v>
                </c:pt>
              </c:numCache>
            </c:numRef>
          </c:val>
        </c:ser>
        <c:ser>
          <c:idx val="2"/>
          <c:order val="2"/>
          <c:tx>
            <c:strRef>
              <c:f>'Redes Sociales'!$D$3</c:f>
              <c:strCache>
                <c:ptCount val="1"/>
                <c:pt idx="0">
                  <c:v>:: Garbarino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Sociales'!$A$6,'Redes Sociales'!$A$11,'Redes Sociales'!$A$14,'Redes Sociales'!$A$17,'Redes Sociales'!$A$20,'Redes Sociales'!$A$23)</c:f>
              <c:strCache>
                <c:ptCount val="6"/>
                <c:pt idx="0">
                  <c:v>Share Redes </c:v>
                </c:pt>
                <c:pt idx="1">
                  <c:v>Facebook</c:v>
                </c:pt>
                <c:pt idx="2">
                  <c:v>You Tube</c:v>
                </c:pt>
                <c:pt idx="3">
                  <c:v>Twitter</c:v>
                </c:pt>
                <c:pt idx="4">
                  <c:v>Reddit</c:v>
                </c:pt>
                <c:pt idx="5">
                  <c:v>Otros</c:v>
                </c:pt>
              </c:strCache>
            </c:strRef>
          </c:cat>
          <c:val>
            <c:numRef>
              <c:f>('Redes Sociales'!$D$6,'Redes Sociales'!$D$11,'Redes Sociales'!$D$14,'Redes Sociales'!$D$17,'Redes Sociales'!$D$20,'Redes Sociales'!$D$23)</c:f>
              <c:numCache>
                <c:formatCode>0.0%</c:formatCode>
                <c:ptCount val="6"/>
                <c:pt idx="0">
                  <c:v>3.8724143044020429E-2</c:v>
                </c:pt>
                <c:pt idx="1">
                  <c:v>0.30896710553519546</c:v>
                </c:pt>
                <c:pt idx="2">
                  <c:v>0.48881305496462224</c:v>
                </c:pt>
                <c:pt idx="3">
                  <c:v>0.47958334998385954</c:v>
                </c:pt>
                <c:pt idx="4">
                  <c:v>0.53430521503452066</c:v>
                </c:pt>
                <c:pt idx="5">
                  <c:v>0.61736821110361606</c:v>
                </c:pt>
              </c:numCache>
            </c:numRef>
          </c:val>
        </c:ser>
        <c:ser>
          <c:idx val="3"/>
          <c:order val="3"/>
          <c:tx>
            <c:strRef>
              <c:f>'Redes Sociales'!$E$3</c:f>
              <c:strCache>
                <c:ptCount val="1"/>
                <c:pt idx="0">
                  <c:v>:: Avenida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('Redes Sociales'!$A$6,'Redes Sociales'!$A$11,'Redes Sociales'!$A$14,'Redes Sociales'!$A$17,'Redes Sociales'!$A$20,'Redes Sociales'!$A$23)</c:f>
              <c:strCache>
                <c:ptCount val="6"/>
                <c:pt idx="0">
                  <c:v>Share Redes </c:v>
                </c:pt>
                <c:pt idx="1">
                  <c:v>Facebook</c:v>
                </c:pt>
                <c:pt idx="2">
                  <c:v>You Tube</c:v>
                </c:pt>
                <c:pt idx="3">
                  <c:v>Twitter</c:v>
                </c:pt>
                <c:pt idx="4">
                  <c:v>Reddit</c:v>
                </c:pt>
                <c:pt idx="5">
                  <c:v>Otros</c:v>
                </c:pt>
              </c:strCache>
            </c:strRef>
          </c:cat>
          <c:val>
            <c:numRef>
              <c:f>('Redes Sociales'!$E$6,'Redes Sociales'!$E$11,'Redes Sociales'!$E$14,'Redes Sociales'!$E$17,'Redes Sociales'!$E$20,'Redes Sociales'!$E$23)</c:f>
              <c:numCache>
                <c:formatCode>0.0%</c:formatCode>
                <c:ptCount val="6"/>
                <c:pt idx="0">
                  <c:v>9.3445731594919701E-2</c:v>
                </c:pt>
                <c:pt idx="1">
                  <c:v>0.24030603252255792</c:v>
                </c:pt>
                <c:pt idx="2">
                  <c:v>0.14373048956346471</c:v>
                </c:pt>
                <c:pt idx="3">
                  <c:v>0.11273457957861367</c:v>
                </c:pt>
                <c:pt idx="4">
                  <c:v>0</c:v>
                </c:pt>
                <c:pt idx="5">
                  <c:v>9.3754295730217915E-2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3477616"/>
        <c:axId val="274236688"/>
      </c:barChart>
      <c:catAx>
        <c:axId val="27347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4236688"/>
        <c:crosses val="autoZero"/>
        <c:auto val="1"/>
        <c:lblAlgn val="ctr"/>
        <c:lblOffset val="100"/>
        <c:noMultiLvlLbl val="0"/>
      </c:catAx>
      <c:valAx>
        <c:axId val="27423668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73477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7676957047E-2"/>
          <c:y val="0.107927967337416"/>
          <c:w val="0.88558263550389504"/>
          <c:h val="0.77488480606590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000090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rgbClr val="7F7F7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'Panorama Mensual'!$O$84:$O$93</c:f>
              <c:strCache>
                <c:ptCount val="10"/>
                <c:pt idx="0">
                  <c:v>:: Musimundo</c:v>
                </c:pt>
                <c:pt idx="1">
                  <c:v> </c:v>
                </c:pt>
                <c:pt idx="2">
                  <c:v> </c:v>
                </c:pt>
                <c:pt idx="3">
                  <c:v>:: Fravega</c:v>
                </c:pt>
                <c:pt idx="4">
                  <c:v> </c:v>
                </c:pt>
                <c:pt idx="5">
                  <c:v> </c:v>
                </c:pt>
                <c:pt idx="6">
                  <c:v>:: Garbarino</c:v>
                </c:pt>
                <c:pt idx="9">
                  <c:v>:: Avenida</c:v>
                </c:pt>
              </c:strCache>
            </c:strRef>
          </c:cat>
          <c:val>
            <c:numRef>
              <c:f>'Panorama Mensual'!$P$84:$P$93</c:f>
              <c:numCache>
                <c:formatCode>0.0%</c:formatCode>
                <c:ptCount val="10"/>
                <c:pt idx="0" formatCode="_-* #,##0.00_-;\-* #,##0.00_-;_-* &quot;-&quot;??_-;_-@_-">
                  <c:v>41.211132590496248</c:v>
                </c:pt>
                <c:pt idx="3" formatCode="_-* #,##0.00_-;\-* #,##0.00_-;_-* &quot;-&quot;??_-;_-@_-">
                  <c:v>33.020042450571282</c:v>
                </c:pt>
                <c:pt idx="6" formatCode="_-* #,##0.00_-;\-* #,##0.00_-;_-* &quot;-&quot;??_-;_-@_-">
                  <c:v>33.815334980609563</c:v>
                </c:pt>
                <c:pt idx="9" formatCode="_-* #,##0.00_-;\-* #,##0.00_-;_-* &quot;-&quot;??_-;_-@_-">
                  <c:v>28.041577389975426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7676957047E-2"/>
          <c:y val="0.107927967337416"/>
          <c:w val="0.88558263550389504"/>
          <c:h val="0.77488480606590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000090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rgbClr val="7F7F7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'Panorama Mensual'!$O$123:$O$132</c:f>
              <c:strCache>
                <c:ptCount val="10"/>
                <c:pt idx="0">
                  <c:v>:: Musimundo</c:v>
                </c:pt>
                <c:pt idx="1">
                  <c:v> </c:v>
                </c:pt>
                <c:pt idx="2">
                  <c:v> </c:v>
                </c:pt>
                <c:pt idx="3">
                  <c:v>:: Fravega</c:v>
                </c:pt>
                <c:pt idx="4">
                  <c:v> </c:v>
                </c:pt>
                <c:pt idx="5">
                  <c:v> </c:v>
                </c:pt>
                <c:pt idx="6">
                  <c:v>:: Garbarino</c:v>
                </c:pt>
                <c:pt idx="9">
                  <c:v>:: Avenida</c:v>
                </c:pt>
              </c:strCache>
            </c:strRef>
          </c:cat>
          <c:val>
            <c:numRef>
              <c:f>'Panorama Mensual'!$P$123:$P$132</c:f>
              <c:numCache>
                <c:formatCode>0.0%</c:formatCode>
                <c:ptCount val="10"/>
                <c:pt idx="0" formatCode="0.00%">
                  <c:v>1.9460004257506052</c:v>
                </c:pt>
                <c:pt idx="3" formatCode="0.00%">
                  <c:v>2.1414198597244729</c:v>
                </c:pt>
                <c:pt idx="6" formatCode="0.00%">
                  <c:v>2.4083475386723898</c:v>
                </c:pt>
                <c:pt idx="9" formatCode="0.00%">
                  <c:v>3.2455409691287853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7676957047E-2"/>
          <c:y val="0.107927967337416"/>
          <c:w val="0.88558263550389504"/>
          <c:h val="0.77488480606590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000090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rgbClr val="7F7F7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'Panorama Mensual'!$O$6:$O$15</c:f>
              <c:strCache>
                <c:ptCount val="10"/>
                <c:pt idx="0">
                  <c:v>:: Musimundo</c:v>
                </c:pt>
                <c:pt idx="1">
                  <c:v> </c:v>
                </c:pt>
                <c:pt idx="2">
                  <c:v> </c:v>
                </c:pt>
                <c:pt idx="3">
                  <c:v>:: Fravega</c:v>
                </c:pt>
                <c:pt idx="4">
                  <c:v> </c:v>
                </c:pt>
                <c:pt idx="5">
                  <c:v> </c:v>
                </c:pt>
                <c:pt idx="6">
                  <c:v>:: Garbarino</c:v>
                </c:pt>
                <c:pt idx="9">
                  <c:v>:: Avenida</c:v>
                </c:pt>
              </c:strCache>
            </c:strRef>
          </c:cat>
          <c:val>
            <c:numRef>
              <c:f>'Panorama Mensual'!$P$6:$P$15</c:f>
              <c:numCache>
                <c:formatCode>0.0%</c:formatCode>
                <c:ptCount val="10"/>
                <c:pt idx="0" formatCode="_-* #,##0.00_-;\-* #,##0.00_-;_-* &quot;-&quot;??_-;_-@_-">
                  <c:v>12567510.291065414</c:v>
                </c:pt>
                <c:pt idx="3" formatCode="_-* #,##0.00_-;\-* #,##0.00_-;_-* &quot;-&quot;??_-;_-@_-">
                  <c:v>19212721.860213328</c:v>
                </c:pt>
                <c:pt idx="6" formatCode="_-* #,##0.00_-;\-* #,##0.00_-;_-* &quot;-&quot;??_-;_-@_-">
                  <c:v>26343565.533273261</c:v>
                </c:pt>
                <c:pt idx="9" formatCode="_-* #,##0.00_-;\-* #,##0.00_-;_-* &quot;-&quot;??_-;_-@_-">
                  <c:v>7736608.0575402575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203200</xdr:colOff>
      <xdr:row>0</xdr:row>
      <xdr:rowOff>25400</xdr:rowOff>
    </xdr:from>
    <xdr:ext cx="8547100" cy="3289300"/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203200</xdr:colOff>
      <xdr:row>16</xdr:row>
      <xdr:rowOff>152400</xdr:rowOff>
    </xdr:from>
    <xdr:ext cx="8547100" cy="3289300"/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 editAs="oneCell">
    <xdr:from>
      <xdr:col>3</xdr:col>
      <xdr:colOff>990600</xdr:colOff>
      <xdr:row>144</xdr:row>
      <xdr:rowOff>0</xdr:rowOff>
    </xdr:from>
    <xdr:to>
      <xdr:col>10</xdr:col>
      <xdr:colOff>25400</xdr:colOff>
      <xdr:row>155</xdr:row>
      <xdr:rowOff>168008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7300" y="32562800"/>
          <a:ext cx="5956300" cy="26826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10</xdr:col>
      <xdr:colOff>0</xdr:colOff>
      <xdr:row>172</xdr:row>
      <xdr:rowOff>116461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36614100"/>
          <a:ext cx="5918200" cy="268186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143</xdr:row>
      <xdr:rowOff>190499</xdr:rowOff>
    </xdr:from>
    <xdr:to>
      <xdr:col>18</xdr:col>
      <xdr:colOff>38100</xdr:colOff>
      <xdr:row>155</xdr:row>
      <xdr:rowOff>168510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15600" y="32562799"/>
          <a:ext cx="5943600" cy="268311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160</xdr:row>
      <xdr:rowOff>241300</xdr:rowOff>
    </xdr:from>
    <xdr:to>
      <xdr:col>18</xdr:col>
      <xdr:colOff>12700</xdr:colOff>
      <xdr:row>172</xdr:row>
      <xdr:rowOff>92445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15600" y="36601400"/>
          <a:ext cx="5918200" cy="26705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73</xdr:row>
      <xdr:rowOff>215900</xdr:rowOff>
    </xdr:from>
    <xdr:to>
      <xdr:col>9</xdr:col>
      <xdr:colOff>292100</xdr:colOff>
      <xdr:row>87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16116300"/>
          <a:ext cx="54483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90</xdr:row>
      <xdr:rowOff>241300</xdr:rowOff>
    </xdr:from>
    <xdr:to>
      <xdr:col>17</xdr:col>
      <xdr:colOff>152400</xdr:colOff>
      <xdr:row>103</xdr:row>
      <xdr:rowOff>190500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15600" y="20167600"/>
          <a:ext cx="5461000" cy="299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76200</xdr:rowOff>
    </xdr:from>
    <xdr:to>
      <xdr:col>9</xdr:col>
      <xdr:colOff>304800</xdr:colOff>
      <xdr:row>103</xdr:row>
      <xdr:rowOff>38100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00" y="20002500"/>
          <a:ext cx="54610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17</xdr:col>
      <xdr:colOff>152400</xdr:colOff>
      <xdr:row>87</xdr:row>
      <xdr:rowOff>12700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15600" y="16129000"/>
          <a:ext cx="5461000" cy="3009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73</xdr:row>
      <xdr:rowOff>215900</xdr:rowOff>
    </xdr:from>
    <xdr:to>
      <xdr:col>9</xdr:col>
      <xdr:colOff>292100</xdr:colOff>
      <xdr:row>87</xdr:row>
      <xdr:rowOff>0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16116300"/>
          <a:ext cx="54483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90</xdr:row>
      <xdr:rowOff>241300</xdr:rowOff>
    </xdr:from>
    <xdr:to>
      <xdr:col>17</xdr:col>
      <xdr:colOff>152400</xdr:colOff>
      <xdr:row>103</xdr:row>
      <xdr:rowOff>190500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15600" y="20167600"/>
          <a:ext cx="5461000" cy="299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76200</xdr:rowOff>
    </xdr:from>
    <xdr:to>
      <xdr:col>9</xdr:col>
      <xdr:colOff>304800</xdr:colOff>
      <xdr:row>103</xdr:row>
      <xdr:rowOff>38100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00" y="20002500"/>
          <a:ext cx="54610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17</xdr:col>
      <xdr:colOff>152400</xdr:colOff>
      <xdr:row>87</xdr:row>
      <xdr:rowOff>12700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15600" y="16129000"/>
          <a:ext cx="5461000" cy="3009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39</xdr:row>
      <xdr:rowOff>12700</xdr:rowOff>
    </xdr:from>
    <xdr:to>
      <xdr:col>9</xdr:col>
      <xdr:colOff>304800</xdr:colOff>
      <xdr:row>52</xdr:row>
      <xdr:rowOff>12700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22700" y="7912100"/>
          <a:ext cx="5448300" cy="299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56</xdr:row>
      <xdr:rowOff>12700</xdr:rowOff>
    </xdr:from>
    <xdr:to>
      <xdr:col>17</xdr:col>
      <xdr:colOff>139700</xdr:colOff>
      <xdr:row>69</xdr:row>
      <xdr:rowOff>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15600" y="11963400"/>
          <a:ext cx="5448300" cy="3009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56</xdr:row>
      <xdr:rowOff>0</xdr:rowOff>
    </xdr:from>
    <xdr:to>
      <xdr:col>9</xdr:col>
      <xdr:colOff>292100</xdr:colOff>
      <xdr:row>68</xdr:row>
      <xdr:rowOff>215900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22700" y="11950700"/>
          <a:ext cx="54356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17</xdr:col>
      <xdr:colOff>152400</xdr:colOff>
      <xdr:row>52</xdr:row>
      <xdr:rowOff>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15600" y="7899400"/>
          <a:ext cx="5461000" cy="299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9</xdr:col>
      <xdr:colOff>266700</xdr:colOff>
      <xdr:row>122</xdr:row>
      <xdr:rowOff>12700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10000" y="24320500"/>
          <a:ext cx="5422900" cy="300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126</xdr:row>
      <xdr:rowOff>0</xdr:rowOff>
    </xdr:from>
    <xdr:to>
      <xdr:col>17</xdr:col>
      <xdr:colOff>152400</xdr:colOff>
      <xdr:row>138</xdr:row>
      <xdr:rowOff>203200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515600" y="28371800"/>
          <a:ext cx="5461000" cy="299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9</xdr:col>
      <xdr:colOff>292100</xdr:colOff>
      <xdr:row>139</xdr:row>
      <xdr:rowOff>76200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10000" y="28371800"/>
          <a:ext cx="5448300" cy="309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109</xdr:row>
      <xdr:rowOff>0</xdr:rowOff>
    </xdr:from>
    <xdr:to>
      <xdr:col>17</xdr:col>
      <xdr:colOff>139700</xdr:colOff>
      <xdr:row>122</xdr:row>
      <xdr:rowOff>12700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515600" y="24320500"/>
          <a:ext cx="544830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23</xdr:row>
      <xdr:rowOff>57150</xdr:rowOff>
    </xdr:from>
    <xdr:ext cx="3365500" cy="3409950"/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114300</xdr:colOff>
      <xdr:row>62</xdr:row>
      <xdr:rowOff>95250</xdr:rowOff>
    </xdr:from>
    <xdr:ext cx="3302000" cy="3422650"/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63500</xdr:colOff>
      <xdr:row>101</xdr:row>
      <xdr:rowOff>69850</xdr:rowOff>
    </xdr:from>
    <xdr:ext cx="3378200" cy="3409950"/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63500</xdr:colOff>
      <xdr:row>144</xdr:row>
      <xdr:rowOff>57150</xdr:rowOff>
    </xdr:from>
    <xdr:ext cx="3340100" cy="3422650"/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63500</xdr:colOff>
      <xdr:row>182</xdr:row>
      <xdr:rowOff>57150</xdr:rowOff>
    </xdr:from>
    <xdr:ext cx="3352800" cy="3435350"/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twoCellAnchor>
    <xdr:from>
      <xdr:col>3</xdr:col>
      <xdr:colOff>19050</xdr:colOff>
      <xdr:row>23</xdr:row>
      <xdr:rowOff>63500</xdr:rowOff>
    </xdr:from>
    <xdr:to>
      <xdr:col>13</xdr:col>
      <xdr:colOff>774700</xdr:colOff>
      <xdr:row>38</xdr:row>
      <xdr:rowOff>50800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62</xdr:row>
      <xdr:rowOff>76200</xdr:rowOff>
    </xdr:from>
    <xdr:to>
      <xdr:col>13</xdr:col>
      <xdr:colOff>755650</xdr:colOff>
      <xdr:row>77</xdr:row>
      <xdr:rowOff>63500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1028700</xdr:colOff>
      <xdr:row>101</xdr:row>
      <xdr:rowOff>63500</xdr:rowOff>
    </xdr:from>
    <xdr:to>
      <xdr:col>13</xdr:col>
      <xdr:colOff>742950</xdr:colOff>
      <xdr:row>116</xdr:row>
      <xdr:rowOff>50800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144</xdr:row>
      <xdr:rowOff>88900</xdr:rowOff>
    </xdr:from>
    <xdr:to>
      <xdr:col>13</xdr:col>
      <xdr:colOff>755650</xdr:colOff>
      <xdr:row>159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</xdr:colOff>
      <xdr:row>182</xdr:row>
      <xdr:rowOff>88900</xdr:rowOff>
    </xdr:from>
    <xdr:to>
      <xdr:col>13</xdr:col>
      <xdr:colOff>768350</xdr:colOff>
      <xdr:row>197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3617" y="5382558"/>
    <xdr:ext cx="14439900" cy="337820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17</xdr:col>
      <xdr:colOff>203200</xdr:colOff>
      <xdr:row>11</xdr:row>
      <xdr:rowOff>88899</xdr:rowOff>
    </xdr:from>
    <xdr:to>
      <xdr:col>19</xdr:col>
      <xdr:colOff>584200</xdr:colOff>
      <xdr:row>30</xdr:row>
      <xdr:rowOff>31026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820513</xdr:colOff>
      <xdr:row>11</xdr:row>
      <xdr:rowOff>88899</xdr:rowOff>
    </xdr:from>
    <xdr:to>
      <xdr:col>23</xdr:col>
      <xdr:colOff>469900</xdr:colOff>
      <xdr:row>30</xdr:row>
      <xdr:rowOff>31026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686960</xdr:colOff>
      <xdr:row>11</xdr:row>
      <xdr:rowOff>88899</xdr:rowOff>
    </xdr:from>
    <xdr:to>
      <xdr:col>27</xdr:col>
      <xdr:colOff>508000</xdr:colOff>
      <xdr:row>30</xdr:row>
      <xdr:rowOff>31026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30</xdr:row>
      <xdr:rowOff>215900</xdr:rowOff>
    </xdr:from>
    <xdr:to>
      <xdr:col>19</xdr:col>
      <xdr:colOff>584200</xdr:colOff>
      <xdr:row>47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820513</xdr:colOff>
      <xdr:row>30</xdr:row>
      <xdr:rowOff>215900</xdr:rowOff>
    </xdr:from>
    <xdr:to>
      <xdr:col>23</xdr:col>
      <xdr:colOff>469900</xdr:colOff>
      <xdr:row>47</xdr:row>
      <xdr:rowOff>165100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712360</xdr:colOff>
      <xdr:row>30</xdr:row>
      <xdr:rowOff>203200</xdr:rowOff>
    </xdr:from>
    <xdr:to>
      <xdr:col>27</xdr:col>
      <xdr:colOff>533400</xdr:colOff>
      <xdr:row>47</xdr:row>
      <xdr:rowOff>152400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88900</xdr:colOff>
      <xdr:row>40</xdr:row>
      <xdr:rowOff>38100</xdr:rowOff>
    </xdr:from>
    <xdr:to>
      <xdr:col>12</xdr:col>
      <xdr:colOff>660400</xdr:colOff>
      <xdr:row>60</xdr:row>
      <xdr:rowOff>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88900</xdr:colOff>
      <xdr:row>40</xdr:row>
      <xdr:rowOff>50799</xdr:rowOff>
    </xdr:from>
    <xdr:to>
      <xdr:col>7</xdr:col>
      <xdr:colOff>800100</xdr:colOff>
      <xdr:row>59</xdr:row>
      <xdr:rowOff>198386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203200</xdr:colOff>
      <xdr:row>11</xdr:row>
      <xdr:rowOff>88899</xdr:rowOff>
    </xdr:from>
    <xdr:to>
      <xdr:col>30</xdr:col>
      <xdr:colOff>584200</xdr:colOff>
      <xdr:row>30</xdr:row>
      <xdr:rowOff>31026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820513</xdr:colOff>
      <xdr:row>11</xdr:row>
      <xdr:rowOff>88899</xdr:rowOff>
    </xdr:from>
    <xdr:to>
      <xdr:col>34</xdr:col>
      <xdr:colOff>469900</xdr:colOff>
      <xdr:row>30</xdr:row>
      <xdr:rowOff>31026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686960</xdr:colOff>
      <xdr:row>11</xdr:row>
      <xdr:rowOff>88899</xdr:rowOff>
    </xdr:from>
    <xdr:to>
      <xdr:col>38</xdr:col>
      <xdr:colOff>508000</xdr:colOff>
      <xdr:row>30</xdr:row>
      <xdr:rowOff>31026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203200</xdr:colOff>
      <xdr:row>30</xdr:row>
      <xdr:rowOff>215900</xdr:rowOff>
    </xdr:from>
    <xdr:to>
      <xdr:col>30</xdr:col>
      <xdr:colOff>584200</xdr:colOff>
      <xdr:row>47</xdr:row>
      <xdr:rowOff>165100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820513</xdr:colOff>
      <xdr:row>30</xdr:row>
      <xdr:rowOff>215900</xdr:rowOff>
    </xdr:from>
    <xdr:to>
      <xdr:col>34</xdr:col>
      <xdr:colOff>469900</xdr:colOff>
      <xdr:row>47</xdr:row>
      <xdr:rowOff>165100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712360</xdr:colOff>
      <xdr:row>30</xdr:row>
      <xdr:rowOff>203200</xdr:rowOff>
    </xdr:from>
    <xdr:to>
      <xdr:col>38</xdr:col>
      <xdr:colOff>533400</xdr:colOff>
      <xdr:row>47</xdr:row>
      <xdr:rowOff>152400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absoluteAnchor>
    <xdr:pos x="145676" y="14449612"/>
    <xdr:ext cx="13741400" cy="3378200"/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3500" y="5194300"/>
    <xdr:ext cx="14224000" cy="326390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0" y="13855700"/>
    <xdr:ext cx="13741400" cy="3378200"/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  <xdr:twoCellAnchor>
    <xdr:from>
      <xdr:col>4</xdr:col>
      <xdr:colOff>114300</xdr:colOff>
      <xdr:row>41</xdr:row>
      <xdr:rowOff>0</xdr:rowOff>
    </xdr:from>
    <xdr:to>
      <xdr:col>7</xdr:col>
      <xdr:colOff>850900</xdr:colOff>
      <xdr:row>59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12</xdr:col>
      <xdr:colOff>660400</xdr:colOff>
      <xdr:row>59</xdr:row>
      <xdr:rowOff>190500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8615082" y="3678144"/>
    <xdr:ext cx="5829300" cy="385445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8709959" y="11958917"/>
    <xdr:ext cx="5930900" cy="3670300"/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  <xdr:absoluteAnchor>
    <xdr:pos x="14975542" y="3382683"/>
    <xdr:ext cx="7912100" cy="4305300"/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absoluteAnchor>
  <xdr:absoluteAnchor>
    <xdr:pos x="23309730" y="3382682"/>
    <xdr:ext cx="7696200" cy="4305300"/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absoluteAnchor>
  <xdr:absoluteAnchor>
    <xdr:pos x="14975541" y="11652623"/>
    <xdr:ext cx="7823200" cy="4470400"/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absoluteAnchor>
  <xdr:absoluteAnchor>
    <xdr:pos x="23375470" y="11652624"/>
    <xdr:ext cx="7645400" cy="4470400"/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absoluteAnchor>
  <xdr:absoluteAnchor>
    <xdr:pos x="8684558" y="20233341"/>
    <xdr:ext cx="5918200" cy="4000500"/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absoluteAnchor>
  <xdr:absoluteAnchor>
    <xdr:pos x="15047258" y="19979341"/>
    <xdr:ext cx="7861300" cy="4051300"/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absoluteAnchor>
  <xdr:absoluteAnchor>
    <xdr:pos x="23391158" y="19992041"/>
    <xdr:ext cx="7632700" cy="4152900"/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absoluteAnchor>
  <xdr:absoluteAnchor>
    <xdr:pos x="8757770" y="28340424"/>
    <xdr:ext cx="5854700" cy="4000500"/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absoluteAnchor>
  <xdr:absoluteAnchor>
    <xdr:pos x="15069670" y="28022924"/>
    <xdr:ext cx="7835900" cy="4203700"/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absoluteAnchor>
  <xdr:absoluteAnchor>
    <xdr:pos x="23400870" y="28010224"/>
    <xdr:ext cx="7645400" cy="4203700"/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absoluteAnchor>
  <xdr:absoluteAnchor>
    <xdr:pos x="14996459" y="36204711"/>
    <xdr:ext cx="7899400" cy="4203700"/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absoluteAnchor>
  <xdr:absoluteAnchor>
    <xdr:pos x="23340359" y="36204711"/>
    <xdr:ext cx="7683500" cy="4203700"/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absoluteAnchor>
  <xdr:absoluteAnchor>
    <xdr:pos x="8735359" y="36433311"/>
    <xdr:ext cx="5892800" cy="4000500"/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absoluteAnchor>
  <xdr:absoluteAnchor>
    <xdr:pos x="8711453" y="44403682"/>
    <xdr:ext cx="5816600" cy="4000500"/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absoluteAnchor>
  <xdr:absoluteAnchor>
    <xdr:pos x="15023353" y="44073482"/>
    <xdr:ext cx="7874000" cy="4203700"/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absoluteAnchor>
  <xdr:absoluteAnchor>
    <xdr:pos x="23379953" y="44073482"/>
    <xdr:ext cx="7645400" cy="4229100"/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4015700" y="3238500"/>
    <xdr:ext cx="7696200" cy="4305300"/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24003000" y="11163300"/>
    <xdr:ext cx="7645400" cy="4470400"/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  <xdr:absoluteAnchor>
    <xdr:pos x="21488400" y="19164300"/>
    <xdr:ext cx="6946900" cy="4051300"/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absoluteAnchor>
  <xdr:absoluteAnchor>
    <xdr:pos x="21297900" y="26797000"/>
    <xdr:ext cx="6946900" cy="4203700"/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absoluteAnchor>
  <xdr:absoluteAnchor>
    <xdr:pos x="21323300" y="34607500"/>
    <xdr:ext cx="6946900" cy="4203700"/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absoluteAnchor>
  <xdr:absoluteAnchor>
    <xdr:pos x="21323300" y="42138600"/>
    <xdr:ext cx="6946900" cy="4203700"/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212912" y="6299947"/>
    <xdr:ext cx="13944600" cy="336550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6</xdr:col>
      <xdr:colOff>0</xdr:colOff>
      <xdr:row>1</xdr:row>
      <xdr:rowOff>165100</xdr:rowOff>
    </xdr:from>
    <xdr:to>
      <xdr:col>15</xdr:col>
      <xdr:colOff>762000</xdr:colOff>
      <xdr:row>22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zoomScale="85" zoomScaleNormal="85" workbookViewId="0">
      <selection activeCell="G2" sqref="G2"/>
    </sheetView>
  </sheetViews>
  <sheetFormatPr defaultColWidth="11" defaultRowHeight="15.75" x14ac:dyDescent="0.25"/>
  <cols>
    <col min="2" max="2" width="20.5" bestFit="1" customWidth="1"/>
  </cols>
  <sheetData>
    <row r="2" spans="2:7" x14ac:dyDescent="0.25">
      <c r="B2" t="s">
        <v>539</v>
      </c>
      <c r="C2" s="202" t="s">
        <v>395</v>
      </c>
      <c r="D2" s="202" t="s">
        <v>396</v>
      </c>
      <c r="E2" s="202" t="s">
        <v>397</v>
      </c>
      <c r="F2" s="202" t="s">
        <v>534</v>
      </c>
      <c r="G2" s="202" t="s">
        <v>574</v>
      </c>
    </row>
    <row r="3" spans="2:7" x14ac:dyDescent="0.25">
      <c r="B3" t="s">
        <v>535</v>
      </c>
      <c r="C3" s="1">
        <f>AVERAGE(Audiencia!AF14:AF17)</f>
        <v>0.20000000000000004</v>
      </c>
      <c r="D3" s="1">
        <f>AVERAGE(Audiencia!AG14:AG17)</f>
        <v>0.22175</v>
      </c>
      <c r="E3" s="1">
        <f>AVERAGE(Audiencia!AH14:AH17)</f>
        <v>0.217</v>
      </c>
      <c r="F3" s="1">
        <f>AVERAGE(Audiencia!AI14:AI17)</f>
        <v>0.19675000000000001</v>
      </c>
      <c r="G3" s="1">
        <f>AVERAGE(Audiencia!AJ14:AJ17)</f>
        <v>0.17429882732806501</v>
      </c>
    </row>
    <row r="4" spans="2:7" x14ac:dyDescent="0.25">
      <c r="B4" t="s">
        <v>536</v>
      </c>
      <c r="C4" s="1">
        <f>AVERAGE(Audiencia!AF20:AF23)</f>
        <v>0.123</v>
      </c>
      <c r="D4" s="1">
        <f>AVERAGE(Audiencia!AG20:AG23)</f>
        <v>0.14350000000000002</v>
      </c>
      <c r="E4" s="1">
        <f>AVERAGE(Audiencia!AH20:AH23)</f>
        <v>0.13625000000000001</v>
      </c>
      <c r="F4" s="1">
        <f>AVERAGE(Audiencia!AI20:AI23)</f>
        <v>0.123</v>
      </c>
      <c r="G4" s="1">
        <f>AVERAGE(Audiencia!AJ20:AJ23)</f>
        <v>0.1262335018194839</v>
      </c>
    </row>
    <row r="5" spans="2:7" x14ac:dyDescent="0.25">
      <c r="B5" t="s">
        <v>82</v>
      </c>
      <c r="C5" s="1">
        <f>AVERAGE(Audiencia!AF26:AF29)</f>
        <v>0.18033333333333332</v>
      </c>
      <c r="D5" s="1">
        <f>AVERAGE(Audiencia!AG26:AG29)</f>
        <v>0.23075000000000001</v>
      </c>
      <c r="E5" s="1">
        <f>AVERAGE(Audiencia!AH26:AH29)</f>
        <v>0.22925000000000001</v>
      </c>
      <c r="F5" s="1">
        <f>AVERAGE(Audiencia!AI26:AI29)</f>
        <v>0.25575000000000003</v>
      </c>
      <c r="G5" s="1">
        <f>AVERAGE(Audiencia!AJ26:AJ29)</f>
        <v>0.26321034295397583</v>
      </c>
    </row>
    <row r="6" spans="2:7" x14ac:dyDescent="0.25">
      <c r="B6" t="s">
        <v>537</v>
      </c>
      <c r="C6" s="1">
        <f>AVERAGE(Audiencia!AF32:AF35)</f>
        <v>0.16033333333333333</v>
      </c>
      <c r="D6" s="1">
        <f>AVERAGE(Audiencia!AG32:AG35)</f>
        <v>0.1915</v>
      </c>
      <c r="E6" s="1">
        <f>AVERAGE(Audiencia!AH32:AH35)</f>
        <v>0.193</v>
      </c>
      <c r="F6" s="1">
        <f>AVERAGE(Audiencia!AI32:AI35)</f>
        <v>0.1925</v>
      </c>
      <c r="G6" s="1">
        <f>AVERAGE(Audiencia!AJ32:AJ35)</f>
        <v>0.19782804836412993</v>
      </c>
    </row>
    <row r="7" spans="2:7" x14ac:dyDescent="0.25">
      <c r="B7" t="s">
        <v>538</v>
      </c>
      <c r="C7" s="1">
        <f>AVERAGE(Audiencia!AF38:AF41)</f>
        <v>0.14333333333333334</v>
      </c>
      <c r="D7" s="1">
        <f>AVERAGE(Audiencia!AG38:AG41)</f>
        <v>0.13600000000000001</v>
      </c>
      <c r="E7" s="1">
        <f>AVERAGE(Audiencia!AH38:AH41)</f>
        <v>0.14374999999999999</v>
      </c>
      <c r="F7" s="1">
        <f>AVERAGE(Audiencia!AI38:AI41)</f>
        <v>0.15075000000000002</v>
      </c>
      <c r="G7" s="1">
        <f>AVERAGE(Audiencia!AJ38:AJ41)</f>
        <v>0.15503630640608218</v>
      </c>
    </row>
    <row r="8" spans="2:7" x14ac:dyDescent="0.25">
      <c r="B8" t="s">
        <v>399</v>
      </c>
      <c r="C8" s="224">
        <f>AVERAGE(Audiencia!AF44:AF47)</f>
        <v>9.0333333333333335E-2</v>
      </c>
      <c r="D8" s="224">
        <f>AVERAGE(Audiencia!AG44:AG47)</f>
        <v>7.825E-2</v>
      </c>
      <c r="E8" s="224">
        <f>AVERAGE(Audiencia!AH44:AH47)</f>
        <v>8.4499999999999992E-2</v>
      </c>
      <c r="F8" s="224">
        <f>AVERAGE(Audiencia!AI44:AI47)</f>
        <v>8.165E-2</v>
      </c>
      <c r="G8" s="224">
        <f>AVERAGE(Audiencia!AJ44:AJ47)</f>
        <v>8.3392973128263215E-2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85" zoomScaleNormal="85" workbookViewId="0">
      <selection sqref="A1:E1"/>
    </sheetView>
  </sheetViews>
  <sheetFormatPr defaultColWidth="11" defaultRowHeight="15.75" x14ac:dyDescent="0.25"/>
  <cols>
    <col min="1" max="1" width="19.5" customWidth="1"/>
    <col min="2" max="2" width="14.375" bestFit="1" customWidth="1"/>
    <col min="3" max="3" width="12.875" customWidth="1"/>
    <col min="4" max="4" width="12.5" bestFit="1" customWidth="1"/>
    <col min="5" max="5" width="10.625" bestFit="1" customWidth="1"/>
    <col min="6" max="6" width="3" customWidth="1"/>
    <col min="7" max="7" width="16.875" customWidth="1"/>
    <col min="8" max="9" width="12.875" customWidth="1"/>
    <col min="10" max="10" width="15.375" bestFit="1" customWidth="1"/>
    <col min="11" max="15" width="9.625" customWidth="1"/>
  </cols>
  <sheetData>
    <row r="1" spans="1:26" ht="21" x14ac:dyDescent="0.35">
      <c r="A1" s="282" t="s">
        <v>182</v>
      </c>
      <c r="B1" s="282"/>
      <c r="C1" s="282"/>
      <c r="D1" s="282"/>
      <c r="E1" s="282"/>
      <c r="G1" s="282" t="s">
        <v>180</v>
      </c>
      <c r="H1" s="282"/>
      <c r="I1" s="282"/>
      <c r="J1" s="282"/>
      <c r="K1" s="282"/>
      <c r="L1" s="282"/>
      <c r="M1" s="282"/>
      <c r="N1" s="282"/>
      <c r="O1" s="282"/>
      <c r="P1" s="282"/>
      <c r="Z1" s="45"/>
    </row>
    <row r="3" spans="1:26" ht="18.75" x14ac:dyDescent="0.3">
      <c r="A3" s="5" t="s">
        <v>0</v>
      </c>
      <c r="B3" s="115" t="str">
        <f>'Panorama Mensual'!$A$5</f>
        <v>:: Musimundo</v>
      </c>
      <c r="C3" s="116" t="str">
        <f>'Panorama Mensual'!$A$8</f>
        <v>:: Fravega</v>
      </c>
      <c r="D3" s="117" t="str">
        <f>'Panorama Mensual'!$A$11</f>
        <v>:: Garbarino</v>
      </c>
      <c r="E3" s="169" t="str">
        <f>'Panorama Mensual'!A14</f>
        <v>:: Avenida</v>
      </c>
      <c r="K3" s="6" t="s">
        <v>4</v>
      </c>
      <c r="L3" s="6" t="s">
        <v>4</v>
      </c>
      <c r="M3" s="6" t="s">
        <v>4</v>
      </c>
      <c r="N3" s="6" t="s">
        <v>4</v>
      </c>
      <c r="O3" s="6" t="s">
        <v>4</v>
      </c>
      <c r="P3" s="6" t="s">
        <v>4</v>
      </c>
      <c r="Q3" s="6" t="s">
        <v>4</v>
      </c>
    </row>
    <row r="4" spans="1:26" ht="18.75" x14ac:dyDescent="0.3">
      <c r="A4" s="5"/>
      <c r="B4" s="32"/>
      <c r="C4" s="32"/>
      <c r="D4" s="32"/>
      <c r="E4" s="32"/>
      <c r="K4" s="6"/>
      <c r="L4" s="6"/>
      <c r="M4" s="6"/>
      <c r="N4" s="6"/>
      <c r="O4" s="6"/>
      <c r="P4" s="6"/>
      <c r="Q4" s="6"/>
    </row>
    <row r="5" spans="1:26" x14ac:dyDescent="0.25">
      <c r="A5" s="54" t="s">
        <v>25</v>
      </c>
      <c r="B5" s="55">
        <f>'Panorama Mensual'!P6</f>
        <v>12567510.291065414</v>
      </c>
      <c r="C5" s="55">
        <f>'Panorama Mensual'!P9</f>
        <v>19212721.860213328</v>
      </c>
      <c r="D5" s="55">
        <f>'Panorama Mensual'!P12</f>
        <v>26343565.533273261</v>
      </c>
      <c r="E5" s="55">
        <f>'Panorama Mensual'!P15</f>
        <v>7736608.0575402575</v>
      </c>
    </row>
    <row r="6" spans="1:26" x14ac:dyDescent="0.25">
      <c r="A6" s="61" t="s">
        <v>31</v>
      </c>
      <c r="B6" s="61">
        <f>B7/B5</f>
        <v>1.6170426384649637E-2</v>
      </c>
      <c r="C6" s="61">
        <f>C7/C5</f>
        <v>6.2236626788221415E-2</v>
      </c>
      <c r="D6" s="61">
        <f>D7/D5</f>
        <v>3.8724143044020429E-2</v>
      </c>
      <c r="E6" s="61">
        <f>E7/E5</f>
        <v>9.3445731594919701E-2</v>
      </c>
    </row>
    <row r="7" spans="1:26" ht="18.75" x14ac:dyDescent="0.3">
      <c r="A7" s="4" t="s">
        <v>32</v>
      </c>
      <c r="B7" s="3">
        <f>SUM('T Tráfico'!B158:H158)</f>
        <v>203222</v>
      </c>
      <c r="C7" s="3">
        <f>SUM('T Tráfico'!B161:H161)</f>
        <v>1195735</v>
      </c>
      <c r="D7" s="3">
        <f>SUM('T Tráfico'!B164:H164)</f>
        <v>1020132</v>
      </c>
      <c r="E7" s="3">
        <f>SUM('T Tráfico'!B167:H167)</f>
        <v>722953</v>
      </c>
    </row>
    <row r="8" spans="1:26" x14ac:dyDescent="0.25">
      <c r="A8" s="33"/>
      <c r="B8" s="49"/>
      <c r="C8" s="49"/>
      <c r="D8" s="49"/>
      <c r="E8" s="49"/>
    </row>
    <row r="9" spans="1:26" ht="18.75" x14ac:dyDescent="0.3">
      <c r="A9" s="1" t="s">
        <v>33</v>
      </c>
      <c r="B9" s="53">
        <f>B$7*B10</f>
        <v>173267.0772</v>
      </c>
      <c r="C9" s="53">
        <f>C$7*C10</f>
        <v>1122795.165</v>
      </c>
      <c r="D9" s="53">
        <f>D$7*D10</f>
        <v>888432.95880000002</v>
      </c>
      <c r="E9" s="53">
        <f>E$7*E10</f>
        <v>690998.47739999997</v>
      </c>
      <c r="J9" s="2"/>
      <c r="K9" s="2"/>
      <c r="L9" s="2"/>
      <c r="M9" s="2"/>
      <c r="N9" s="2"/>
      <c r="O9" s="2"/>
      <c r="P9" s="2"/>
      <c r="R9" s="2"/>
      <c r="S9" s="2"/>
      <c r="T9" s="2"/>
      <c r="U9" s="2"/>
      <c r="V9" s="2"/>
      <c r="W9" s="2"/>
      <c r="X9" s="2"/>
      <c r="Y9" s="2"/>
      <c r="Z9" s="2"/>
    </row>
    <row r="10" spans="1:26" ht="21" x14ac:dyDescent="0.35">
      <c r="A10" s="33" t="s">
        <v>34</v>
      </c>
      <c r="B10" s="52">
        <v>0.85260000000000002</v>
      </c>
      <c r="C10" s="52">
        <v>0.93899999999999995</v>
      </c>
      <c r="D10" s="52">
        <v>0.87090000000000001</v>
      </c>
      <c r="E10" s="52">
        <v>0.95579999999999998</v>
      </c>
      <c r="J10" s="32" t="s">
        <v>26</v>
      </c>
      <c r="K10" s="36" t="s">
        <v>4</v>
      </c>
      <c r="L10" s="36" t="s">
        <v>4</v>
      </c>
      <c r="M10" s="36" t="s">
        <v>4</v>
      </c>
      <c r="N10" s="36" t="s">
        <v>4</v>
      </c>
      <c r="O10" s="36" t="s">
        <v>4</v>
      </c>
      <c r="P10" s="36" t="s">
        <v>14</v>
      </c>
      <c r="R10" s="7"/>
      <c r="S10" s="7"/>
      <c r="T10" s="7"/>
      <c r="U10" s="7"/>
      <c r="V10" s="7"/>
      <c r="W10" s="7"/>
      <c r="X10" s="7"/>
      <c r="Y10" s="7"/>
      <c r="Z10" s="7"/>
    </row>
    <row r="11" spans="1:26" ht="21" x14ac:dyDescent="0.35">
      <c r="A11" s="33" t="s">
        <v>33</v>
      </c>
      <c r="B11" s="7">
        <f>B9/($B9+$C9+$D9+$E9)</f>
        <v>6.0256462569032797E-2</v>
      </c>
      <c r="C11" s="7">
        <f>C9/($B9+$C9+$D9+$E9)</f>
        <v>0.39047039937321398</v>
      </c>
      <c r="D11" s="7">
        <f>D9/($B9+$C9+$D9+$E9)</f>
        <v>0.30896710553519546</v>
      </c>
      <c r="E11" s="7">
        <f>E9/($B9+$C9+$D9+$E9)</f>
        <v>0.24030603252255792</v>
      </c>
      <c r="J11" s="32"/>
      <c r="K11" s="36"/>
      <c r="L11" s="36"/>
      <c r="M11" s="36"/>
      <c r="N11" s="36"/>
      <c r="O11" s="36"/>
      <c r="P11" s="36"/>
      <c r="R11" s="7"/>
      <c r="S11" s="7"/>
      <c r="T11" s="7"/>
      <c r="U11" s="7"/>
      <c r="V11" s="7"/>
      <c r="W11" s="7"/>
      <c r="X11" s="7"/>
      <c r="Y11" s="7"/>
      <c r="Z11" s="7"/>
    </row>
    <row r="12" spans="1:26" ht="21" x14ac:dyDescent="0.35">
      <c r="A12" s="1" t="s">
        <v>35</v>
      </c>
      <c r="B12" s="53">
        <f>B$7*B13</f>
        <v>14347.473199999999</v>
      </c>
      <c r="C12" s="53">
        <f>C$7*C13</f>
        <v>40176.695999999996</v>
      </c>
      <c r="D12" s="53">
        <f>D$7*D13</f>
        <v>72531.38519999999</v>
      </c>
      <c r="E12" s="53">
        <f>E$7*E13</f>
        <v>21327.113499999999</v>
      </c>
      <c r="J12" s="33" t="s">
        <v>4</v>
      </c>
      <c r="K12" s="37"/>
      <c r="L12" s="37"/>
      <c r="M12" s="37"/>
      <c r="N12" s="37"/>
      <c r="O12" s="37"/>
      <c r="P12" s="37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1" x14ac:dyDescent="0.35">
      <c r="A13" s="33" t="s">
        <v>36</v>
      </c>
      <c r="B13" s="52">
        <v>7.0599999999999996E-2</v>
      </c>
      <c r="C13" s="52">
        <v>3.3599999999999998E-2</v>
      </c>
      <c r="D13" s="52">
        <v>7.1099999999999997E-2</v>
      </c>
      <c r="E13" s="52">
        <v>2.9499999999999998E-2</v>
      </c>
      <c r="J13" s="33" t="s">
        <v>4</v>
      </c>
      <c r="K13" s="38"/>
      <c r="L13" s="38"/>
      <c r="M13" s="38"/>
      <c r="N13" s="38"/>
      <c r="O13" s="38"/>
      <c r="P13" s="38"/>
      <c r="R13" s="2"/>
      <c r="S13" s="2"/>
      <c r="T13" s="2"/>
      <c r="U13" s="2"/>
      <c r="V13" s="2"/>
      <c r="W13" s="2"/>
      <c r="X13" s="2"/>
      <c r="Y13" s="2"/>
      <c r="Z13" s="2"/>
    </row>
    <row r="14" spans="1:26" ht="21" x14ac:dyDescent="0.35">
      <c r="A14" s="56" t="s">
        <v>35</v>
      </c>
      <c r="B14" s="7">
        <f>B12/($B12+$C12+$D12+$E12)</f>
        <v>9.6692379258669456E-2</v>
      </c>
      <c r="C14" s="7">
        <f>C12/($B12+$C12+$D12+$E12)</f>
        <v>0.2707640762132435</v>
      </c>
      <c r="D14" s="7">
        <f>D12/($B12+$C12+$D12+$E12)</f>
        <v>0.48881305496462224</v>
      </c>
      <c r="E14" s="7">
        <f>E12/($B12+$C12+$D12+$E12)</f>
        <v>0.14373048956346471</v>
      </c>
      <c r="J14" s="33"/>
      <c r="K14" s="38"/>
      <c r="L14" s="38"/>
      <c r="M14" s="38"/>
      <c r="N14" s="38"/>
      <c r="O14" s="38"/>
      <c r="P14" s="38"/>
      <c r="R14" s="2"/>
      <c r="S14" s="2"/>
      <c r="T14" s="2"/>
      <c r="U14" s="2"/>
      <c r="V14" s="2"/>
      <c r="W14" s="2"/>
      <c r="X14" s="2"/>
      <c r="Y14" s="2"/>
      <c r="Z14" s="2"/>
    </row>
    <row r="15" spans="1:26" ht="21" x14ac:dyDescent="0.35">
      <c r="A15" s="1" t="s">
        <v>37</v>
      </c>
      <c r="B15" s="53">
        <f>B$7*B16</f>
        <v>13412.652</v>
      </c>
      <c r="C15" s="53">
        <f>C$7*C16</f>
        <v>21881.950499999999</v>
      </c>
      <c r="D15" s="53">
        <f>D$7*D16</f>
        <v>41519.3724</v>
      </c>
      <c r="E15" s="53">
        <f>E$7*E16</f>
        <v>9759.8654999999999</v>
      </c>
      <c r="J15" s="32" t="s">
        <v>27</v>
      </c>
      <c r="K15" s="36" t="s">
        <v>4</v>
      </c>
      <c r="L15" s="36" t="s">
        <v>4</v>
      </c>
      <c r="M15" s="36" t="s">
        <v>4</v>
      </c>
      <c r="N15" s="36" t="s">
        <v>4</v>
      </c>
      <c r="O15" s="36" t="s">
        <v>4</v>
      </c>
      <c r="P15" s="36" t="s">
        <v>4</v>
      </c>
      <c r="R15" s="7"/>
      <c r="S15" s="7"/>
      <c r="T15" s="7"/>
      <c r="U15" s="7"/>
      <c r="V15" s="7"/>
      <c r="W15" s="7"/>
      <c r="X15" s="7"/>
      <c r="Y15" s="7"/>
      <c r="Z15" s="7"/>
    </row>
    <row r="16" spans="1:26" ht="21" x14ac:dyDescent="0.35">
      <c r="A16" s="33" t="s">
        <v>38</v>
      </c>
      <c r="B16" s="52">
        <v>6.6000000000000003E-2</v>
      </c>
      <c r="C16" s="52">
        <v>1.83E-2</v>
      </c>
      <c r="D16" s="52">
        <v>4.07E-2</v>
      </c>
      <c r="E16" s="52">
        <v>1.35E-2</v>
      </c>
      <c r="J16" s="33" t="s">
        <v>4</v>
      </c>
      <c r="K16" s="37"/>
      <c r="L16" s="37"/>
      <c r="M16" s="37"/>
      <c r="N16" s="37"/>
      <c r="O16" s="37"/>
      <c r="P16" s="37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1" x14ac:dyDescent="0.35">
      <c r="A17" s="56" t="s">
        <v>37</v>
      </c>
      <c r="B17" s="7">
        <f>B15/($B15+$C15+$D15+$E15)</f>
        <v>0.15492730757962309</v>
      </c>
      <c r="C17" s="7">
        <f>C15/($B15+$C15+$D15+$E15)</f>
        <v>0.25275476285790366</v>
      </c>
      <c r="D17" s="7">
        <f>D15/($B15+$C15+$D15+$E15)</f>
        <v>0.47958334998385954</v>
      </c>
      <c r="E17" s="7">
        <f>E15/($B15+$C15+$D15+$E15)</f>
        <v>0.11273457957861367</v>
      </c>
      <c r="J17" s="33"/>
      <c r="K17" s="37"/>
      <c r="L17" s="37"/>
      <c r="M17" s="37"/>
      <c r="N17" s="37"/>
      <c r="O17" s="37"/>
      <c r="P17" s="37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1" x14ac:dyDescent="0.35">
      <c r="A18" s="1" t="s">
        <v>695</v>
      </c>
      <c r="B18" s="53">
        <f>B$7*B19</f>
        <v>0</v>
      </c>
      <c r="C18" s="53">
        <f>C$7*C19</f>
        <v>10402.894499999999</v>
      </c>
      <c r="D18" s="53">
        <f>D$7*D19</f>
        <v>11935.544400000001</v>
      </c>
      <c r="E18" s="53">
        <f>E$7*E19</f>
        <v>0</v>
      </c>
      <c r="J18" s="34" t="s">
        <v>4</v>
      </c>
      <c r="K18" s="38"/>
      <c r="L18" s="38"/>
      <c r="M18" s="38"/>
      <c r="N18" s="38"/>
      <c r="O18" s="38"/>
      <c r="P18" s="38"/>
      <c r="R18" s="2"/>
      <c r="S18" s="2"/>
      <c r="T18" s="2"/>
      <c r="U18" s="2"/>
      <c r="V18" s="2"/>
      <c r="W18" s="2"/>
      <c r="X18" s="2"/>
      <c r="Y18" s="2"/>
      <c r="Z18" s="2"/>
    </row>
    <row r="19" spans="1:26" ht="21" x14ac:dyDescent="0.35">
      <c r="A19" s="33" t="s">
        <v>696</v>
      </c>
      <c r="B19" s="52">
        <v>0</v>
      </c>
      <c r="C19" s="52">
        <v>8.6999999999999994E-3</v>
      </c>
      <c r="D19" s="52">
        <v>1.17E-2</v>
      </c>
      <c r="E19" s="52">
        <v>0</v>
      </c>
      <c r="I19" s="9"/>
      <c r="J19" s="32" t="s">
        <v>28</v>
      </c>
      <c r="K19" s="36" t="s">
        <v>4</v>
      </c>
      <c r="L19" s="36" t="s">
        <v>4</v>
      </c>
      <c r="M19" s="36" t="s">
        <v>4</v>
      </c>
      <c r="N19" s="36" t="s">
        <v>4</v>
      </c>
      <c r="O19" s="36" t="s">
        <v>4</v>
      </c>
      <c r="P19" s="36" t="s">
        <v>14</v>
      </c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1" x14ac:dyDescent="0.35">
      <c r="A20" s="56" t="s">
        <v>695</v>
      </c>
      <c r="B20" s="7">
        <v>0</v>
      </c>
      <c r="C20" s="7">
        <f>C18/($B18+$C18+$D18+$E18)</f>
        <v>0.46569478496547928</v>
      </c>
      <c r="D20" s="7">
        <f>D18/($B18+$C18+$D18+$E18)</f>
        <v>0.53430521503452066</v>
      </c>
      <c r="E20" s="7">
        <f>E18/($B18+$C18+$D18+$E18)</f>
        <v>0</v>
      </c>
      <c r="I20" s="9"/>
      <c r="J20" s="32"/>
      <c r="K20" s="36"/>
      <c r="L20" s="36"/>
      <c r="M20" s="36"/>
      <c r="N20" s="36"/>
      <c r="O20" s="36"/>
      <c r="P20" s="36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.75" x14ac:dyDescent="0.3">
      <c r="A21" s="1" t="s">
        <v>29</v>
      </c>
      <c r="B21" s="53">
        <f>B7-B9-B12-B15-B18</f>
        <v>2194.7976000000017</v>
      </c>
      <c r="C21" s="53">
        <f>C7-C9-C12-C15-C18</f>
        <v>478.29399999996895</v>
      </c>
      <c r="D21" s="53">
        <f>D7-D9-D12-D15-D18</f>
        <v>5712.7391999999872</v>
      </c>
      <c r="E21" s="53">
        <f>E7-E9-E12-E15-E18</f>
        <v>867.54360000002634</v>
      </c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x14ac:dyDescent="0.3">
      <c r="A22" s="33" t="s">
        <v>30</v>
      </c>
      <c r="B22" s="52">
        <f>B21/B7</f>
        <v>1.0800000000000008E-2</v>
      </c>
      <c r="C22" s="52">
        <f>C21/C7</f>
        <v>3.9999999999997405E-4</v>
      </c>
      <c r="D22" s="52">
        <f>D21/D7</f>
        <v>5.5999999999999878E-3</v>
      </c>
      <c r="E22" s="52">
        <f>E21/E7</f>
        <v>1.2000000000000365E-3</v>
      </c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x14ac:dyDescent="0.3">
      <c r="A23" s="56" t="s">
        <v>29</v>
      </c>
      <c r="B23" s="7">
        <f>B21/($B21+$C21+$D21+$E21)</f>
        <v>0.23718888970925087</v>
      </c>
      <c r="C23" s="7">
        <f>C21/($B21+$C21+$D21+$E21)</f>
        <v>5.168860345691511E-2</v>
      </c>
      <c r="D23" s="7">
        <f>D21/($B21+$C21+$D21+$E21)</f>
        <v>0.61736821110361606</v>
      </c>
      <c r="E23" s="7">
        <f>E21/($B21+$C21+$D21+$E21)</f>
        <v>9.3754295730217915E-2</v>
      </c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1" t="s">
        <v>4</v>
      </c>
      <c r="B24" s="53" t="s">
        <v>4</v>
      </c>
      <c r="C24" s="53" t="s">
        <v>4</v>
      </c>
      <c r="D24" s="53" t="s">
        <v>4</v>
      </c>
      <c r="E24" s="53"/>
    </row>
    <row r="25" spans="1:26" s="2" customFormat="1" ht="21" x14ac:dyDescent="0.35">
      <c r="A25" s="282" t="s">
        <v>181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R25"/>
      <c r="S25" s="6" t="s">
        <v>4</v>
      </c>
      <c r="T25" s="6" t="s">
        <v>4</v>
      </c>
      <c r="U25" s="6" t="s">
        <v>4</v>
      </c>
      <c r="V25" s="6" t="s">
        <v>4</v>
      </c>
      <c r="W25" s="6" t="s">
        <v>4</v>
      </c>
    </row>
    <row r="26" spans="1:26" s="14" customFormat="1" x14ac:dyDescent="0.25">
      <c r="A26"/>
      <c r="B26"/>
      <c r="C26"/>
      <c r="D26"/>
      <c r="E26"/>
      <c r="F26"/>
      <c r="G26"/>
      <c r="H26"/>
      <c r="P26" s="7"/>
      <c r="R26"/>
      <c r="S26"/>
      <c r="T26"/>
      <c r="U26"/>
      <c r="V26"/>
      <c r="W26"/>
    </row>
    <row r="27" spans="1:26" s="13" customFormat="1" ht="21" x14ac:dyDescent="0.35">
      <c r="A27"/>
      <c r="B27"/>
      <c r="C27"/>
      <c r="D27"/>
      <c r="E27"/>
      <c r="F27"/>
      <c r="G27"/>
      <c r="H27"/>
      <c r="J27" s="33" t="s">
        <v>4</v>
      </c>
      <c r="R27" s="32" t="s">
        <v>26</v>
      </c>
      <c r="S27" s="36" t="s">
        <v>4</v>
      </c>
      <c r="T27"/>
      <c r="U27"/>
      <c r="V27"/>
      <c r="W27"/>
    </row>
    <row r="28" spans="1:26" s="13" customFormat="1" ht="18.75" x14ac:dyDescent="0.3">
      <c r="A28"/>
      <c r="B28"/>
      <c r="C28"/>
      <c r="D28"/>
      <c r="E28"/>
      <c r="F28"/>
      <c r="G28"/>
      <c r="H28"/>
      <c r="R28" s="33" t="s">
        <v>4</v>
      </c>
      <c r="S28"/>
      <c r="T28"/>
      <c r="U28"/>
      <c r="V28"/>
      <c r="W28"/>
    </row>
    <row r="29" spans="1:26" ht="18.75" x14ac:dyDescent="0.3">
      <c r="J29" s="13"/>
      <c r="R29" s="32" t="s">
        <v>27</v>
      </c>
    </row>
    <row r="30" spans="1:26" s="12" customFormat="1" ht="18.75" x14ac:dyDescent="0.3">
      <c r="A30"/>
      <c r="B30"/>
      <c r="C30"/>
      <c r="D30"/>
      <c r="E30"/>
      <c r="F30"/>
      <c r="G30"/>
      <c r="H30"/>
      <c r="J30" s="13"/>
      <c r="R30" s="33" t="s">
        <v>4</v>
      </c>
      <c r="S30"/>
      <c r="T30"/>
      <c r="U30"/>
      <c r="V30"/>
      <c r="W30"/>
    </row>
    <row r="31" spans="1:26" s="12" customFormat="1" ht="18.75" x14ac:dyDescent="0.3">
      <c r="A31"/>
      <c r="B31"/>
      <c r="C31"/>
      <c r="D31"/>
      <c r="E31"/>
      <c r="F31"/>
      <c r="G31"/>
      <c r="H31"/>
      <c r="J31" s="13"/>
      <c r="R31" s="32" t="s">
        <v>28</v>
      </c>
      <c r="S31"/>
      <c r="T31"/>
      <c r="U31"/>
      <c r="V31"/>
      <c r="W31"/>
    </row>
    <row r="32" spans="1:26" s="12" customFormat="1" x14ac:dyDescent="0.25">
      <c r="A32"/>
      <c r="B32"/>
      <c r="C32"/>
      <c r="D32"/>
      <c r="E32"/>
      <c r="F32"/>
      <c r="G32"/>
      <c r="H32"/>
      <c r="R32" s="33" t="s">
        <v>4</v>
      </c>
      <c r="S32"/>
      <c r="T32"/>
      <c r="U32"/>
      <c r="V32"/>
      <c r="W32"/>
    </row>
    <row r="37" spans="1:3" ht="18.75" x14ac:dyDescent="0.3">
      <c r="A37" s="2"/>
      <c r="B37" s="2"/>
      <c r="C37" s="2"/>
    </row>
    <row r="38" spans="1:3" x14ac:dyDescent="0.25">
      <c r="A38" s="7"/>
      <c r="B38" s="7"/>
      <c r="C38" s="7"/>
    </row>
    <row r="39" spans="1:3" x14ac:dyDescent="0.25">
      <c r="A39" s="11"/>
      <c r="B39" s="11"/>
      <c r="C39" s="11"/>
    </row>
    <row r="40" spans="1:3" ht="18.75" x14ac:dyDescent="0.3">
      <c r="A40" s="2"/>
      <c r="B40" s="2"/>
      <c r="C40" s="2"/>
    </row>
    <row r="41" spans="1:3" x14ac:dyDescent="0.25">
      <c r="A41" s="7"/>
      <c r="B41" s="7"/>
      <c r="C41" s="7"/>
    </row>
  </sheetData>
  <mergeCells count="3">
    <mergeCell ref="A25:P25"/>
    <mergeCell ref="G1:P1"/>
    <mergeCell ref="A1:E1"/>
  </mergeCells>
  <conditionalFormatting sqref="K10:P20">
    <cfRule type="iconSet" priority="2">
      <iconSet iconSet="3TrafficLights2" showValue="0">
        <cfvo type="percent" val="0"/>
        <cfvo type="formula" val="0.1"/>
        <cfvo type="formula" val="1"/>
      </iconSet>
    </cfRule>
  </conditionalFormatting>
  <conditionalFormatting sqref="S27">
    <cfRule type="iconSet" priority="1">
      <iconSet iconSet="3TrafficLights2" showValue="0"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zoomScale="85" zoomScaleNormal="85" workbookViewId="0">
      <selection activeCell="G22" sqref="G22"/>
    </sheetView>
  </sheetViews>
  <sheetFormatPr defaultColWidth="8.875" defaultRowHeight="18.75" x14ac:dyDescent="0.3"/>
  <cols>
    <col min="1" max="1" width="8.875" style="67"/>
    <col min="2" max="2" width="34" style="67" bestFit="1" customWidth="1"/>
    <col min="3" max="3" width="16.375" style="68" bestFit="1" customWidth="1"/>
    <col min="4" max="6" width="20.875" style="68" customWidth="1"/>
    <col min="7" max="7" width="19" style="67" customWidth="1"/>
    <col min="8" max="8" width="11.125" style="67" customWidth="1"/>
    <col min="9" max="16384" width="8.875" style="67"/>
  </cols>
  <sheetData>
    <row r="1" spans="1:9" ht="21" x14ac:dyDescent="0.35">
      <c r="A1" s="139" t="s">
        <v>44</v>
      </c>
      <c r="B1" s="140" t="s">
        <v>40</v>
      </c>
      <c r="C1" s="270" t="s">
        <v>9</v>
      </c>
      <c r="D1" s="268" t="str">
        <f>'Panorama Mensual'!$A$5</f>
        <v>:: Musimundo</v>
      </c>
      <c r="E1" s="286" t="str">
        <f>'Panorama Mensual'!A8</f>
        <v>:: Fravega</v>
      </c>
      <c r="F1" s="287" t="str">
        <f>'Panorama Mensual'!A11</f>
        <v>:: Garbarino</v>
      </c>
      <c r="G1" s="269" t="str">
        <f>'Panorama Mensual'!$A$14</f>
        <v>:: Avenida</v>
      </c>
    </row>
    <row r="2" spans="1:9" x14ac:dyDescent="0.3">
      <c r="A2" s="141">
        <v>1</v>
      </c>
      <c r="B2" s="228" t="s">
        <v>697</v>
      </c>
      <c r="C2" s="229">
        <v>0.70720000000000005</v>
      </c>
      <c r="D2" s="226">
        <v>0.19900000000000001</v>
      </c>
      <c r="E2" s="229">
        <v>0.30499999999999999</v>
      </c>
      <c r="F2" s="229">
        <v>0.377</v>
      </c>
      <c r="G2" s="226">
        <v>0.11799999999999999</v>
      </c>
    </row>
    <row r="3" spans="1:9" x14ac:dyDescent="0.3">
      <c r="A3" s="142">
        <f>A2+1</f>
        <v>2</v>
      </c>
      <c r="B3" s="228" t="s">
        <v>272</v>
      </c>
      <c r="C3" s="229">
        <v>7.7899999999999997E-2</v>
      </c>
      <c r="D3" s="226">
        <v>0</v>
      </c>
      <c r="E3" s="229">
        <v>7.3999999999999996E-2</v>
      </c>
      <c r="F3" s="229">
        <v>0.42</v>
      </c>
      <c r="G3" s="226">
        <v>0.50600000000000001</v>
      </c>
    </row>
    <row r="4" spans="1:9" x14ac:dyDescent="0.3">
      <c r="A4" s="142">
        <f t="shared" ref="A4:A21" si="0">A3+1</f>
        <v>3</v>
      </c>
      <c r="B4" s="228" t="s">
        <v>134</v>
      </c>
      <c r="C4" s="229">
        <v>3.0200000000000001E-2</v>
      </c>
      <c r="D4" s="226">
        <v>1.4E-2</v>
      </c>
      <c r="E4" s="229">
        <v>0.38700000000000001</v>
      </c>
      <c r="F4" s="229">
        <v>0.54700000000000004</v>
      </c>
      <c r="G4" s="226">
        <v>5.1999999999999998E-2</v>
      </c>
    </row>
    <row r="5" spans="1:9" x14ac:dyDescent="0.3">
      <c r="A5" s="142">
        <f t="shared" si="0"/>
        <v>4</v>
      </c>
      <c r="B5" s="228" t="s">
        <v>146</v>
      </c>
      <c r="C5" s="229">
        <v>1.6899999999999998E-2</v>
      </c>
      <c r="D5" s="226">
        <v>0</v>
      </c>
      <c r="E5" s="229">
        <v>0.90300000000000002</v>
      </c>
      <c r="F5" s="229">
        <v>9.4E-2</v>
      </c>
      <c r="G5" s="226">
        <v>0</v>
      </c>
    </row>
    <row r="6" spans="1:9" x14ac:dyDescent="0.3">
      <c r="A6" s="142">
        <f t="shared" si="0"/>
        <v>5</v>
      </c>
      <c r="B6" s="228" t="s">
        <v>698</v>
      </c>
      <c r="C6" s="229">
        <v>1.5100000000000001E-2</v>
      </c>
      <c r="D6" s="226">
        <v>0.19500000000000001</v>
      </c>
      <c r="E6" s="229">
        <v>0.27900000000000003</v>
      </c>
      <c r="F6" s="229">
        <v>0.41799999999999998</v>
      </c>
      <c r="G6" s="226">
        <v>0.108</v>
      </c>
      <c r="H6" s="225" t="s">
        <v>4</v>
      </c>
      <c r="I6" s="67" t="s">
        <v>4</v>
      </c>
    </row>
    <row r="7" spans="1:9" x14ac:dyDescent="0.3">
      <c r="A7" s="142">
        <f t="shared" si="0"/>
        <v>6</v>
      </c>
      <c r="B7" s="228" t="s">
        <v>593</v>
      </c>
      <c r="C7" s="229">
        <v>1.29E-2</v>
      </c>
      <c r="D7" s="226">
        <v>1</v>
      </c>
      <c r="E7" s="229">
        <v>0</v>
      </c>
      <c r="F7" s="229">
        <v>0</v>
      </c>
      <c r="G7" s="226">
        <v>0</v>
      </c>
    </row>
    <row r="8" spans="1:9" x14ac:dyDescent="0.3">
      <c r="A8" s="142">
        <f t="shared" si="0"/>
        <v>7</v>
      </c>
      <c r="B8" s="228" t="s">
        <v>129</v>
      </c>
      <c r="C8" s="229">
        <v>1.24E-2</v>
      </c>
      <c r="D8" s="226">
        <v>0</v>
      </c>
      <c r="E8" s="229">
        <v>6.8000000000000005E-2</v>
      </c>
      <c r="F8" s="229">
        <v>0.93200000000000005</v>
      </c>
      <c r="G8" s="226">
        <v>0</v>
      </c>
    </row>
    <row r="9" spans="1:9" x14ac:dyDescent="0.3">
      <c r="A9" s="142">
        <f t="shared" si="0"/>
        <v>8</v>
      </c>
      <c r="B9" s="228" t="s">
        <v>150</v>
      </c>
      <c r="C9" s="229">
        <v>1.04E-2</v>
      </c>
      <c r="D9" s="226">
        <v>5.0000000000000001E-3</v>
      </c>
      <c r="E9" s="229">
        <v>0</v>
      </c>
      <c r="F9" s="229">
        <v>0.17299999999999999</v>
      </c>
      <c r="G9" s="226">
        <v>0.82199999999999995</v>
      </c>
    </row>
    <row r="10" spans="1:9" x14ac:dyDescent="0.3">
      <c r="A10" s="142">
        <f t="shared" si="0"/>
        <v>9</v>
      </c>
      <c r="B10" s="228" t="s">
        <v>326</v>
      </c>
      <c r="C10" s="229">
        <v>8.0000000000000002E-3</v>
      </c>
      <c r="D10" s="226">
        <v>0</v>
      </c>
      <c r="E10" s="229">
        <v>0</v>
      </c>
      <c r="F10" s="229">
        <v>0</v>
      </c>
      <c r="G10" s="226">
        <v>1</v>
      </c>
    </row>
    <row r="11" spans="1:9" x14ac:dyDescent="0.3">
      <c r="A11" s="142">
        <f t="shared" si="0"/>
        <v>10</v>
      </c>
      <c r="B11" s="228" t="s">
        <v>699</v>
      </c>
      <c r="C11" s="229">
        <v>7.0000000000000001E-3</v>
      </c>
      <c r="D11" s="226">
        <v>0</v>
      </c>
      <c r="E11" s="229">
        <v>0</v>
      </c>
      <c r="F11" s="229">
        <v>0.83899999999999997</v>
      </c>
      <c r="G11" s="226">
        <v>0.161</v>
      </c>
    </row>
    <row r="12" spans="1:9" x14ac:dyDescent="0.3">
      <c r="A12" s="142">
        <f t="shared" si="0"/>
        <v>11</v>
      </c>
      <c r="B12" s="228" t="s">
        <v>147</v>
      </c>
      <c r="C12" s="229">
        <v>6.0000000000000001E-3</v>
      </c>
      <c r="D12" s="226">
        <v>0.26200000000000001</v>
      </c>
      <c r="E12" s="229">
        <v>0.42499999999999999</v>
      </c>
      <c r="F12" s="229">
        <v>0.314</v>
      </c>
      <c r="G12" s="226">
        <v>0</v>
      </c>
    </row>
    <row r="13" spans="1:9" x14ac:dyDescent="0.3">
      <c r="A13" s="142">
        <f t="shared" si="0"/>
        <v>12</v>
      </c>
      <c r="B13" s="228" t="s">
        <v>700</v>
      </c>
      <c r="C13" s="229">
        <v>5.0000000000000001E-3</v>
      </c>
      <c r="D13" s="226">
        <v>0</v>
      </c>
      <c r="E13" s="229">
        <v>1</v>
      </c>
      <c r="F13" s="229">
        <v>0</v>
      </c>
      <c r="G13" s="226">
        <v>0</v>
      </c>
    </row>
    <row r="14" spans="1:9" x14ac:dyDescent="0.3">
      <c r="A14" s="142">
        <f t="shared" si="0"/>
        <v>13</v>
      </c>
      <c r="B14" s="228" t="s">
        <v>664</v>
      </c>
      <c r="C14" s="229">
        <v>5.0000000000000001E-3</v>
      </c>
      <c r="D14" s="226">
        <v>9.4E-2</v>
      </c>
      <c r="E14" s="229">
        <v>0.28399999999999997</v>
      </c>
      <c r="F14" s="229">
        <v>0.622</v>
      </c>
      <c r="G14" s="226">
        <v>0</v>
      </c>
    </row>
    <row r="15" spans="1:9" x14ac:dyDescent="0.3">
      <c r="A15" s="142">
        <f t="shared" si="0"/>
        <v>14</v>
      </c>
      <c r="B15" s="228" t="s">
        <v>315</v>
      </c>
      <c r="C15" s="229">
        <v>5.0000000000000001E-3</v>
      </c>
      <c r="D15" s="226">
        <v>6.4000000000000001E-2</v>
      </c>
      <c r="E15" s="229">
        <v>0.17699999999999999</v>
      </c>
      <c r="F15" s="229">
        <v>0.67800000000000005</v>
      </c>
      <c r="G15" s="226">
        <v>8.1000000000000003E-2</v>
      </c>
    </row>
    <row r="16" spans="1:9" x14ac:dyDescent="0.3">
      <c r="A16" s="142">
        <f t="shared" si="0"/>
        <v>15</v>
      </c>
      <c r="B16" s="228" t="s">
        <v>701</v>
      </c>
      <c r="C16" s="229">
        <v>5.0000000000000001E-3</v>
      </c>
      <c r="D16" s="226">
        <v>0</v>
      </c>
      <c r="E16" s="229">
        <v>0</v>
      </c>
      <c r="F16" s="229">
        <v>1</v>
      </c>
      <c r="G16" s="226">
        <v>0</v>
      </c>
    </row>
    <row r="17" spans="1:7" x14ac:dyDescent="0.3">
      <c r="A17" s="142">
        <f t="shared" si="0"/>
        <v>16</v>
      </c>
      <c r="B17" s="228" t="s">
        <v>702</v>
      </c>
      <c r="C17" s="229">
        <v>4.0000000000000001E-3</v>
      </c>
      <c r="D17" s="226">
        <v>0.26300000000000001</v>
      </c>
      <c r="E17" s="229">
        <v>0.36099999999999999</v>
      </c>
      <c r="F17" s="229">
        <v>0.32</v>
      </c>
      <c r="G17" s="226">
        <v>5.6000000000000001E-2</v>
      </c>
    </row>
    <row r="18" spans="1:7" x14ac:dyDescent="0.3">
      <c r="A18" s="142">
        <f t="shared" si="0"/>
        <v>17</v>
      </c>
      <c r="B18" s="228" t="s">
        <v>66</v>
      </c>
      <c r="C18" s="229">
        <v>3.0000000000000001E-3</v>
      </c>
      <c r="D18" s="226">
        <v>1.2999999999999999E-2</v>
      </c>
      <c r="E18" s="229">
        <v>0</v>
      </c>
      <c r="F18" s="229">
        <v>0.81399999999999995</v>
      </c>
      <c r="G18" s="226">
        <v>0.17299999999999999</v>
      </c>
    </row>
    <row r="19" spans="1:7" x14ac:dyDescent="0.3">
      <c r="A19" s="142">
        <f t="shared" si="0"/>
        <v>18</v>
      </c>
      <c r="B19" s="228" t="s">
        <v>703</v>
      </c>
      <c r="C19" s="229">
        <v>3.0000000000000001E-3</v>
      </c>
      <c r="D19" s="226">
        <v>0.35199999999999998</v>
      </c>
      <c r="E19" s="229">
        <v>0.10299999999999999</v>
      </c>
      <c r="F19" s="229">
        <v>0.30199999999999999</v>
      </c>
      <c r="G19" s="226">
        <v>0.24199999999999999</v>
      </c>
    </row>
    <row r="20" spans="1:7" x14ac:dyDescent="0.3">
      <c r="A20" s="142">
        <f t="shared" si="0"/>
        <v>19</v>
      </c>
      <c r="B20" s="228" t="s">
        <v>295</v>
      </c>
      <c r="C20" s="229">
        <v>3.0000000000000001E-3</v>
      </c>
      <c r="D20" s="226">
        <v>1</v>
      </c>
      <c r="E20" s="229">
        <v>0</v>
      </c>
      <c r="F20" s="229">
        <v>0</v>
      </c>
      <c r="G20" s="226">
        <v>0</v>
      </c>
    </row>
    <row r="21" spans="1:7" x14ac:dyDescent="0.3">
      <c r="A21" s="142">
        <f t="shared" si="0"/>
        <v>20</v>
      </c>
      <c r="B21" s="228" t="s">
        <v>594</v>
      </c>
      <c r="C21" s="229">
        <v>3.0000000000000001E-3</v>
      </c>
      <c r="D21" s="226">
        <v>0.41399999999999998</v>
      </c>
      <c r="E21" s="229">
        <v>0.121</v>
      </c>
      <c r="F21" s="229">
        <v>0.46500000000000002</v>
      </c>
      <c r="G21" s="226">
        <v>0</v>
      </c>
    </row>
    <row r="24" spans="1:7" ht="21" x14ac:dyDescent="0.35">
      <c r="A24" s="139" t="s">
        <v>44</v>
      </c>
      <c r="B24" s="140" t="s">
        <v>40</v>
      </c>
      <c r="C24" s="270" t="s">
        <v>162</v>
      </c>
      <c r="D24" s="268" t="str">
        <f>'Panorama Mensual'!$A$5</f>
        <v>:: Musimundo</v>
      </c>
      <c r="E24" s="286"/>
      <c r="F24" s="287"/>
      <c r="G24" s="269" t="str">
        <f>'Panorama Mensual'!$A$14</f>
        <v>:: Avenida</v>
      </c>
    </row>
    <row r="25" spans="1:7" x14ac:dyDescent="0.3">
      <c r="A25" s="141">
        <v>1</v>
      </c>
      <c r="B25" s="228" t="s">
        <v>163</v>
      </c>
      <c r="C25" s="229">
        <v>0.20385840620967643</v>
      </c>
      <c r="D25" s="226">
        <v>5.3476394934454316E-3</v>
      </c>
      <c r="E25" s="229"/>
      <c r="F25" s="229"/>
      <c r="G25" s="226">
        <v>0</v>
      </c>
    </row>
    <row r="26" spans="1:7" x14ac:dyDescent="0.3">
      <c r="A26" s="142">
        <f>A25+1</f>
        <v>2</v>
      </c>
      <c r="B26" s="228" t="s">
        <v>164</v>
      </c>
      <c r="C26" s="229">
        <v>0.14493168694972411</v>
      </c>
      <c r="D26" s="226">
        <v>4.9010031537637961E-3</v>
      </c>
      <c r="E26" s="229"/>
      <c r="F26" s="229"/>
      <c r="G26" s="226">
        <v>0</v>
      </c>
    </row>
    <row r="27" spans="1:7" x14ac:dyDescent="0.3">
      <c r="A27" s="142">
        <f t="shared" ref="A27:A49" si="1">A26+1</f>
        <v>3</v>
      </c>
      <c r="B27" s="228" t="s">
        <v>165</v>
      </c>
      <c r="C27" s="229">
        <v>0.11937208546533545</v>
      </c>
      <c r="D27" s="226">
        <v>0.98512770954369988</v>
      </c>
      <c r="E27" s="229"/>
      <c r="F27" s="229"/>
      <c r="G27" s="226">
        <v>0</v>
      </c>
    </row>
    <row r="28" spans="1:7" x14ac:dyDescent="0.3">
      <c r="A28" s="142">
        <f t="shared" si="1"/>
        <v>4</v>
      </c>
      <c r="B28" s="228" t="s">
        <v>415</v>
      </c>
      <c r="C28" s="229">
        <v>2.1108289259231652E-2</v>
      </c>
      <c r="D28" s="226">
        <v>8.953514343899252E-2</v>
      </c>
      <c r="E28" s="229"/>
      <c r="F28" s="229"/>
      <c r="G28" s="226">
        <v>7.1098278474354204E-4</v>
      </c>
    </row>
    <row r="29" spans="1:7" x14ac:dyDescent="0.3">
      <c r="A29" s="142">
        <f t="shared" si="1"/>
        <v>5</v>
      </c>
      <c r="B29" s="228" t="s">
        <v>327</v>
      </c>
      <c r="C29" s="229">
        <v>1.0006797858835331E-2</v>
      </c>
      <c r="D29" s="226">
        <v>0</v>
      </c>
      <c r="E29" s="229"/>
      <c r="F29" s="229"/>
      <c r="G29" s="226">
        <v>0.99092927283805787</v>
      </c>
    </row>
    <row r="30" spans="1:7" x14ac:dyDescent="0.3">
      <c r="A30" s="142">
        <f t="shared" si="1"/>
        <v>6</v>
      </c>
      <c r="B30" s="228" t="s">
        <v>416</v>
      </c>
      <c r="C30" s="229">
        <v>6.0243944654865267E-3</v>
      </c>
      <c r="D30" s="226">
        <v>1.3845947260021987E-2</v>
      </c>
      <c r="E30" s="229"/>
      <c r="F30" s="229"/>
      <c r="G30" s="226">
        <v>0</v>
      </c>
    </row>
    <row r="31" spans="1:7" x14ac:dyDescent="0.3">
      <c r="A31" s="142">
        <f t="shared" si="1"/>
        <v>7</v>
      </c>
      <c r="B31" s="228" t="s">
        <v>417</v>
      </c>
      <c r="C31" s="229">
        <v>5.9385058073588969E-3</v>
      </c>
      <c r="D31" s="226">
        <v>3.4174573194138212E-2</v>
      </c>
      <c r="E31" s="229"/>
      <c r="F31" s="229"/>
      <c r="G31" s="226">
        <v>0</v>
      </c>
    </row>
    <row r="32" spans="1:7" x14ac:dyDescent="0.3">
      <c r="A32" s="142">
        <f t="shared" si="1"/>
        <v>8</v>
      </c>
      <c r="B32" s="228" t="s">
        <v>418</v>
      </c>
      <c r="C32" s="229">
        <v>3.9149829227443029E-3</v>
      </c>
      <c r="D32" s="226">
        <v>6.8037715825111006E-2</v>
      </c>
      <c r="E32" s="229"/>
      <c r="F32" s="229"/>
      <c r="G32" s="226">
        <v>0</v>
      </c>
    </row>
    <row r="33" spans="1:7" x14ac:dyDescent="0.3">
      <c r="A33" s="142">
        <f t="shared" si="1"/>
        <v>9</v>
      </c>
      <c r="B33" s="228" t="s">
        <v>419</v>
      </c>
      <c r="C33" s="229">
        <v>3.3438143717667945E-3</v>
      </c>
      <c r="D33" s="226">
        <v>0.99246579869496054</v>
      </c>
      <c r="E33" s="229"/>
      <c r="F33" s="229"/>
      <c r="G33" s="226">
        <v>0</v>
      </c>
    </row>
    <row r="34" spans="1:7" x14ac:dyDescent="0.3">
      <c r="A34" s="142">
        <f t="shared" si="1"/>
        <v>10</v>
      </c>
      <c r="B34" s="228" t="s">
        <v>420</v>
      </c>
      <c r="C34" s="229">
        <v>3.0610183549547284E-3</v>
      </c>
      <c r="D34" s="226">
        <v>4.1437578495915886E-3</v>
      </c>
      <c r="E34" s="229"/>
      <c r="F34" s="229"/>
      <c r="G34" s="226">
        <v>0</v>
      </c>
    </row>
    <row r="35" spans="1:7" x14ac:dyDescent="0.3">
      <c r="A35" s="142">
        <f t="shared" si="1"/>
        <v>11</v>
      </c>
      <c r="B35" s="228" t="s">
        <v>421</v>
      </c>
      <c r="C35" s="229">
        <v>2.9498808998263512E-3</v>
      </c>
      <c r="D35" s="226">
        <v>0</v>
      </c>
      <c r="E35" s="229"/>
      <c r="F35" s="229"/>
      <c r="G35" s="226">
        <v>0</v>
      </c>
    </row>
    <row r="36" spans="1:7" x14ac:dyDescent="0.3">
      <c r="A36" s="142">
        <f t="shared" si="1"/>
        <v>12</v>
      </c>
      <c r="B36" s="228" t="s">
        <v>329</v>
      </c>
      <c r="C36" s="229">
        <v>2.3794522535139219E-3</v>
      </c>
      <c r="D36" s="226">
        <v>0</v>
      </c>
      <c r="E36" s="229"/>
      <c r="F36" s="229"/>
      <c r="G36" s="226">
        <v>1</v>
      </c>
    </row>
    <row r="37" spans="1:7" x14ac:dyDescent="0.3">
      <c r="A37" s="142">
        <f t="shared" si="1"/>
        <v>13</v>
      </c>
      <c r="B37" s="228" t="s">
        <v>422</v>
      </c>
      <c r="C37" s="229">
        <v>2.2669772711844767E-3</v>
      </c>
      <c r="D37" s="226">
        <v>0.98888697697863914</v>
      </c>
      <c r="E37" s="229"/>
      <c r="F37" s="229"/>
      <c r="G37" s="226">
        <v>0</v>
      </c>
    </row>
    <row r="38" spans="1:7" x14ac:dyDescent="0.3">
      <c r="A38" s="142">
        <f t="shared" si="1"/>
        <v>14</v>
      </c>
      <c r="B38" s="228" t="s">
        <v>328</v>
      </c>
      <c r="C38" s="229">
        <v>2.1802245437241531E-3</v>
      </c>
      <c r="D38" s="226">
        <v>0</v>
      </c>
      <c r="E38" s="229"/>
      <c r="F38" s="229"/>
      <c r="G38" s="226">
        <v>0</v>
      </c>
    </row>
    <row r="39" spans="1:7" x14ac:dyDescent="0.3">
      <c r="A39" s="142">
        <f t="shared" si="1"/>
        <v>15</v>
      </c>
      <c r="B39" s="228" t="s">
        <v>423</v>
      </c>
      <c r="C39" s="229">
        <v>2.0564822530890216E-3</v>
      </c>
      <c r="D39" s="226">
        <v>5.3152410227569877E-2</v>
      </c>
      <c r="E39" s="229"/>
      <c r="F39" s="229"/>
      <c r="G39" s="226">
        <v>0</v>
      </c>
    </row>
    <row r="40" spans="1:7" x14ac:dyDescent="0.3">
      <c r="A40" s="142">
        <f t="shared" si="1"/>
        <v>16</v>
      </c>
      <c r="B40" s="228" t="s">
        <v>424</v>
      </c>
      <c r="C40" s="229">
        <v>1.7945146193459618E-3</v>
      </c>
      <c r="D40" s="226">
        <v>0</v>
      </c>
      <c r="E40" s="229"/>
      <c r="F40" s="229"/>
      <c r="G40" s="226">
        <v>0</v>
      </c>
    </row>
    <row r="41" spans="1:7" x14ac:dyDescent="0.3">
      <c r="A41" s="142">
        <f t="shared" si="1"/>
        <v>17</v>
      </c>
      <c r="B41" s="228" t="s">
        <v>425</v>
      </c>
      <c r="C41" s="229">
        <v>1.7523914084381555E-3</v>
      </c>
      <c r="D41" s="226">
        <v>0</v>
      </c>
      <c r="E41" s="229"/>
      <c r="F41" s="229"/>
      <c r="G41" s="226">
        <v>0</v>
      </c>
    </row>
    <row r="42" spans="1:7" x14ac:dyDescent="0.3">
      <c r="A42" s="142">
        <f t="shared" si="1"/>
        <v>18</v>
      </c>
      <c r="B42" s="228" t="s">
        <v>426</v>
      </c>
      <c r="C42" s="229">
        <v>1.6251157601873596E-3</v>
      </c>
      <c r="D42" s="226">
        <v>0.98716170104489387</v>
      </c>
      <c r="E42" s="229"/>
      <c r="F42" s="229"/>
      <c r="G42" s="226">
        <v>0</v>
      </c>
    </row>
    <row r="43" spans="1:7" x14ac:dyDescent="0.3">
      <c r="A43" s="142">
        <f t="shared" si="1"/>
        <v>19</v>
      </c>
      <c r="B43" s="228" t="s">
        <v>166</v>
      </c>
      <c r="C43" s="229">
        <v>1.5865214386995071E-3</v>
      </c>
      <c r="D43" s="226">
        <v>0</v>
      </c>
      <c r="E43" s="229"/>
      <c r="F43" s="229"/>
      <c r="G43" s="226">
        <v>0</v>
      </c>
    </row>
    <row r="44" spans="1:7" x14ac:dyDescent="0.3">
      <c r="A44" s="142">
        <f t="shared" si="1"/>
        <v>20</v>
      </c>
      <c r="B44" s="228" t="s">
        <v>427</v>
      </c>
      <c r="C44" s="229">
        <v>1.3877639284788671E-3</v>
      </c>
      <c r="D44" s="226">
        <v>0.10053965543685639</v>
      </c>
      <c r="E44" s="229"/>
      <c r="F44" s="229"/>
      <c r="G44" s="226">
        <v>0</v>
      </c>
    </row>
    <row r="45" spans="1:7" x14ac:dyDescent="0.3">
      <c r="A45" s="142">
        <f t="shared" si="1"/>
        <v>21</v>
      </c>
      <c r="B45" s="228" t="s">
        <v>428</v>
      </c>
      <c r="C45" s="229">
        <v>1.3034461399378798E-3</v>
      </c>
      <c r="D45" s="226">
        <v>8.7377237009499217E-2</v>
      </c>
      <c r="E45" s="229"/>
      <c r="F45" s="229"/>
      <c r="G45" s="226">
        <v>0</v>
      </c>
    </row>
    <row r="46" spans="1:7" x14ac:dyDescent="0.3">
      <c r="A46" s="142">
        <f t="shared" si="1"/>
        <v>22</v>
      </c>
      <c r="B46" s="228" t="s">
        <v>358</v>
      </c>
      <c r="C46" s="229">
        <v>1.1733785565895721E-3</v>
      </c>
      <c r="D46" s="226">
        <v>0</v>
      </c>
      <c r="E46" s="229"/>
      <c r="F46" s="229"/>
      <c r="G46" s="226">
        <v>0</v>
      </c>
    </row>
    <row r="47" spans="1:7" x14ac:dyDescent="0.3">
      <c r="A47" s="142">
        <f t="shared" si="1"/>
        <v>23</v>
      </c>
      <c r="B47" s="228" t="s">
        <v>429</v>
      </c>
      <c r="C47" s="229">
        <v>1.0494771299886672E-3</v>
      </c>
      <c r="D47" s="226">
        <v>1</v>
      </c>
      <c r="E47" s="229"/>
      <c r="F47" s="229"/>
      <c r="G47" s="226">
        <v>0</v>
      </c>
    </row>
    <row r="48" spans="1:7" x14ac:dyDescent="0.3">
      <c r="A48" s="142">
        <f t="shared" si="1"/>
        <v>24</v>
      </c>
      <c r="B48" s="228" t="s">
        <v>167</v>
      </c>
      <c r="C48" s="229">
        <v>1.0405288182308203E-3</v>
      </c>
      <c r="D48" s="226">
        <v>0.98739564702299665</v>
      </c>
      <c r="E48" s="229"/>
      <c r="F48" s="229"/>
      <c r="G48" s="226">
        <v>0</v>
      </c>
    </row>
    <row r="49" spans="1:7" x14ac:dyDescent="0.3">
      <c r="A49" s="143">
        <f t="shared" si="1"/>
        <v>25</v>
      </c>
      <c r="B49" s="230" t="s">
        <v>430</v>
      </c>
      <c r="C49" s="231">
        <v>1.015961132540487E-3</v>
      </c>
      <c r="D49" s="227">
        <v>0</v>
      </c>
      <c r="E49" s="231"/>
      <c r="F49" s="231"/>
      <c r="G49" s="227">
        <v>0</v>
      </c>
    </row>
    <row r="52" spans="1:7" ht="21" x14ac:dyDescent="0.35">
      <c r="A52" s="139" t="s">
        <v>44</v>
      </c>
      <c r="B52" s="140" t="s">
        <v>40</v>
      </c>
      <c r="C52" s="270" t="s">
        <v>169</v>
      </c>
      <c r="D52" s="268" t="str">
        <f>'Panorama Mensual'!$A$5</f>
        <v>:: Musimundo</v>
      </c>
      <c r="E52" s="286"/>
      <c r="F52" s="287"/>
      <c r="G52" s="269" t="str">
        <f>'Panorama Mensual'!$A$14</f>
        <v>:: Avenida</v>
      </c>
    </row>
    <row r="53" spans="1:7" x14ac:dyDescent="0.3">
      <c r="A53" s="141">
        <v>1</v>
      </c>
      <c r="B53" s="228" t="s">
        <v>163</v>
      </c>
      <c r="C53" s="229">
        <v>5.5339073053136498E-2</v>
      </c>
      <c r="D53" s="226">
        <v>4.5293136905387339E-2</v>
      </c>
      <c r="E53" s="229"/>
      <c r="F53" s="229"/>
      <c r="G53" s="226">
        <v>9.4164283998515955E-3</v>
      </c>
    </row>
    <row r="54" spans="1:7" x14ac:dyDescent="0.3">
      <c r="A54" s="142">
        <f>A53+1</f>
        <v>2</v>
      </c>
      <c r="B54" s="228" t="s">
        <v>164</v>
      </c>
      <c r="C54" s="229">
        <v>5.4429985498787047E-2</v>
      </c>
      <c r="D54" s="226">
        <v>4.7798340951830137E-2</v>
      </c>
      <c r="E54" s="229"/>
      <c r="F54" s="229"/>
      <c r="G54" s="226">
        <v>6.3824674866715262E-3</v>
      </c>
    </row>
    <row r="55" spans="1:7" x14ac:dyDescent="0.3">
      <c r="A55" s="142">
        <f t="shared" ref="A55:A77" si="2">A54+1</f>
        <v>3</v>
      </c>
      <c r="B55" s="228" t="s">
        <v>165</v>
      </c>
      <c r="C55" s="229">
        <v>4.1457991310435489E-2</v>
      </c>
      <c r="D55" s="226">
        <v>0.85890360089475126</v>
      </c>
      <c r="E55" s="229"/>
      <c r="F55" s="229"/>
      <c r="G55" s="226">
        <v>3.8406083075675471E-3</v>
      </c>
    </row>
    <row r="56" spans="1:7" x14ac:dyDescent="0.3">
      <c r="A56" s="142">
        <f t="shared" si="2"/>
        <v>4</v>
      </c>
      <c r="B56" s="228" t="s">
        <v>327</v>
      </c>
      <c r="C56" s="229">
        <v>6.1045015383729227E-3</v>
      </c>
      <c r="D56" s="226">
        <v>1.0394820091690429E-2</v>
      </c>
      <c r="E56" s="229"/>
      <c r="F56" s="229"/>
      <c r="G56" s="226">
        <v>0.96952027292577414</v>
      </c>
    </row>
    <row r="57" spans="1:7" x14ac:dyDescent="0.3">
      <c r="A57" s="142">
        <f t="shared" si="2"/>
        <v>5</v>
      </c>
      <c r="B57" s="228" t="s">
        <v>415</v>
      </c>
      <c r="C57" s="229">
        <v>3.9414888601674719E-3</v>
      </c>
      <c r="D57" s="226">
        <v>0.16367617445312299</v>
      </c>
      <c r="E57" s="229"/>
      <c r="F57" s="229"/>
      <c r="G57" s="226">
        <v>5.8759117864790884E-2</v>
      </c>
    </row>
    <row r="58" spans="1:7" x14ac:dyDescent="0.3">
      <c r="A58" s="142">
        <f t="shared" si="2"/>
        <v>6</v>
      </c>
      <c r="B58" s="228" t="s">
        <v>431</v>
      </c>
      <c r="C58" s="229">
        <v>3.7479484282874694E-3</v>
      </c>
      <c r="D58" s="226">
        <v>0.39052344739146339</v>
      </c>
      <c r="E58" s="229"/>
      <c r="F58" s="229"/>
      <c r="G58" s="226">
        <v>3.8620863675271361E-3</v>
      </c>
    </row>
    <row r="59" spans="1:7" x14ac:dyDescent="0.3">
      <c r="A59" s="142">
        <f t="shared" si="2"/>
        <v>7</v>
      </c>
      <c r="B59" s="228" t="s">
        <v>420</v>
      </c>
      <c r="C59" s="229">
        <v>3.7303088064020041E-3</v>
      </c>
      <c r="D59" s="226">
        <v>3.1186298680833294E-2</v>
      </c>
      <c r="E59" s="229"/>
      <c r="F59" s="229"/>
      <c r="G59" s="226">
        <v>0</v>
      </c>
    </row>
    <row r="60" spans="1:7" x14ac:dyDescent="0.3">
      <c r="A60" s="142">
        <f t="shared" si="2"/>
        <v>8</v>
      </c>
      <c r="B60" s="228" t="s">
        <v>421</v>
      </c>
      <c r="C60" s="229">
        <v>1.9861172706121311E-3</v>
      </c>
      <c r="D60" s="226">
        <v>8.5198319595400682E-2</v>
      </c>
      <c r="E60" s="229"/>
      <c r="F60" s="229"/>
      <c r="G60" s="226">
        <v>7.2880392035574778E-3</v>
      </c>
    </row>
    <row r="61" spans="1:7" x14ac:dyDescent="0.3">
      <c r="A61" s="142">
        <f t="shared" si="2"/>
        <v>9</v>
      </c>
      <c r="B61" s="228" t="s">
        <v>418</v>
      </c>
      <c r="C61" s="229">
        <v>1.6825909864115634E-3</v>
      </c>
      <c r="D61" s="226">
        <v>6.9140109240868178E-2</v>
      </c>
      <c r="E61" s="229"/>
      <c r="F61" s="229"/>
      <c r="G61" s="226">
        <v>0</v>
      </c>
    </row>
    <row r="62" spans="1:7" x14ac:dyDescent="0.3">
      <c r="A62" s="142">
        <f t="shared" si="2"/>
        <v>10</v>
      </c>
      <c r="B62" s="228" t="s">
        <v>359</v>
      </c>
      <c r="C62" s="229">
        <v>1.6704257314711546E-3</v>
      </c>
      <c r="D62" s="226">
        <v>6.3312397996635834E-3</v>
      </c>
      <c r="E62" s="229"/>
      <c r="F62" s="229"/>
      <c r="G62" s="226">
        <v>0.86869388928080959</v>
      </c>
    </row>
    <row r="63" spans="1:7" x14ac:dyDescent="0.3">
      <c r="A63" s="142">
        <f t="shared" si="2"/>
        <v>11</v>
      </c>
      <c r="B63" s="228" t="s">
        <v>417</v>
      </c>
      <c r="C63" s="229">
        <v>1.5262691008366414E-3</v>
      </c>
      <c r="D63" s="226">
        <v>6.9292275311575446E-3</v>
      </c>
      <c r="E63" s="229"/>
      <c r="F63" s="229"/>
      <c r="G63" s="226">
        <v>0</v>
      </c>
    </row>
    <row r="64" spans="1:7" x14ac:dyDescent="0.3">
      <c r="A64" s="142">
        <f t="shared" si="2"/>
        <v>12</v>
      </c>
      <c r="B64" s="228" t="s">
        <v>329</v>
      </c>
      <c r="C64" s="229">
        <v>1.5140829585464067E-3</v>
      </c>
      <c r="D64" s="226">
        <v>6.9849976276238346E-3</v>
      </c>
      <c r="E64" s="229"/>
      <c r="F64" s="229"/>
      <c r="G64" s="226">
        <v>0.93616539289581213</v>
      </c>
    </row>
    <row r="65" spans="1:7" x14ac:dyDescent="0.3">
      <c r="A65" s="142">
        <f t="shared" si="2"/>
        <v>13</v>
      </c>
      <c r="B65" s="228" t="s">
        <v>432</v>
      </c>
      <c r="C65" s="229">
        <v>1.2355850197936073E-3</v>
      </c>
      <c r="D65" s="226">
        <v>0.30813838412236616</v>
      </c>
      <c r="E65" s="229"/>
      <c r="F65" s="229"/>
      <c r="G65" s="226">
        <v>4.6860071299672089E-2</v>
      </c>
    </row>
    <row r="66" spans="1:7" x14ac:dyDescent="0.3">
      <c r="A66" s="142">
        <f t="shared" si="2"/>
        <v>14</v>
      </c>
      <c r="B66" s="228" t="s">
        <v>433</v>
      </c>
      <c r="C66" s="229">
        <v>1.0581751093050934E-3</v>
      </c>
      <c r="D66" s="226">
        <v>0.28153178099282117</v>
      </c>
      <c r="E66" s="229"/>
      <c r="F66" s="229"/>
      <c r="G66" s="226">
        <v>0</v>
      </c>
    </row>
    <row r="67" spans="1:7" x14ac:dyDescent="0.3">
      <c r="A67" s="142">
        <f t="shared" si="2"/>
        <v>15</v>
      </c>
      <c r="B67" s="228" t="s">
        <v>434</v>
      </c>
      <c r="C67" s="229">
        <v>1.0311365565749205E-3</v>
      </c>
      <c r="D67" s="226">
        <v>0.36923448113377083</v>
      </c>
      <c r="E67" s="229"/>
      <c r="F67" s="229"/>
      <c r="G67" s="226">
        <v>0</v>
      </c>
    </row>
    <row r="68" spans="1:7" x14ac:dyDescent="0.3">
      <c r="A68" s="142">
        <f t="shared" si="2"/>
        <v>16</v>
      </c>
      <c r="B68" s="228" t="s">
        <v>416</v>
      </c>
      <c r="C68" s="229">
        <v>9.5016061777143342E-4</v>
      </c>
      <c r="D68" s="226">
        <v>1.1130608526248573E-2</v>
      </c>
      <c r="E68" s="229"/>
      <c r="F68" s="229"/>
      <c r="G68" s="226">
        <v>0</v>
      </c>
    </row>
    <row r="69" spans="1:7" x14ac:dyDescent="0.3">
      <c r="A69" s="142">
        <f t="shared" si="2"/>
        <v>17</v>
      </c>
      <c r="B69" s="228" t="s">
        <v>426</v>
      </c>
      <c r="C69" s="229">
        <v>9.2197657589557919E-4</v>
      </c>
      <c r="D69" s="226">
        <v>0.97338626197881306</v>
      </c>
      <c r="E69" s="229"/>
      <c r="F69" s="229"/>
      <c r="G69" s="226">
        <v>0</v>
      </c>
    </row>
    <row r="70" spans="1:7" x14ac:dyDescent="0.3">
      <c r="A70" s="142">
        <f t="shared" si="2"/>
        <v>18</v>
      </c>
      <c r="B70" s="228" t="s">
        <v>435</v>
      </c>
      <c r="C70" s="229">
        <v>8.9119117662194965E-4</v>
      </c>
      <c r="D70" s="226">
        <v>1.1867112411906982E-2</v>
      </c>
      <c r="E70" s="229"/>
      <c r="F70" s="229"/>
      <c r="G70" s="226">
        <v>0</v>
      </c>
    </row>
    <row r="71" spans="1:7" x14ac:dyDescent="0.3">
      <c r="A71" s="142">
        <f t="shared" si="2"/>
        <v>19</v>
      </c>
      <c r="B71" s="228" t="s">
        <v>436</v>
      </c>
      <c r="C71" s="229">
        <v>8.5066573320246902E-4</v>
      </c>
      <c r="D71" s="226">
        <v>0</v>
      </c>
      <c r="E71" s="229"/>
      <c r="F71" s="229"/>
      <c r="G71" s="226">
        <v>0.98562339329770621</v>
      </c>
    </row>
    <row r="72" spans="1:7" x14ac:dyDescent="0.3">
      <c r="A72" s="142">
        <f t="shared" si="2"/>
        <v>20</v>
      </c>
      <c r="B72" s="228" t="s">
        <v>437</v>
      </c>
      <c r="C72" s="229">
        <v>8.4929833297956304E-4</v>
      </c>
      <c r="D72" s="226">
        <v>0.26150196546807913</v>
      </c>
      <c r="E72" s="229"/>
      <c r="F72" s="229"/>
      <c r="G72" s="226">
        <v>1.7043363879335562E-2</v>
      </c>
    </row>
    <row r="73" spans="1:7" x14ac:dyDescent="0.3">
      <c r="A73" s="142">
        <f t="shared" si="2"/>
        <v>21</v>
      </c>
      <c r="B73" s="228" t="s">
        <v>424</v>
      </c>
      <c r="C73" s="229">
        <v>8.4928639490596534E-4</v>
      </c>
      <c r="D73" s="226">
        <v>0</v>
      </c>
      <c r="E73" s="229"/>
      <c r="F73" s="229"/>
      <c r="G73" s="226">
        <v>0</v>
      </c>
    </row>
    <row r="74" spans="1:7" x14ac:dyDescent="0.3">
      <c r="A74" s="142">
        <f t="shared" si="2"/>
        <v>22</v>
      </c>
      <c r="B74" s="228" t="s">
        <v>438</v>
      </c>
      <c r="C74" s="229">
        <v>8.3563161013710716E-4</v>
      </c>
      <c r="D74" s="226">
        <v>1</v>
      </c>
      <c r="E74" s="229"/>
      <c r="F74" s="229"/>
      <c r="G74" s="226">
        <v>0</v>
      </c>
    </row>
    <row r="75" spans="1:7" x14ac:dyDescent="0.3">
      <c r="A75" s="142">
        <f t="shared" si="2"/>
        <v>23</v>
      </c>
      <c r="B75" s="228" t="s">
        <v>439</v>
      </c>
      <c r="C75" s="229">
        <v>8.1985622579070253E-4</v>
      </c>
      <c r="D75" s="226">
        <v>0</v>
      </c>
      <c r="E75" s="229"/>
      <c r="F75" s="229"/>
      <c r="G75" s="226">
        <v>0</v>
      </c>
    </row>
    <row r="76" spans="1:7" x14ac:dyDescent="0.3">
      <c r="A76" s="142">
        <f t="shared" si="2"/>
        <v>24</v>
      </c>
      <c r="B76" s="228" t="s">
        <v>440</v>
      </c>
      <c r="C76" s="229">
        <v>6.9159701677149192E-4</v>
      </c>
      <c r="D76" s="226">
        <v>0.16821143207249159</v>
      </c>
      <c r="E76" s="229"/>
      <c r="F76" s="229"/>
      <c r="G76" s="226">
        <v>0</v>
      </c>
    </row>
    <row r="77" spans="1:7" x14ac:dyDescent="0.3">
      <c r="A77" s="143">
        <f t="shared" si="2"/>
        <v>25</v>
      </c>
      <c r="B77" s="230" t="s">
        <v>441</v>
      </c>
      <c r="C77" s="231">
        <v>6.46885520206795E-4</v>
      </c>
      <c r="D77" s="227">
        <v>0.26158238001905398</v>
      </c>
      <c r="E77" s="231"/>
      <c r="F77" s="231"/>
      <c r="G77" s="227">
        <v>0.35802070267905178</v>
      </c>
    </row>
    <row r="80" spans="1:7" ht="21" x14ac:dyDescent="0.35">
      <c r="A80" s="139" t="s">
        <v>44</v>
      </c>
      <c r="B80" s="140" t="s">
        <v>40</v>
      </c>
      <c r="C80" s="270" t="s">
        <v>11</v>
      </c>
      <c r="D80" s="268" t="str">
        <f>'Panorama Mensual'!$A$5</f>
        <v>:: Musimundo</v>
      </c>
      <c r="E80" s="286"/>
      <c r="F80" s="287"/>
      <c r="G80" s="269" t="str">
        <f>'Panorama Mensual'!$A$14</f>
        <v>:: Avenida</v>
      </c>
    </row>
    <row r="81" spans="1:7" x14ac:dyDescent="0.3">
      <c r="A81" s="141">
        <v>1</v>
      </c>
      <c r="B81" s="228" t="s">
        <v>45</v>
      </c>
      <c r="C81" s="229">
        <v>0.70341934665318528</v>
      </c>
      <c r="D81" s="226">
        <v>7.7980496105741731E-2</v>
      </c>
      <c r="E81" s="226"/>
      <c r="F81" s="226"/>
      <c r="G81" s="226">
        <v>0.13922978656782339</v>
      </c>
    </row>
    <row r="82" spans="1:7" x14ac:dyDescent="0.3">
      <c r="A82" s="142">
        <f>A81+1</f>
        <v>2</v>
      </c>
      <c r="B82" s="228" t="s">
        <v>47</v>
      </c>
      <c r="C82" s="229">
        <v>4.0904813814180895E-2</v>
      </c>
      <c r="D82" s="226">
        <v>2.2627400810562068E-2</v>
      </c>
      <c r="E82" s="226"/>
      <c r="F82" s="226"/>
      <c r="G82" s="226">
        <v>0.12999975263986957</v>
      </c>
    </row>
    <row r="83" spans="1:7" x14ac:dyDescent="0.3">
      <c r="A83" s="142">
        <f t="shared" ref="A83:A105" si="3">A82+1</f>
        <v>3</v>
      </c>
      <c r="B83" s="228" t="s">
        <v>46</v>
      </c>
      <c r="C83" s="229">
        <v>2.1267115590628733E-2</v>
      </c>
      <c r="D83" s="226">
        <v>0.11085709017624934</v>
      </c>
      <c r="E83" s="226"/>
      <c r="F83" s="226"/>
      <c r="G83" s="226">
        <v>0.55741057824569062</v>
      </c>
    </row>
    <row r="84" spans="1:7" x14ac:dyDescent="0.3">
      <c r="A84" s="142">
        <f t="shared" si="3"/>
        <v>4</v>
      </c>
      <c r="B84" s="228" t="s">
        <v>173</v>
      </c>
      <c r="C84" s="229">
        <v>1.3369057155598951E-2</v>
      </c>
      <c r="D84" s="226">
        <v>4.5609840347734083E-2</v>
      </c>
      <c r="E84" s="226"/>
      <c r="F84" s="226"/>
      <c r="G84" s="226">
        <v>0.30382818427560293</v>
      </c>
    </row>
    <row r="85" spans="1:7" x14ac:dyDescent="0.3">
      <c r="A85" s="142">
        <f t="shared" si="3"/>
        <v>5</v>
      </c>
      <c r="B85" s="228" t="s">
        <v>330</v>
      </c>
      <c r="C85" s="229">
        <v>9.6456784913152294E-3</v>
      </c>
      <c r="D85" s="226">
        <v>3.5983845696608487E-2</v>
      </c>
      <c r="E85" s="226"/>
      <c r="F85" s="226"/>
      <c r="G85" s="226">
        <v>6.6640071910224377E-2</v>
      </c>
    </row>
    <row r="86" spans="1:7" x14ac:dyDescent="0.3">
      <c r="A86" s="142">
        <f t="shared" si="3"/>
        <v>6</v>
      </c>
      <c r="B86" s="228" t="s">
        <v>178</v>
      </c>
      <c r="C86" s="229">
        <v>7.1053166327056886E-3</v>
      </c>
      <c r="D86" s="226">
        <v>4.8849139934586144E-2</v>
      </c>
      <c r="E86" s="226"/>
      <c r="F86" s="226"/>
      <c r="G86" s="226">
        <v>4.9345024412646613E-2</v>
      </c>
    </row>
    <row r="87" spans="1:7" x14ac:dyDescent="0.3">
      <c r="A87" s="142">
        <f t="shared" si="3"/>
        <v>7</v>
      </c>
      <c r="B87" s="228" t="s">
        <v>175</v>
      </c>
      <c r="C87" s="229">
        <v>6.767794529551098E-3</v>
      </c>
      <c r="D87" s="226">
        <v>0.35044978594717557</v>
      </c>
      <c r="E87" s="226"/>
      <c r="F87" s="226"/>
      <c r="G87" s="226">
        <v>5.180594965900983E-2</v>
      </c>
    </row>
    <row r="88" spans="1:7" x14ac:dyDescent="0.3">
      <c r="A88" s="142">
        <f t="shared" si="3"/>
        <v>8</v>
      </c>
      <c r="B88" s="228" t="s">
        <v>174</v>
      </c>
      <c r="C88" s="229">
        <v>5.9125982800832845E-3</v>
      </c>
      <c r="D88" s="226">
        <v>5.8703228264257029E-2</v>
      </c>
      <c r="E88" s="226"/>
      <c r="F88" s="226"/>
      <c r="G88" s="226">
        <v>0.25696296163957655</v>
      </c>
    </row>
    <row r="89" spans="1:7" x14ac:dyDescent="0.3">
      <c r="A89" s="142">
        <f t="shared" si="3"/>
        <v>9</v>
      </c>
      <c r="B89" s="228" t="s">
        <v>177</v>
      </c>
      <c r="C89" s="229">
        <v>5.6953162891265115E-3</v>
      </c>
      <c r="D89" s="226">
        <v>6.0942814911481492E-2</v>
      </c>
      <c r="E89" s="226"/>
      <c r="F89" s="226"/>
      <c r="G89" s="226">
        <v>0.17216601082917049</v>
      </c>
    </row>
    <row r="90" spans="1:7" x14ac:dyDescent="0.3">
      <c r="A90" s="142">
        <f t="shared" si="3"/>
        <v>10</v>
      </c>
      <c r="B90" s="228" t="s">
        <v>176</v>
      </c>
      <c r="C90" s="229">
        <v>3.7915893862280206E-3</v>
      </c>
      <c r="D90" s="226">
        <v>3.7755392390124612E-2</v>
      </c>
      <c r="E90" s="226"/>
      <c r="F90" s="226"/>
      <c r="G90" s="226">
        <v>2.5959846486794291E-2</v>
      </c>
    </row>
    <row r="91" spans="1:7" x14ac:dyDescent="0.3">
      <c r="A91" s="142">
        <f t="shared" si="3"/>
        <v>11</v>
      </c>
      <c r="B91" s="228" t="s">
        <v>400</v>
      </c>
      <c r="C91" s="229">
        <v>3.4377808979193006E-3</v>
      </c>
      <c r="D91" s="226">
        <v>0</v>
      </c>
      <c r="E91" s="226"/>
      <c r="F91" s="226"/>
      <c r="G91" s="226">
        <v>1</v>
      </c>
    </row>
    <row r="92" spans="1:7" x14ac:dyDescent="0.3">
      <c r="A92" s="142">
        <f t="shared" si="3"/>
        <v>12</v>
      </c>
      <c r="B92" s="228" t="s">
        <v>401</v>
      </c>
      <c r="C92" s="229">
        <v>3.3305807773283732E-3</v>
      </c>
      <c r="D92" s="226">
        <v>4.4241731180706519E-2</v>
      </c>
      <c r="E92" s="226"/>
      <c r="F92" s="226"/>
      <c r="G92" s="226">
        <v>0.68357296345707219</v>
      </c>
    </row>
    <row r="93" spans="1:7" x14ac:dyDescent="0.3">
      <c r="A93" s="142">
        <f t="shared" si="3"/>
        <v>13</v>
      </c>
      <c r="B93" s="228" t="s">
        <v>402</v>
      </c>
      <c r="C93" s="229">
        <v>2.9606630277227855E-3</v>
      </c>
      <c r="D93" s="226">
        <v>0</v>
      </c>
      <c r="E93" s="226"/>
      <c r="F93" s="226"/>
      <c r="G93" s="226">
        <v>1.6387231059246322E-2</v>
      </c>
    </row>
    <row r="94" spans="1:7" x14ac:dyDescent="0.3">
      <c r="A94" s="142">
        <f t="shared" si="3"/>
        <v>14</v>
      </c>
      <c r="B94" s="228" t="s">
        <v>403</v>
      </c>
      <c r="C94" s="229">
        <v>2.7838840675642887E-3</v>
      </c>
      <c r="D94" s="226">
        <v>0</v>
      </c>
      <c r="E94" s="226"/>
      <c r="F94" s="226"/>
      <c r="G94" s="226">
        <v>0</v>
      </c>
    </row>
    <row r="95" spans="1:7" x14ac:dyDescent="0.3">
      <c r="A95" s="142">
        <f t="shared" si="3"/>
        <v>15</v>
      </c>
      <c r="B95" s="228" t="s">
        <v>404</v>
      </c>
      <c r="C95" s="229">
        <v>2.3249309408783373E-3</v>
      </c>
      <c r="D95" s="226">
        <v>0.98042608162492539</v>
      </c>
      <c r="E95" s="226"/>
      <c r="F95" s="226"/>
      <c r="G95" s="226">
        <v>1.9573918375074505E-2</v>
      </c>
    </row>
    <row r="96" spans="1:7" x14ac:dyDescent="0.3">
      <c r="A96" s="142">
        <f t="shared" si="3"/>
        <v>16</v>
      </c>
      <c r="B96" s="228" t="s">
        <v>405</v>
      </c>
      <c r="C96" s="229">
        <v>1.9425078268876942E-3</v>
      </c>
      <c r="D96" s="226">
        <v>0</v>
      </c>
      <c r="E96" s="226"/>
      <c r="F96" s="226"/>
      <c r="G96" s="226">
        <v>0.71127392484739649</v>
      </c>
    </row>
    <row r="97" spans="1:7" x14ac:dyDescent="0.3">
      <c r="A97" s="142">
        <f t="shared" si="3"/>
        <v>17</v>
      </c>
      <c r="B97" s="228" t="s">
        <v>406</v>
      </c>
      <c r="C97" s="229">
        <v>1.9179926722402592E-3</v>
      </c>
      <c r="D97" s="226">
        <v>1</v>
      </c>
      <c r="E97" s="226"/>
      <c r="F97" s="226"/>
      <c r="G97" s="226">
        <v>0</v>
      </c>
    </row>
    <row r="98" spans="1:7" x14ac:dyDescent="0.3">
      <c r="A98" s="142">
        <f t="shared" si="3"/>
        <v>18</v>
      </c>
      <c r="B98" s="228" t="s">
        <v>407</v>
      </c>
      <c r="C98" s="229">
        <v>1.7932911334313437E-3</v>
      </c>
      <c r="D98" s="226">
        <v>1</v>
      </c>
      <c r="E98" s="226"/>
      <c r="F98" s="226"/>
      <c r="G98" s="226">
        <v>0</v>
      </c>
    </row>
    <row r="99" spans="1:7" x14ac:dyDescent="0.3">
      <c r="A99" s="142">
        <f t="shared" si="3"/>
        <v>19</v>
      </c>
      <c r="B99" s="228" t="s">
        <v>408</v>
      </c>
      <c r="C99" s="229">
        <v>1.5776607104042804E-3</v>
      </c>
      <c r="D99" s="226">
        <v>0</v>
      </c>
      <c r="E99" s="226"/>
      <c r="F99" s="226"/>
      <c r="G99" s="226">
        <v>0</v>
      </c>
    </row>
    <row r="100" spans="1:7" x14ac:dyDescent="0.3">
      <c r="A100" s="142">
        <f t="shared" si="3"/>
        <v>20</v>
      </c>
      <c r="B100" s="228" t="s">
        <v>409</v>
      </c>
      <c r="C100" s="229">
        <v>1.3168212473518811E-3</v>
      </c>
      <c r="D100" s="226">
        <v>0</v>
      </c>
      <c r="E100" s="226"/>
      <c r="F100" s="226"/>
      <c r="G100" s="226">
        <v>0.34738705246379042</v>
      </c>
    </row>
    <row r="101" spans="1:7" x14ac:dyDescent="0.3">
      <c r="A101" s="142">
        <f t="shared" si="3"/>
        <v>21</v>
      </c>
      <c r="B101" s="228" t="s">
        <v>410</v>
      </c>
      <c r="C101" s="229">
        <v>1.2895548912830893E-3</v>
      </c>
      <c r="D101" s="226">
        <v>0.68558846353370162</v>
      </c>
      <c r="E101" s="226"/>
      <c r="F101" s="226"/>
      <c r="G101" s="226">
        <v>6.0878930941829154E-2</v>
      </c>
    </row>
    <row r="102" spans="1:7" x14ac:dyDescent="0.3">
      <c r="A102" s="142">
        <f t="shared" si="3"/>
        <v>22</v>
      </c>
      <c r="B102" s="228" t="s">
        <v>411</v>
      </c>
      <c r="C102" s="229">
        <v>1.2891678367197377E-3</v>
      </c>
      <c r="D102" s="226">
        <v>0</v>
      </c>
      <c r="E102" s="226"/>
      <c r="F102" s="226"/>
      <c r="G102" s="226">
        <v>1</v>
      </c>
    </row>
    <row r="103" spans="1:7" x14ac:dyDescent="0.3">
      <c r="A103" s="142">
        <f t="shared" si="3"/>
        <v>23</v>
      </c>
      <c r="B103" s="228" t="s">
        <v>412</v>
      </c>
      <c r="C103" s="229">
        <v>1.2709035960619583E-3</v>
      </c>
      <c r="D103" s="226">
        <v>0</v>
      </c>
      <c r="E103" s="226"/>
      <c r="F103" s="226"/>
      <c r="G103" s="226">
        <v>0</v>
      </c>
    </row>
    <row r="104" spans="1:7" x14ac:dyDescent="0.3">
      <c r="A104" s="142">
        <f t="shared" si="3"/>
        <v>24</v>
      </c>
      <c r="B104" s="228" t="s">
        <v>413</v>
      </c>
      <c r="C104" s="229">
        <v>1.2271420794515622E-3</v>
      </c>
      <c r="D104" s="226">
        <v>0</v>
      </c>
      <c r="E104" s="226"/>
      <c r="F104" s="226"/>
      <c r="G104" s="226">
        <v>1</v>
      </c>
    </row>
    <row r="105" spans="1:7" x14ac:dyDescent="0.3">
      <c r="A105" s="143">
        <f t="shared" si="3"/>
        <v>25</v>
      </c>
      <c r="B105" s="230" t="s">
        <v>414</v>
      </c>
      <c r="C105" s="231">
        <v>1.2148101226470394E-3</v>
      </c>
      <c r="D105" s="227">
        <v>1</v>
      </c>
      <c r="E105" s="227"/>
      <c r="F105" s="227"/>
      <c r="G105" s="227">
        <v>0</v>
      </c>
    </row>
    <row r="108" spans="1:7" ht="21" x14ac:dyDescent="0.35">
      <c r="A108" s="139" t="s">
        <v>44</v>
      </c>
      <c r="B108" s="140" t="s">
        <v>40</v>
      </c>
      <c r="C108" s="270" t="s">
        <v>186</v>
      </c>
      <c r="D108" s="217" t="str">
        <f>'Panorama Mensual'!$A$8</f>
        <v>:: Fravega</v>
      </c>
      <c r="E108" s="271"/>
      <c r="F108" s="67"/>
    </row>
    <row r="109" spans="1:7" x14ac:dyDescent="0.3">
      <c r="A109" s="141">
        <v>1</v>
      </c>
      <c r="B109" s="228" t="s">
        <v>360</v>
      </c>
      <c r="C109" s="229">
        <v>0.58762924960683716</v>
      </c>
      <c r="D109" s="226">
        <v>0</v>
      </c>
      <c r="E109" s="229"/>
      <c r="F109" s="67"/>
    </row>
    <row r="110" spans="1:7" x14ac:dyDescent="0.3">
      <c r="A110" s="142">
        <f>A109+1</f>
        <v>2</v>
      </c>
      <c r="B110" s="228" t="s">
        <v>48</v>
      </c>
      <c r="C110" s="229">
        <v>0.22167753025822204</v>
      </c>
      <c r="D110" s="226">
        <v>0.18332585728776996</v>
      </c>
      <c r="E110" s="229"/>
      <c r="F110" s="67"/>
    </row>
    <row r="111" spans="1:7" x14ac:dyDescent="0.3">
      <c r="A111" s="142">
        <f t="shared" ref="A111:A127" si="4">A110+1</f>
        <v>3</v>
      </c>
      <c r="B111" s="228" t="s">
        <v>442</v>
      </c>
      <c r="C111" s="229">
        <v>0.17075212557855049</v>
      </c>
      <c r="D111" s="226">
        <v>0</v>
      </c>
      <c r="E111" s="229"/>
      <c r="F111" s="67"/>
    </row>
    <row r="112" spans="1:7" x14ac:dyDescent="0.3">
      <c r="A112" s="142">
        <f t="shared" si="4"/>
        <v>4</v>
      </c>
      <c r="B112" s="228" t="s">
        <v>443</v>
      </c>
      <c r="C112" s="229">
        <v>5.4725387259198302E-3</v>
      </c>
      <c r="D112" s="226">
        <v>0.50736834103782347</v>
      </c>
      <c r="E112" s="229"/>
      <c r="F112" s="67"/>
    </row>
    <row r="113" spans="1:6" x14ac:dyDescent="0.3">
      <c r="A113" s="142">
        <f t="shared" si="4"/>
        <v>5</v>
      </c>
      <c r="B113" s="228" t="s">
        <v>444</v>
      </c>
      <c r="C113" s="229">
        <v>3.7875725813669289E-3</v>
      </c>
      <c r="D113" s="226">
        <v>0.73307978526793538</v>
      </c>
      <c r="E113" s="229"/>
      <c r="F113" s="67"/>
    </row>
    <row r="114" spans="1:6" x14ac:dyDescent="0.3">
      <c r="A114" s="142">
        <f t="shared" si="4"/>
        <v>6</v>
      </c>
      <c r="B114" s="228" t="s">
        <v>49</v>
      </c>
      <c r="C114" s="229">
        <v>2.7915878841179914E-3</v>
      </c>
      <c r="D114" s="226">
        <v>0</v>
      </c>
      <c r="E114" s="229"/>
      <c r="F114" s="67"/>
    </row>
    <row r="115" spans="1:6" x14ac:dyDescent="0.3">
      <c r="A115" s="142">
        <f t="shared" si="4"/>
        <v>7</v>
      </c>
      <c r="B115" s="228" t="s">
        <v>51</v>
      </c>
      <c r="C115" s="229">
        <v>2.1629252066209964E-3</v>
      </c>
      <c r="D115" s="226">
        <v>0.7002115517538281</v>
      </c>
      <c r="E115" s="229"/>
      <c r="F115" s="67"/>
    </row>
    <row r="116" spans="1:6" x14ac:dyDescent="0.3">
      <c r="A116" s="142">
        <f t="shared" si="4"/>
        <v>8</v>
      </c>
      <c r="B116" s="228" t="s">
        <v>316</v>
      </c>
      <c r="C116" s="229">
        <v>1.6810451968841051E-3</v>
      </c>
      <c r="D116" s="226">
        <v>0</v>
      </c>
      <c r="E116" s="229"/>
      <c r="F116" s="67"/>
    </row>
    <row r="117" spans="1:6" x14ac:dyDescent="0.3">
      <c r="A117" s="142">
        <f t="shared" si="4"/>
        <v>9</v>
      </c>
      <c r="B117" s="228" t="s">
        <v>361</v>
      </c>
      <c r="C117" s="229">
        <v>1.0109796867317407E-3</v>
      </c>
      <c r="D117" s="226">
        <v>0</v>
      </c>
      <c r="E117" s="229"/>
      <c r="F117" s="67"/>
    </row>
    <row r="118" spans="1:6" x14ac:dyDescent="0.3">
      <c r="A118" s="142">
        <f t="shared" si="4"/>
        <v>10</v>
      </c>
      <c r="B118" s="228" t="s">
        <v>445</v>
      </c>
      <c r="C118" s="229">
        <v>7.1768218322892452E-4</v>
      </c>
      <c r="D118" s="226">
        <v>0.35171213912580934</v>
      </c>
      <c r="E118" s="229"/>
      <c r="F118" s="67"/>
    </row>
    <row r="119" spans="1:6" x14ac:dyDescent="0.3">
      <c r="A119" s="142">
        <f t="shared" si="4"/>
        <v>11</v>
      </c>
      <c r="B119" s="228" t="s">
        <v>446</v>
      </c>
      <c r="C119" s="229">
        <v>4.6526464735299847E-4</v>
      </c>
      <c r="D119" s="226">
        <v>0</v>
      </c>
      <c r="E119" s="229"/>
      <c r="F119" s="67"/>
    </row>
    <row r="120" spans="1:6" x14ac:dyDescent="0.3">
      <c r="A120" s="142">
        <f t="shared" si="4"/>
        <v>12</v>
      </c>
      <c r="B120" s="228" t="s">
        <v>447</v>
      </c>
      <c r="C120" s="229">
        <v>2.524175358759261E-4</v>
      </c>
      <c r="D120" s="226">
        <v>1</v>
      </c>
      <c r="E120" s="229"/>
      <c r="F120" s="67"/>
    </row>
    <row r="121" spans="1:6" x14ac:dyDescent="0.3">
      <c r="A121" s="142">
        <f t="shared" si="4"/>
        <v>13</v>
      </c>
      <c r="B121" s="228" t="s">
        <v>448</v>
      </c>
      <c r="C121" s="229">
        <v>2.524175358759261E-4</v>
      </c>
      <c r="D121" s="226">
        <v>1</v>
      </c>
      <c r="E121" s="229"/>
      <c r="F121" s="67"/>
    </row>
    <row r="122" spans="1:6" x14ac:dyDescent="0.3">
      <c r="A122" s="142">
        <f t="shared" si="4"/>
        <v>14</v>
      </c>
      <c r="B122" s="228" t="s">
        <v>449</v>
      </c>
      <c r="C122" s="229">
        <v>2.524175358759261E-4</v>
      </c>
      <c r="D122" s="226">
        <v>1</v>
      </c>
      <c r="E122" s="229"/>
      <c r="F122" s="67"/>
    </row>
    <row r="123" spans="1:6" x14ac:dyDescent="0.3">
      <c r="A123" s="142">
        <f t="shared" si="4"/>
        <v>15</v>
      </c>
      <c r="B123" s="228" t="s">
        <v>450</v>
      </c>
      <c r="C123" s="229">
        <v>2.524175358759261E-4</v>
      </c>
      <c r="D123" s="226">
        <v>1</v>
      </c>
      <c r="E123" s="229"/>
      <c r="F123" s="67"/>
    </row>
    <row r="124" spans="1:6" x14ac:dyDescent="0.3">
      <c r="A124" s="142">
        <f t="shared" si="4"/>
        <v>16</v>
      </c>
      <c r="B124" s="228" t="s">
        <v>187</v>
      </c>
      <c r="C124" s="229">
        <v>2.524175358759261E-4</v>
      </c>
      <c r="D124" s="226">
        <v>1</v>
      </c>
      <c r="E124" s="229"/>
      <c r="F124" s="67"/>
    </row>
    <row r="125" spans="1:6" x14ac:dyDescent="0.3">
      <c r="A125" s="142">
        <f t="shared" si="4"/>
        <v>17</v>
      </c>
      <c r="B125" s="228" t="s">
        <v>451</v>
      </c>
      <c r="C125" s="229">
        <v>2.524175358759261E-4</v>
      </c>
      <c r="D125" s="226">
        <v>1</v>
      </c>
      <c r="E125" s="229"/>
      <c r="F125" s="67"/>
    </row>
    <row r="126" spans="1:6" x14ac:dyDescent="0.3">
      <c r="A126" s="142">
        <f t="shared" si="4"/>
        <v>18</v>
      </c>
      <c r="B126" s="228" t="s">
        <v>452</v>
      </c>
      <c r="C126" s="229">
        <v>1.6849661445529008E-4</v>
      </c>
      <c r="D126" s="226">
        <v>0</v>
      </c>
      <c r="E126" s="229"/>
      <c r="F126" s="67"/>
    </row>
    <row r="127" spans="1:6" x14ac:dyDescent="0.3">
      <c r="A127" s="142">
        <f t="shared" si="4"/>
        <v>19</v>
      </c>
      <c r="B127" s="228" t="s">
        <v>453</v>
      </c>
      <c r="C127" s="229">
        <v>1.6849661445529008E-4</v>
      </c>
      <c r="D127" s="226">
        <v>0</v>
      </c>
      <c r="E127" s="229"/>
      <c r="F127" s="67"/>
    </row>
    <row r="128" spans="1:6" x14ac:dyDescent="0.3">
      <c r="A128" s="142"/>
      <c r="B128" s="228"/>
      <c r="C128" s="229"/>
      <c r="D128" s="226"/>
      <c r="E128" s="229"/>
      <c r="F128" s="67"/>
    </row>
    <row r="129" spans="1:6" x14ac:dyDescent="0.3">
      <c r="A129" s="142"/>
      <c r="B129" s="228"/>
      <c r="C129" s="229"/>
      <c r="D129" s="226"/>
      <c r="E129" s="229"/>
      <c r="F129" s="67"/>
    </row>
    <row r="130" spans="1:6" x14ac:dyDescent="0.3">
      <c r="A130" s="142"/>
      <c r="B130" s="228"/>
      <c r="C130" s="229"/>
      <c r="D130" s="226"/>
      <c r="E130" s="229"/>
      <c r="F130" s="67"/>
    </row>
    <row r="131" spans="1:6" x14ac:dyDescent="0.3">
      <c r="A131" s="142"/>
      <c r="B131" s="228"/>
      <c r="C131" s="229"/>
      <c r="D131" s="226"/>
      <c r="E131" s="229"/>
      <c r="F131" s="67"/>
    </row>
    <row r="132" spans="1:6" x14ac:dyDescent="0.3">
      <c r="A132" s="142"/>
      <c r="B132" s="228"/>
      <c r="C132" s="229"/>
      <c r="D132" s="226"/>
      <c r="E132" s="229"/>
      <c r="F132" s="67"/>
    </row>
    <row r="133" spans="1:6" x14ac:dyDescent="0.3">
      <c r="A133" s="143"/>
      <c r="B133" s="230"/>
      <c r="C133" s="231"/>
      <c r="D133" s="227"/>
      <c r="E133" s="229"/>
      <c r="F133" s="67"/>
    </row>
    <row r="134" spans="1:6" x14ac:dyDescent="0.3">
      <c r="E134" s="67"/>
      <c r="F134" s="67"/>
    </row>
    <row r="135" spans="1:6" x14ac:dyDescent="0.3">
      <c r="E135" s="67"/>
      <c r="F135" s="67"/>
    </row>
    <row r="136" spans="1:6" ht="21" x14ac:dyDescent="0.35">
      <c r="A136" s="139" t="s">
        <v>44</v>
      </c>
      <c r="B136" s="140" t="s">
        <v>40</v>
      </c>
      <c r="C136" s="270" t="s">
        <v>195</v>
      </c>
      <c r="D136" s="217" t="str">
        <f>'Panorama Mensual'!$A$8</f>
        <v>:: Fravega</v>
      </c>
      <c r="E136" s="271"/>
      <c r="F136" s="67"/>
    </row>
    <row r="137" spans="1:6" x14ac:dyDescent="0.3">
      <c r="A137" s="141">
        <v>1</v>
      </c>
      <c r="B137" s="228" t="s">
        <v>331</v>
      </c>
      <c r="C137" s="229">
        <v>0.22849856351678094</v>
      </c>
      <c r="D137" s="226">
        <v>0</v>
      </c>
      <c r="E137" s="229"/>
      <c r="F137" s="67"/>
    </row>
    <row r="138" spans="1:6" x14ac:dyDescent="0.3">
      <c r="A138" s="142">
        <f>A137+1</f>
        <v>2</v>
      </c>
      <c r="B138" s="228" t="s">
        <v>137</v>
      </c>
      <c r="C138" s="229">
        <v>0.2195609042965094</v>
      </c>
      <c r="D138" s="226">
        <v>0</v>
      </c>
      <c r="E138" s="229"/>
      <c r="F138" s="67"/>
    </row>
    <row r="139" spans="1:6" x14ac:dyDescent="0.3">
      <c r="A139" s="142">
        <f t="shared" ref="A139:A161" si="5">A138+1</f>
        <v>3</v>
      </c>
      <c r="B139" s="228" t="s">
        <v>454</v>
      </c>
      <c r="C139" s="229">
        <v>0.17219131042907024</v>
      </c>
      <c r="D139" s="226">
        <v>0</v>
      </c>
      <c r="E139" s="229"/>
      <c r="F139" s="67"/>
    </row>
    <row r="140" spans="1:6" x14ac:dyDescent="0.3">
      <c r="A140" s="142">
        <f t="shared" si="5"/>
        <v>4</v>
      </c>
      <c r="B140" s="228" t="s">
        <v>46</v>
      </c>
      <c r="C140" s="229">
        <v>0.11829365356972311</v>
      </c>
      <c r="D140" s="226">
        <v>0</v>
      </c>
      <c r="E140" s="229"/>
      <c r="F140" s="67"/>
    </row>
    <row r="141" spans="1:6" x14ac:dyDescent="0.3">
      <c r="A141" s="142">
        <f t="shared" si="5"/>
        <v>5</v>
      </c>
      <c r="B141" s="228" t="s">
        <v>362</v>
      </c>
      <c r="C141" s="229">
        <v>7.2395039684199441E-2</v>
      </c>
      <c r="D141" s="226">
        <v>0</v>
      </c>
      <c r="E141" s="229"/>
      <c r="F141" s="67"/>
    </row>
    <row r="142" spans="1:6" x14ac:dyDescent="0.3">
      <c r="A142" s="142">
        <f t="shared" si="5"/>
        <v>6</v>
      </c>
      <c r="B142" s="228" t="s">
        <v>138</v>
      </c>
      <c r="C142" s="229">
        <v>5.4519721243656373E-2</v>
      </c>
      <c r="D142" s="226">
        <v>0</v>
      </c>
      <c r="E142" s="229"/>
      <c r="F142" s="67"/>
    </row>
    <row r="143" spans="1:6" x14ac:dyDescent="0.3">
      <c r="A143" s="142">
        <f t="shared" si="5"/>
        <v>7</v>
      </c>
      <c r="B143" s="228" t="s">
        <v>455</v>
      </c>
      <c r="C143" s="229">
        <v>1.8769084362570229E-2</v>
      </c>
      <c r="D143" s="226">
        <v>0</v>
      </c>
      <c r="E143" s="229"/>
      <c r="F143" s="67"/>
    </row>
    <row r="144" spans="1:6" x14ac:dyDescent="0.3">
      <c r="A144" s="142">
        <f t="shared" si="5"/>
        <v>8</v>
      </c>
      <c r="B144" s="228" t="s">
        <v>45</v>
      </c>
      <c r="C144" s="229">
        <v>1.84635718403998E-2</v>
      </c>
      <c r="D144" s="226">
        <v>0</v>
      </c>
      <c r="E144" s="229"/>
      <c r="F144" s="67"/>
    </row>
    <row r="145" spans="1:6" x14ac:dyDescent="0.3">
      <c r="A145" s="142">
        <f t="shared" si="5"/>
        <v>9</v>
      </c>
      <c r="B145" s="228" t="s">
        <v>456</v>
      </c>
      <c r="C145" s="229">
        <v>1.6302212540722699E-2</v>
      </c>
      <c r="D145" s="226">
        <v>0</v>
      </c>
      <c r="E145" s="229"/>
      <c r="F145" s="67"/>
    </row>
    <row r="146" spans="1:6" x14ac:dyDescent="0.3">
      <c r="A146" s="142">
        <f t="shared" si="5"/>
        <v>10</v>
      </c>
      <c r="B146" s="228" t="s">
        <v>363</v>
      </c>
      <c r="C146" s="229">
        <v>1.5038444388881935E-2</v>
      </c>
      <c r="D146" s="226">
        <v>0.21052576500463668</v>
      </c>
      <c r="E146" s="229"/>
      <c r="F146" s="67"/>
    </row>
    <row r="147" spans="1:6" x14ac:dyDescent="0.3">
      <c r="A147" s="142">
        <f t="shared" si="5"/>
        <v>11</v>
      </c>
      <c r="B147" s="228" t="s">
        <v>188</v>
      </c>
      <c r="C147" s="229">
        <v>1.1444753580074813E-2</v>
      </c>
      <c r="D147" s="226">
        <v>0</v>
      </c>
      <c r="E147" s="229"/>
      <c r="F147" s="67"/>
    </row>
    <row r="148" spans="1:6" x14ac:dyDescent="0.3">
      <c r="A148" s="142">
        <f t="shared" si="5"/>
        <v>12</v>
      </c>
      <c r="B148" s="228" t="s">
        <v>457</v>
      </c>
      <c r="C148" s="229">
        <v>9.7858818533304425E-3</v>
      </c>
      <c r="D148" s="226">
        <v>0</v>
      </c>
      <c r="E148" s="229"/>
      <c r="F148" s="67"/>
    </row>
    <row r="149" spans="1:6" x14ac:dyDescent="0.3">
      <c r="A149" s="142">
        <f t="shared" si="5"/>
        <v>13</v>
      </c>
      <c r="B149" s="228" t="s">
        <v>458</v>
      </c>
      <c r="C149" s="229">
        <v>8.8921159313032887E-3</v>
      </c>
      <c r="D149" s="226">
        <v>0</v>
      </c>
      <c r="E149" s="229"/>
      <c r="F149" s="67"/>
    </row>
    <row r="150" spans="1:6" x14ac:dyDescent="0.3">
      <c r="A150" s="142">
        <f t="shared" si="5"/>
        <v>14</v>
      </c>
      <c r="B150" s="228" t="s">
        <v>459</v>
      </c>
      <c r="C150" s="229">
        <v>8.8921159313032887E-3</v>
      </c>
      <c r="D150" s="226">
        <v>0</v>
      </c>
      <c r="E150" s="229"/>
      <c r="F150" s="67"/>
    </row>
    <row r="151" spans="1:6" x14ac:dyDescent="0.3">
      <c r="A151" s="142">
        <f t="shared" si="5"/>
        <v>15</v>
      </c>
      <c r="B151" s="228" t="s">
        <v>460</v>
      </c>
      <c r="C151" s="229">
        <v>5.928077287535527E-3</v>
      </c>
      <c r="D151" s="226">
        <v>0</v>
      </c>
      <c r="E151" s="229"/>
      <c r="F151" s="67"/>
    </row>
    <row r="152" spans="1:6" x14ac:dyDescent="0.3">
      <c r="A152" s="142">
        <f t="shared" si="5"/>
        <v>16</v>
      </c>
      <c r="B152" s="228" t="s">
        <v>461</v>
      </c>
      <c r="C152" s="229">
        <v>2.0410392371341883E-3</v>
      </c>
      <c r="D152" s="226">
        <v>0</v>
      </c>
      <c r="E152" s="229"/>
      <c r="F152" s="67"/>
    </row>
    <row r="153" spans="1:6" x14ac:dyDescent="0.3">
      <c r="A153" s="142">
        <f t="shared" si="5"/>
        <v>17</v>
      </c>
      <c r="B153" s="228" t="s">
        <v>462</v>
      </c>
      <c r="C153" s="229">
        <v>1.4820193218838813E-3</v>
      </c>
      <c r="D153" s="226">
        <v>0</v>
      </c>
      <c r="E153" s="229"/>
      <c r="F153" s="67"/>
    </row>
    <row r="154" spans="1:6" x14ac:dyDescent="0.3">
      <c r="A154" s="142">
        <f t="shared" si="5"/>
        <v>18</v>
      </c>
      <c r="B154" s="228" t="s">
        <v>463</v>
      </c>
      <c r="C154" s="229">
        <v>1.4820193218838813E-3</v>
      </c>
      <c r="D154" s="226">
        <v>0</v>
      </c>
      <c r="E154" s="229"/>
      <c r="F154" s="67"/>
    </row>
    <row r="155" spans="1:6" x14ac:dyDescent="0.3">
      <c r="A155" s="142">
        <f t="shared" si="5"/>
        <v>19</v>
      </c>
      <c r="B155" s="228" t="s">
        <v>254</v>
      </c>
      <c r="C155" s="229">
        <v>1.4820193218838813E-3</v>
      </c>
      <c r="D155" s="226">
        <v>0</v>
      </c>
      <c r="E155" s="229"/>
      <c r="F155" s="67"/>
    </row>
    <row r="156" spans="1:6" x14ac:dyDescent="0.3">
      <c r="A156" s="142">
        <f t="shared" si="5"/>
        <v>20</v>
      </c>
      <c r="B156" s="228" t="s">
        <v>464</v>
      </c>
      <c r="C156" s="229">
        <v>1.4820193218838813E-3</v>
      </c>
      <c r="D156" s="226">
        <v>0</v>
      </c>
      <c r="E156" s="229"/>
      <c r="F156" s="67"/>
    </row>
    <row r="157" spans="1:6" x14ac:dyDescent="0.3">
      <c r="A157" s="142">
        <f t="shared" si="5"/>
        <v>21</v>
      </c>
      <c r="B157" s="228" t="s">
        <v>465</v>
      </c>
      <c r="C157" s="229">
        <v>1.4820193218838813E-3</v>
      </c>
      <c r="D157" s="226">
        <v>0</v>
      </c>
      <c r="E157" s="229"/>
      <c r="F157" s="67"/>
    </row>
    <row r="158" spans="1:6" x14ac:dyDescent="0.3">
      <c r="A158" s="142">
        <f t="shared" si="5"/>
        <v>22</v>
      </c>
      <c r="B158" s="228" t="s">
        <v>466</v>
      </c>
      <c r="C158" s="229">
        <v>1.4820193218838813E-3</v>
      </c>
      <c r="D158" s="226">
        <v>0</v>
      </c>
      <c r="E158" s="229"/>
      <c r="F158" s="67"/>
    </row>
    <row r="159" spans="1:6" x14ac:dyDescent="0.3">
      <c r="A159" s="142">
        <f t="shared" si="5"/>
        <v>23</v>
      </c>
      <c r="B159" s="228" t="s">
        <v>467</v>
      </c>
      <c r="C159" s="229">
        <v>1.4820193218838813E-3</v>
      </c>
      <c r="D159" s="226">
        <v>0</v>
      </c>
      <c r="E159" s="229"/>
      <c r="F159" s="67"/>
    </row>
    <row r="160" spans="1:6" x14ac:dyDescent="0.3">
      <c r="A160" s="142">
        <f t="shared" si="5"/>
        <v>24</v>
      </c>
      <c r="B160" s="228" t="s">
        <v>468</v>
      </c>
      <c r="C160" s="229">
        <v>1.4820193218838813E-3</v>
      </c>
      <c r="D160" s="226">
        <v>0</v>
      </c>
      <c r="E160" s="229"/>
      <c r="F160" s="67"/>
    </row>
    <row r="161" spans="1:6" x14ac:dyDescent="0.3">
      <c r="A161" s="143">
        <f t="shared" si="5"/>
        <v>25</v>
      </c>
      <c r="B161" s="230" t="s">
        <v>469</v>
      </c>
      <c r="C161" s="231">
        <v>1.4820193218838813E-3</v>
      </c>
      <c r="D161" s="227">
        <v>0</v>
      </c>
      <c r="E161" s="229"/>
      <c r="F161" s="67"/>
    </row>
  </sheetData>
  <mergeCells count="8">
    <mergeCell ref="E52"/>
    <mergeCell ref="F52"/>
    <mergeCell ref="E80"/>
    <mergeCell ref="F80"/>
    <mergeCell ref="E1"/>
    <mergeCell ref="F1"/>
    <mergeCell ref="E24"/>
    <mergeCell ref="F24"/>
  </mergeCells>
  <conditionalFormatting sqref="G2:G20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{C583C5B3-FEDD-3D48-9A6C-4A3024AE56BE}</x14:id>
        </ext>
      </extLst>
    </cfRule>
  </conditionalFormatting>
  <conditionalFormatting sqref="G2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{84367ECC-5C47-0248-BB70-73B32EE5DA74}</x14:id>
        </ext>
      </extLst>
    </cfRule>
  </conditionalFormatting>
  <conditionalFormatting sqref="G25:G4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{8563ED93-94F7-6E49-B71A-06A2339D0CCE}</x14:id>
        </ext>
      </extLst>
    </cfRule>
  </conditionalFormatting>
  <conditionalFormatting sqref="G44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{339A3589-30F1-144C-8788-36EC78099BAA}</x14:id>
        </ext>
      </extLst>
    </cfRule>
  </conditionalFormatting>
  <conditionalFormatting sqref="G45:G49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{183F27FF-F3AB-994E-A131-3CF252AFD62C}</x14:id>
        </ext>
      </extLst>
    </cfRule>
  </conditionalFormatting>
  <conditionalFormatting sqref="G25:G49">
    <cfRule type="dataBar" priority="4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{7C58C10A-F94F-FF49-ACE1-C3D4662AEE7B}</x14:id>
        </ext>
      </extLst>
    </cfRule>
  </conditionalFormatting>
  <conditionalFormatting sqref="G53:G7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{8BB7E5A9-9C88-FA42-A90A-06A0402947ED}</x14:id>
        </ext>
      </extLst>
    </cfRule>
  </conditionalFormatting>
  <conditionalFormatting sqref="G7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{28FF94E6-3FE5-9A4D-9BFB-3E90BC7A43E4}</x14:id>
        </ext>
      </extLst>
    </cfRule>
  </conditionalFormatting>
  <conditionalFormatting sqref="G73:G7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{2BC23F68-6FAF-0344-9DAE-13559CA649F1}</x14:id>
        </ext>
      </extLst>
    </cfRule>
  </conditionalFormatting>
  <conditionalFormatting sqref="G53:G77">
    <cfRule type="dataBar" priority="3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{2FD1FDD0-9C15-B946-8F33-FCB1F801726E}</x14:id>
        </ext>
      </extLst>
    </cfRule>
  </conditionalFormatting>
  <conditionalFormatting sqref="G81:G9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{BC5094B9-80EE-9044-8506-B29EFCC73176}</x14:id>
        </ext>
      </extLst>
    </cfRule>
  </conditionalFormatting>
  <conditionalFormatting sqref="G10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{E41944DD-378F-7840-8D80-27FB2550422C}</x14:id>
        </ext>
      </extLst>
    </cfRule>
  </conditionalFormatting>
  <conditionalFormatting sqref="G101:G10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{49A3C309-734A-664D-A91B-A473C2DB0A96}</x14:id>
        </ext>
      </extLst>
    </cfRule>
  </conditionalFormatting>
  <conditionalFormatting sqref="G81:G105">
    <cfRule type="dataBar" priority="2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{020FA827-24D7-D341-A81F-4D29273E9F42}</x14:id>
        </ext>
      </extLst>
    </cfRule>
  </conditionalFormatting>
  <conditionalFormatting sqref="G2:G21">
    <cfRule type="dataBar" priority="42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{C8430A2E-33E0-294F-A637-4E3DA138250B}</x14:id>
        </ext>
      </extLst>
    </cfRule>
  </conditionalFormatting>
  <conditionalFormatting sqref="E25:E49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{6883DCC3-D26E-F34C-AAD3-BF52B54030A3}</x14:id>
        </ext>
      </extLst>
    </cfRule>
  </conditionalFormatting>
  <conditionalFormatting sqref="E53:E77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{154E3078-4132-D84F-A32C-FC32F4798A03}</x14:id>
        </ext>
      </extLst>
    </cfRule>
  </conditionalFormatting>
  <conditionalFormatting sqref="E81:E105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{3AFA234C-BE01-034F-BEC3-72704F3E5CED}</x14:id>
        </ext>
      </extLst>
    </cfRule>
  </conditionalFormatting>
  <conditionalFormatting sqref="E109:E12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{6DBDAAD2-355E-C84B-B2BC-1B00E5702925}</x14:id>
        </ext>
      </extLst>
    </cfRule>
  </conditionalFormatting>
  <conditionalFormatting sqref="E128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{64E55BF1-C5AD-954F-B79D-D65CA80707A2}</x14:id>
        </ext>
      </extLst>
    </cfRule>
  </conditionalFormatting>
  <conditionalFormatting sqref="E129:E133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{0137B437-43C7-5743-86C5-2E2C48C7A4CD}</x14:id>
        </ext>
      </extLst>
    </cfRule>
  </conditionalFormatting>
  <conditionalFormatting sqref="E109:E133">
    <cfRule type="dataBar" priority="48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{1CB6934E-5961-9B46-A0D7-B8E58B59B7AF}</x14:id>
        </ext>
      </extLst>
    </cfRule>
  </conditionalFormatting>
  <conditionalFormatting sqref="E137:E15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{D1DDB13F-81F8-A048-8FCC-F1E5C7A5BA65}</x14:id>
        </ext>
      </extLst>
    </cfRule>
  </conditionalFormatting>
  <conditionalFormatting sqref="E156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{363974F4-0B38-114C-AF63-D639E093397F}</x14:id>
        </ext>
      </extLst>
    </cfRule>
  </conditionalFormatting>
  <conditionalFormatting sqref="E157:E16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{8C0A9D9A-EE35-3F44-8360-98BE63D87C19}</x14:id>
        </ext>
      </extLst>
    </cfRule>
  </conditionalFormatting>
  <conditionalFormatting sqref="E137:E161">
    <cfRule type="dataBar" priority="487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{2914C204-F3B5-1648-99A7-E3E2BD5961A6}</x14:id>
        </ext>
      </extLst>
    </cfRule>
  </conditionalFormatting>
  <conditionalFormatting sqref="E2:E2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{E9D0310E-FD85-8740-B330-11FC4A69331C}</x14:id>
        </ext>
      </extLst>
    </cfRule>
  </conditionalFormatting>
  <conditionalFormatting sqref="D25:D49">
    <cfRule type="dataBar" priority="4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{4D8A72AB-EDDA-2F4B-881C-C9686943CA64}</x14:id>
        </ext>
      </extLst>
    </cfRule>
  </conditionalFormatting>
  <conditionalFormatting sqref="D53:D77">
    <cfRule type="dataBar" priority="4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{0CB57BD5-4885-174C-93F5-482CC4FE4FE6}</x14:id>
        </ext>
      </extLst>
    </cfRule>
  </conditionalFormatting>
  <conditionalFormatting sqref="D81:D105">
    <cfRule type="dataBar" priority="4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{C020B7A8-76F4-9B47-B313-437F4EF5CB4A}</x14:id>
        </ext>
      </extLst>
    </cfRule>
  </conditionalFormatting>
  <conditionalFormatting sqref="D109:D13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{F036F73A-6F6B-7749-A056-81284082CA96}</x14:id>
        </ext>
      </extLst>
    </cfRule>
  </conditionalFormatting>
  <conditionalFormatting sqref="D137:D161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{184DBE20-C7B0-FD4D-8AAD-6985519E5BFD}</x14:id>
        </ext>
      </extLst>
    </cfRule>
  </conditionalFormatting>
  <conditionalFormatting sqref="D2:D21">
    <cfRule type="dataBar" priority="4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{C07322DE-D771-D743-BC15-13B5A666B993}</x14:id>
        </ext>
      </extLst>
    </cfRule>
  </conditionalFormatting>
  <conditionalFormatting sqref="F25:F49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{490243B9-7A6F-9D46-A313-076F94118C9C}</x14:id>
        </ext>
      </extLst>
    </cfRule>
  </conditionalFormatting>
  <conditionalFormatting sqref="F53:F77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{4DC51527-02DD-A84F-BCA5-5B3E38FC0640}</x14:id>
        </ext>
      </extLst>
    </cfRule>
  </conditionalFormatting>
  <conditionalFormatting sqref="F81:F10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{E0EE022E-EDCA-C344-BF79-F10AC9B8C82E}</x14:id>
        </ext>
      </extLst>
    </cfRule>
  </conditionalFormatting>
  <conditionalFormatting sqref="F2:F21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{EC58F0E5-3686-3647-A5EA-A9EC928040FD}</x14:id>
        </ext>
      </extLst>
    </cfRule>
  </conditionalFormatting>
  <conditionalFormatting sqref="D2:F20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{9C0FEE3D-D55C-784B-B2EC-F9F6C184F84A}</x14:id>
        </ext>
      </extLst>
    </cfRule>
  </conditionalFormatting>
  <conditionalFormatting sqref="D21:F2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{753683EC-2022-1B41-867D-48A2E6658C4B}</x14:id>
        </ext>
      </extLst>
    </cfRule>
  </conditionalFormatting>
  <conditionalFormatting sqref="D25:F43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{BE9AE844-0E4D-B64E-8A64-C72A81458393}</x14:id>
        </ext>
      </extLst>
    </cfRule>
  </conditionalFormatting>
  <conditionalFormatting sqref="D44:F44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{C7C1411B-D046-0943-9421-F5A2B932B0CA}</x14:id>
        </ext>
      </extLst>
    </cfRule>
  </conditionalFormatting>
  <conditionalFormatting sqref="D45:F49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{CF4DA7E2-F488-1249-97A6-1FF85732AB39}</x14:id>
        </ext>
      </extLst>
    </cfRule>
  </conditionalFormatting>
  <conditionalFormatting sqref="D53:F7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{D7BDC579-01F8-0042-B4C8-B4483CA2F39E}</x14:id>
        </ext>
      </extLst>
    </cfRule>
  </conditionalFormatting>
  <conditionalFormatting sqref="D72:F72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{B605B23E-FD8A-894B-B042-DBD9FBADEBDB}</x14:id>
        </ext>
      </extLst>
    </cfRule>
  </conditionalFormatting>
  <conditionalFormatting sqref="D73:F77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{6DCFE1D3-9288-9342-8347-3C03FF8BF736}</x14:id>
        </ext>
      </extLst>
    </cfRule>
  </conditionalFormatting>
  <conditionalFormatting sqref="D81:F9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{39CCD58E-C60E-9A4B-8D8A-EE7E291B43A9}</x14:id>
        </ext>
      </extLst>
    </cfRule>
  </conditionalFormatting>
  <conditionalFormatting sqref="D100:F100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{9742B316-EE5A-BD46-A9BE-E788EB456AD0}</x14:id>
        </ext>
      </extLst>
    </cfRule>
  </conditionalFormatting>
  <conditionalFormatting sqref="D101:F105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{F06154C5-8788-CA43-92E6-F4D650BDE1FF}</x14:id>
        </ext>
      </extLst>
    </cfRule>
  </conditionalFormatting>
  <conditionalFormatting sqref="D109:D12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{C92F5DF7-1EE7-F141-A8AC-0F1BE5976F80}</x14:id>
        </ext>
      </extLst>
    </cfRule>
  </conditionalFormatting>
  <conditionalFormatting sqref="D128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{003B8444-900E-DE49-B1C5-C5D7374984ED}</x14:id>
        </ext>
      </extLst>
    </cfRule>
  </conditionalFormatting>
  <conditionalFormatting sqref="D129:D133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{0B3B00BC-7D18-1644-87D7-0383662EFDEE}</x14:id>
        </ext>
      </extLst>
    </cfRule>
  </conditionalFormatting>
  <conditionalFormatting sqref="D137:D155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{2FC2AA03-BE4F-1E4B-936B-278184C4B204}</x14:id>
        </ext>
      </extLst>
    </cfRule>
  </conditionalFormatting>
  <conditionalFormatting sqref="D15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{050B3445-AACE-B94E-8C35-513F28B882B9}</x14:id>
        </ext>
      </extLst>
    </cfRule>
  </conditionalFormatting>
  <conditionalFormatting sqref="D157:D16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{ECC078BF-774B-594C-BDC0-32A218654FD6}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83C5B3-FEDD-3D48-9A6C-4A3024AE5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G2:G20</xm:sqref>
        </x14:conditionalFormatting>
        <x14:conditionalFormatting xmlns:xm="http://schemas.microsoft.com/office/excel/2006/main">
          <x14:cfRule type="dataBar" id="{84367ECC-5C47-0248-BB70-73B32EE5DA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8563ED93-94F7-6E49-B71A-06A2339D0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G25:G43</xm:sqref>
        </x14:conditionalFormatting>
        <x14:conditionalFormatting xmlns:xm="http://schemas.microsoft.com/office/excel/2006/main">
          <x14:cfRule type="dataBar" id="{339A3589-30F1-144C-8788-36EC78099B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183F27FF-F3AB-994E-A131-3CF252AFD6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G45:G49</xm:sqref>
        </x14:conditionalFormatting>
        <x14:conditionalFormatting xmlns:xm="http://schemas.microsoft.com/office/excel/2006/main">
          <x14:cfRule type="dataBar" id="{7C58C10A-F94F-FF49-ACE1-C3D4662AEE7B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G25:G49</xm:sqref>
        </x14:conditionalFormatting>
        <x14:conditionalFormatting xmlns:xm="http://schemas.microsoft.com/office/excel/2006/main">
          <x14:cfRule type="dataBar" id="{8BB7E5A9-9C88-FA42-A90A-06A04029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G53:G71</xm:sqref>
        </x14:conditionalFormatting>
        <x14:conditionalFormatting xmlns:xm="http://schemas.microsoft.com/office/excel/2006/main">
          <x14:cfRule type="dataBar" id="{28FF94E6-3FE5-9A4D-9BFB-3E90BC7A43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2BC23F68-6FAF-0344-9DAE-13559CA64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G73:G77</xm:sqref>
        </x14:conditionalFormatting>
        <x14:conditionalFormatting xmlns:xm="http://schemas.microsoft.com/office/excel/2006/main">
          <x14:cfRule type="dataBar" id="{2FD1FDD0-9C15-B946-8F33-FCB1F801726E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G53:G77</xm:sqref>
        </x14:conditionalFormatting>
        <x14:conditionalFormatting xmlns:xm="http://schemas.microsoft.com/office/excel/2006/main">
          <x14:cfRule type="dataBar" id="{BC5094B9-80EE-9044-8506-B29EFCC731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G81:G99</xm:sqref>
        </x14:conditionalFormatting>
        <x14:conditionalFormatting xmlns:xm="http://schemas.microsoft.com/office/excel/2006/main">
          <x14:cfRule type="dataBar" id="{E41944DD-378F-7840-8D80-27FB25504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G100</xm:sqref>
        </x14:conditionalFormatting>
        <x14:conditionalFormatting xmlns:xm="http://schemas.microsoft.com/office/excel/2006/main">
          <x14:cfRule type="dataBar" id="{49A3C309-734A-664D-A91B-A473C2DB0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G101:G105</xm:sqref>
        </x14:conditionalFormatting>
        <x14:conditionalFormatting xmlns:xm="http://schemas.microsoft.com/office/excel/2006/main">
          <x14:cfRule type="dataBar" id="{020FA827-24D7-D341-A81F-4D29273E9F42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G81:G105</xm:sqref>
        </x14:conditionalFormatting>
        <x14:conditionalFormatting xmlns:xm="http://schemas.microsoft.com/office/excel/2006/main">
          <x14:cfRule type="dataBar" id="{C8430A2E-33E0-294F-A637-4E3DA138250B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6883DCC3-D26E-F34C-AAD3-BF52B5403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E25:E49</xm:sqref>
        </x14:conditionalFormatting>
        <x14:conditionalFormatting xmlns:xm="http://schemas.microsoft.com/office/excel/2006/main">
          <x14:cfRule type="dataBar" id="{154E3078-4132-D84F-A32C-FC32F4798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E53:E77</xm:sqref>
        </x14:conditionalFormatting>
        <x14:conditionalFormatting xmlns:xm="http://schemas.microsoft.com/office/excel/2006/main">
          <x14:cfRule type="dataBar" id="{3AFA234C-BE01-034F-BEC3-72704F3E5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E81:E105</xm:sqref>
        </x14:conditionalFormatting>
        <x14:conditionalFormatting xmlns:xm="http://schemas.microsoft.com/office/excel/2006/main">
          <x14:cfRule type="dataBar" id="{6DBDAAD2-355E-C84B-B2BC-1B00E5702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E109:E127</xm:sqref>
        </x14:conditionalFormatting>
        <x14:conditionalFormatting xmlns:xm="http://schemas.microsoft.com/office/excel/2006/main">
          <x14:cfRule type="dataBar" id="{64E55BF1-C5AD-954F-B79D-D65CA8070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0137B437-43C7-5743-86C5-2E2C48C7A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E129:E133</xm:sqref>
        </x14:conditionalFormatting>
        <x14:conditionalFormatting xmlns:xm="http://schemas.microsoft.com/office/excel/2006/main">
          <x14:cfRule type="dataBar" id="{1CB6934E-5961-9B46-A0D7-B8E58B59B7AF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E109:E133</xm:sqref>
        </x14:conditionalFormatting>
        <x14:conditionalFormatting xmlns:xm="http://schemas.microsoft.com/office/excel/2006/main">
          <x14:cfRule type="dataBar" id="{D1DDB13F-81F8-A048-8FCC-F1E5C7A5BA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E137:E155</xm:sqref>
        </x14:conditionalFormatting>
        <x14:conditionalFormatting xmlns:xm="http://schemas.microsoft.com/office/excel/2006/main">
          <x14:cfRule type="dataBar" id="{363974F4-0B38-114C-AF63-D639E0933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8C0A9D9A-EE35-3F44-8360-98BE63D87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E157:E161</xm:sqref>
        </x14:conditionalFormatting>
        <x14:conditionalFormatting xmlns:xm="http://schemas.microsoft.com/office/excel/2006/main">
          <x14:cfRule type="dataBar" id="{2914C204-F3B5-1648-99A7-E3E2BD5961A6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E137:E161</xm:sqref>
        </x14:conditionalFormatting>
        <x14:conditionalFormatting xmlns:xm="http://schemas.microsoft.com/office/excel/2006/main">
          <x14:cfRule type="dataBar" id="{E9D0310E-FD85-8740-B330-11FC4A693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4D8A72AB-EDDA-2F4B-881C-C9686943CA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D25:D49</xm:sqref>
        </x14:conditionalFormatting>
        <x14:conditionalFormatting xmlns:xm="http://schemas.microsoft.com/office/excel/2006/main">
          <x14:cfRule type="dataBar" id="{0CB57BD5-4885-174C-93F5-482CC4FE4F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D53:D77</xm:sqref>
        </x14:conditionalFormatting>
        <x14:conditionalFormatting xmlns:xm="http://schemas.microsoft.com/office/excel/2006/main">
          <x14:cfRule type="dataBar" id="{C020B7A8-76F4-9B47-B313-437F4EF5CB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D81:D105</xm:sqref>
        </x14:conditionalFormatting>
        <x14:conditionalFormatting xmlns:xm="http://schemas.microsoft.com/office/excel/2006/main">
          <x14:cfRule type="dataBar" id="{F036F73A-6F6B-7749-A056-81284082C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D109:D133</xm:sqref>
        </x14:conditionalFormatting>
        <x14:conditionalFormatting xmlns:xm="http://schemas.microsoft.com/office/excel/2006/main">
          <x14:cfRule type="dataBar" id="{184DBE20-C7B0-FD4D-8AAD-6985519E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D137:D161</xm:sqref>
        </x14:conditionalFormatting>
        <x14:conditionalFormatting xmlns:xm="http://schemas.microsoft.com/office/excel/2006/main">
          <x14:cfRule type="dataBar" id="{C07322DE-D771-D743-BC15-13B5A666B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D2:D21</xm:sqref>
        </x14:conditionalFormatting>
        <x14:conditionalFormatting xmlns:xm="http://schemas.microsoft.com/office/excel/2006/main">
          <x14:cfRule type="dataBar" id="{490243B9-7A6F-9D46-A313-076F94118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F25:F49</xm:sqref>
        </x14:conditionalFormatting>
        <x14:conditionalFormatting xmlns:xm="http://schemas.microsoft.com/office/excel/2006/main">
          <x14:cfRule type="dataBar" id="{4DC51527-02DD-A84F-BCA5-5B3E38FC0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F53:F77</xm:sqref>
        </x14:conditionalFormatting>
        <x14:conditionalFormatting xmlns:xm="http://schemas.microsoft.com/office/excel/2006/main">
          <x14:cfRule type="dataBar" id="{E0EE022E-EDCA-C344-BF79-F10AC9B8C8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F81:F105</xm:sqref>
        </x14:conditionalFormatting>
        <x14:conditionalFormatting xmlns:xm="http://schemas.microsoft.com/office/excel/2006/main">
          <x14:cfRule type="dataBar" id="{EC58F0E5-3686-3647-A5EA-A9EC928040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9C0FEE3D-D55C-784B-B2EC-F9F6C184F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D2:F20</xm:sqref>
        </x14:conditionalFormatting>
        <x14:conditionalFormatting xmlns:xm="http://schemas.microsoft.com/office/excel/2006/main">
          <x14:cfRule type="dataBar" id="{753683EC-2022-1B41-867D-48A2E6658C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D21:F21</xm:sqref>
        </x14:conditionalFormatting>
        <x14:conditionalFormatting xmlns:xm="http://schemas.microsoft.com/office/excel/2006/main">
          <x14:cfRule type="dataBar" id="{BE9AE844-0E4D-B64E-8A64-C72A814583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D25:F43</xm:sqref>
        </x14:conditionalFormatting>
        <x14:conditionalFormatting xmlns:xm="http://schemas.microsoft.com/office/excel/2006/main">
          <x14:cfRule type="dataBar" id="{C7C1411B-D046-0943-9421-F5A2B932B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D44:F44</xm:sqref>
        </x14:conditionalFormatting>
        <x14:conditionalFormatting xmlns:xm="http://schemas.microsoft.com/office/excel/2006/main">
          <x14:cfRule type="dataBar" id="{CF4DA7E2-F488-1249-97A6-1FF85732AB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D45:F49</xm:sqref>
        </x14:conditionalFormatting>
        <x14:conditionalFormatting xmlns:xm="http://schemas.microsoft.com/office/excel/2006/main">
          <x14:cfRule type="dataBar" id="{D7BDC579-01F8-0042-B4C8-B4483CA2F3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D53:F71</xm:sqref>
        </x14:conditionalFormatting>
        <x14:conditionalFormatting xmlns:xm="http://schemas.microsoft.com/office/excel/2006/main">
          <x14:cfRule type="dataBar" id="{B605B23E-FD8A-894B-B042-DBD9FBADEB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D72:F72</xm:sqref>
        </x14:conditionalFormatting>
        <x14:conditionalFormatting xmlns:xm="http://schemas.microsoft.com/office/excel/2006/main">
          <x14:cfRule type="dataBar" id="{6DCFE1D3-9288-9342-8347-3C03FF8BF7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D73:F77</xm:sqref>
        </x14:conditionalFormatting>
        <x14:conditionalFormatting xmlns:xm="http://schemas.microsoft.com/office/excel/2006/main">
          <x14:cfRule type="dataBar" id="{39CCD58E-C60E-9A4B-8D8A-EE7E291B4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D81:F99</xm:sqref>
        </x14:conditionalFormatting>
        <x14:conditionalFormatting xmlns:xm="http://schemas.microsoft.com/office/excel/2006/main">
          <x14:cfRule type="dataBar" id="{9742B316-EE5A-BD46-A9BE-E788EB456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D100:F100</xm:sqref>
        </x14:conditionalFormatting>
        <x14:conditionalFormatting xmlns:xm="http://schemas.microsoft.com/office/excel/2006/main">
          <x14:cfRule type="dataBar" id="{F06154C5-8788-CA43-92E6-F4D650BDE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D101:F105</xm:sqref>
        </x14:conditionalFormatting>
        <x14:conditionalFormatting xmlns:xm="http://schemas.microsoft.com/office/excel/2006/main">
          <x14:cfRule type="dataBar" id="{C92F5DF7-1EE7-F141-A8AC-0F1BE5976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D109:D127</xm:sqref>
        </x14:conditionalFormatting>
        <x14:conditionalFormatting xmlns:xm="http://schemas.microsoft.com/office/excel/2006/main">
          <x14:cfRule type="dataBar" id="{003B8444-900E-DE49-B1C5-C5D737498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D128</xm:sqref>
        </x14:conditionalFormatting>
        <x14:conditionalFormatting xmlns:xm="http://schemas.microsoft.com/office/excel/2006/main">
          <x14:cfRule type="dataBar" id="{0B3B00BC-7D18-1644-87D7-0383662EFD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D129:D133</xm:sqref>
        </x14:conditionalFormatting>
        <x14:conditionalFormatting xmlns:xm="http://schemas.microsoft.com/office/excel/2006/main">
          <x14:cfRule type="dataBar" id="{2FC2AA03-BE4F-1E4B-936B-278184C4B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D137:D155</xm:sqref>
        </x14:conditionalFormatting>
        <x14:conditionalFormatting xmlns:xm="http://schemas.microsoft.com/office/excel/2006/main">
          <x14:cfRule type="dataBar" id="{050B3445-AACE-B94E-8C35-513F28B882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D156</xm:sqref>
        </x14:conditionalFormatting>
        <x14:conditionalFormatting xmlns:xm="http://schemas.microsoft.com/office/excel/2006/main">
          <x14:cfRule type="dataBar" id="{ECC078BF-774B-594C-BDC0-32A218654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D157:D161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zoomScale="85" zoomScaleNormal="85" workbookViewId="0">
      <selection activeCell="R25" sqref="R25"/>
    </sheetView>
  </sheetViews>
  <sheetFormatPr defaultColWidth="11" defaultRowHeight="15.75" x14ac:dyDescent="0.25"/>
  <cols>
    <col min="1" max="1" width="2.125" customWidth="1"/>
    <col min="3" max="3" width="34.5" bestFit="1" customWidth="1"/>
    <col min="4" max="4" width="16.625" bestFit="1" customWidth="1"/>
    <col min="5" max="5" width="15" bestFit="1" customWidth="1"/>
    <col min="6" max="6" width="2.125" customWidth="1"/>
    <col min="8" max="8" width="33.875" bestFit="1" customWidth="1"/>
    <col min="9" max="9" width="16.375" bestFit="1" customWidth="1"/>
    <col min="10" max="10" width="15.5" bestFit="1" customWidth="1"/>
    <col min="11" max="11" width="2.375" customWidth="1"/>
    <col min="13" max="13" width="23" bestFit="1" customWidth="1"/>
    <col min="14" max="14" width="16.625" bestFit="1" customWidth="1"/>
    <col min="15" max="15" width="15.375" bestFit="1" customWidth="1"/>
    <col min="16" max="16" width="2.375" customWidth="1"/>
    <col min="18" max="18" width="23" bestFit="1" customWidth="1"/>
    <col min="19" max="19" width="16.625" bestFit="1" customWidth="1"/>
    <col min="20" max="20" width="15.375" bestFit="1" customWidth="1"/>
    <col min="21" max="21" width="2.125" customWidth="1"/>
  </cols>
  <sheetData>
    <row r="1" spans="2:20" ht="21" x14ac:dyDescent="0.35">
      <c r="B1" s="295" t="str">
        <f>'Panorama Mensual'!A5</f>
        <v>:: Musimundo</v>
      </c>
      <c r="C1" s="296"/>
      <c r="D1" s="296"/>
      <c r="E1" s="297"/>
      <c r="F1" s="144"/>
      <c r="G1" s="298" t="str">
        <f>'Panorama Mensual'!A8</f>
        <v>:: Fravega</v>
      </c>
      <c r="H1" s="299"/>
      <c r="I1" s="299"/>
      <c r="J1" s="300"/>
      <c r="K1" s="144"/>
      <c r="L1" s="292" t="str">
        <f>'Panorama Mensual'!A11</f>
        <v>:: Garbarino</v>
      </c>
      <c r="M1" s="293"/>
      <c r="N1" s="293"/>
      <c r="O1" s="294"/>
      <c r="P1" s="144"/>
      <c r="Q1" s="288" t="str">
        <f>'Panorama Mensual'!A14</f>
        <v>:: Avenida</v>
      </c>
      <c r="R1" s="289"/>
      <c r="S1" s="289"/>
      <c r="T1" s="290"/>
    </row>
    <row r="2" spans="2:20" ht="21" x14ac:dyDescent="0.35">
      <c r="B2" s="146"/>
      <c r="C2" s="146"/>
      <c r="D2" s="146"/>
      <c r="E2" s="146"/>
      <c r="F2" s="144"/>
      <c r="G2" s="147"/>
      <c r="H2" s="147"/>
      <c r="I2" s="147"/>
      <c r="J2" s="147"/>
      <c r="K2" s="144"/>
      <c r="L2" s="148"/>
      <c r="M2" s="148"/>
      <c r="N2" s="148"/>
      <c r="O2" s="148"/>
      <c r="P2" s="144"/>
      <c r="Q2" s="148"/>
      <c r="R2" s="148"/>
      <c r="S2" s="148"/>
      <c r="T2" s="148"/>
    </row>
    <row r="3" spans="2:20" ht="21" x14ac:dyDescent="0.35">
      <c r="B3" s="291" t="s">
        <v>55</v>
      </c>
      <c r="C3" s="291"/>
      <c r="D3" s="145">
        <v>200000</v>
      </c>
      <c r="E3" s="144"/>
      <c r="F3" s="144"/>
      <c r="G3" s="291" t="s">
        <v>55</v>
      </c>
      <c r="H3" s="291"/>
      <c r="I3" s="145">
        <v>320000</v>
      </c>
      <c r="J3" s="144"/>
      <c r="K3" s="144"/>
      <c r="L3" s="291" t="s">
        <v>55</v>
      </c>
      <c r="M3" s="291"/>
      <c r="N3" s="145">
        <v>430000</v>
      </c>
      <c r="O3" s="144"/>
      <c r="P3" s="144"/>
      <c r="Q3" s="291" t="s">
        <v>55</v>
      </c>
      <c r="R3" s="291"/>
      <c r="S3" s="145">
        <v>36000</v>
      </c>
      <c r="T3" s="144"/>
    </row>
    <row r="4" spans="2:20" ht="21" x14ac:dyDescent="0.35">
      <c r="B4" s="144"/>
      <c r="C4" s="144"/>
      <c r="D4" s="145"/>
      <c r="E4" s="144"/>
      <c r="F4" s="144"/>
      <c r="G4" s="144"/>
      <c r="H4" s="144"/>
      <c r="I4" s="145"/>
      <c r="J4" s="144"/>
      <c r="K4" s="144"/>
      <c r="L4" s="144"/>
      <c r="M4" s="144"/>
      <c r="N4" s="145"/>
      <c r="O4" s="144"/>
      <c r="P4" s="144"/>
      <c r="Q4" s="144"/>
      <c r="R4" s="144"/>
      <c r="S4" s="145"/>
      <c r="T4" s="144"/>
    </row>
    <row r="5" spans="2:20" ht="21" x14ac:dyDescent="0.35">
      <c r="B5" s="291" t="s">
        <v>56</v>
      </c>
      <c r="C5" s="291"/>
      <c r="D5" s="145">
        <v>170</v>
      </c>
      <c r="E5" s="144"/>
      <c r="F5" s="144"/>
      <c r="G5" s="291" t="s">
        <v>56</v>
      </c>
      <c r="H5" s="291"/>
      <c r="I5" s="145">
        <v>142</v>
      </c>
      <c r="J5" s="144"/>
      <c r="K5" s="144"/>
      <c r="L5" s="291" t="s">
        <v>56</v>
      </c>
      <c r="M5" s="291"/>
      <c r="N5" s="145">
        <v>271</v>
      </c>
      <c r="O5" s="144"/>
      <c r="P5" s="144"/>
      <c r="Q5" s="291" t="s">
        <v>56</v>
      </c>
      <c r="R5" s="291"/>
      <c r="S5" s="145">
        <v>16</v>
      </c>
      <c r="T5" s="144"/>
    </row>
    <row r="7" spans="2:20" ht="18.75" x14ac:dyDescent="0.3">
      <c r="B7" s="69" t="s">
        <v>44</v>
      </c>
      <c r="C7" s="70" t="s">
        <v>57</v>
      </c>
      <c r="D7" s="72" t="s">
        <v>54</v>
      </c>
      <c r="E7" s="72" t="s">
        <v>15</v>
      </c>
      <c r="G7" s="69" t="s">
        <v>44</v>
      </c>
      <c r="H7" s="70" t="s">
        <v>57</v>
      </c>
      <c r="I7" s="72" t="s">
        <v>54</v>
      </c>
      <c r="J7" s="72" t="s">
        <v>15</v>
      </c>
      <c r="L7" s="69" t="s">
        <v>44</v>
      </c>
      <c r="M7" s="70" t="s">
        <v>57</v>
      </c>
      <c r="N7" s="72" t="s">
        <v>54</v>
      </c>
      <c r="O7" s="72" t="s">
        <v>15</v>
      </c>
      <c r="Q7" s="69" t="s">
        <v>44</v>
      </c>
      <c r="R7" s="70" t="s">
        <v>57</v>
      </c>
      <c r="S7" s="72" t="s">
        <v>54</v>
      </c>
      <c r="T7" s="72" t="s">
        <v>15</v>
      </c>
    </row>
    <row r="8" spans="2:20" s="152" customFormat="1" ht="18.75" x14ac:dyDescent="0.3">
      <c r="B8" s="71">
        <v>1</v>
      </c>
      <c r="C8" s="149" t="s">
        <v>470</v>
      </c>
      <c r="D8" s="150">
        <v>6.5797197687644721E-2</v>
      </c>
      <c r="E8" s="151"/>
      <c r="G8" s="71">
        <v>1</v>
      </c>
      <c r="H8" s="138" t="s">
        <v>365</v>
      </c>
      <c r="I8" s="154">
        <v>0.47518507277144489</v>
      </c>
      <c r="J8" s="153">
        <v>9.6942188492471978E-2</v>
      </c>
      <c r="L8" s="71">
        <v>1</v>
      </c>
      <c r="M8" s="138" t="s">
        <v>45</v>
      </c>
      <c r="N8" s="154">
        <v>0.45909630540313739</v>
      </c>
      <c r="O8" s="153">
        <v>1.0678833873749169</v>
      </c>
      <c r="Q8" s="71">
        <v>1</v>
      </c>
      <c r="R8" s="138" t="s">
        <v>188</v>
      </c>
      <c r="S8" s="154">
        <v>0.47245602411522264</v>
      </c>
      <c r="T8" s="153">
        <v>7.4704603116595408E-2</v>
      </c>
    </row>
    <row r="9" spans="2:20" s="152" customFormat="1" ht="18.75" x14ac:dyDescent="0.3">
      <c r="B9" s="71">
        <f>B8+1</f>
        <v>2</v>
      </c>
      <c r="C9" s="149" t="s">
        <v>369</v>
      </c>
      <c r="D9" s="150">
        <v>5.53977038613329E-2</v>
      </c>
      <c r="E9" s="151">
        <v>0.73099578054696379</v>
      </c>
      <c r="G9" s="71">
        <f>G8+1</f>
        <v>2</v>
      </c>
      <c r="H9" s="138" t="s">
        <v>372</v>
      </c>
      <c r="I9" s="154">
        <v>5.8351356610848962E-2</v>
      </c>
      <c r="J9" s="153">
        <v>0.7002629706660557</v>
      </c>
      <c r="L9" s="71">
        <f>L8+1</f>
        <v>2</v>
      </c>
      <c r="M9" s="138" t="s">
        <v>490</v>
      </c>
      <c r="N9" s="154">
        <v>0.11503808495964725</v>
      </c>
      <c r="O9" s="153"/>
      <c r="Q9" s="71">
        <f>Q8+1</f>
        <v>2</v>
      </c>
      <c r="R9" s="138" t="s">
        <v>45</v>
      </c>
      <c r="S9" s="154">
        <v>0.45912031709993656</v>
      </c>
      <c r="T9" s="153">
        <v>3.0095777629166398</v>
      </c>
    </row>
    <row r="10" spans="2:20" s="152" customFormat="1" ht="18.75" x14ac:dyDescent="0.3">
      <c r="B10" s="71">
        <f t="shared" ref="B10:B32" si="0">B9+1</f>
        <v>3</v>
      </c>
      <c r="C10" s="149" t="s">
        <v>45</v>
      </c>
      <c r="D10" s="150">
        <v>5.009016292237907E-2</v>
      </c>
      <c r="E10" s="151">
        <v>1.1358651524507044</v>
      </c>
      <c r="G10" s="71">
        <f t="shared" ref="G10:G32" si="1">G9+1</f>
        <v>3</v>
      </c>
      <c r="H10" s="138" t="s">
        <v>46</v>
      </c>
      <c r="I10" s="154">
        <v>4.6499998914600077E-2</v>
      </c>
      <c r="J10" s="153">
        <v>-0.19606410637071284</v>
      </c>
      <c r="L10" s="71">
        <f t="shared" ref="L10:L32" si="2">L9+1</f>
        <v>3</v>
      </c>
      <c r="M10" s="138" t="s">
        <v>173</v>
      </c>
      <c r="N10" s="154">
        <v>7.0182795708705364E-2</v>
      </c>
      <c r="O10" s="153">
        <v>1.6861499905925044</v>
      </c>
      <c r="Q10" s="71">
        <f t="shared" ref="Q10:Q32" si="3">Q9+1</f>
        <v>3</v>
      </c>
      <c r="R10" s="138" t="s">
        <v>46</v>
      </c>
      <c r="S10" s="154">
        <v>3.1010377352664834E-2</v>
      </c>
      <c r="T10" s="153"/>
    </row>
    <row r="11" spans="2:20" s="152" customFormat="1" ht="18.75" x14ac:dyDescent="0.3">
      <c r="B11" s="71">
        <f t="shared" si="0"/>
        <v>4</v>
      </c>
      <c r="C11" s="149" t="s">
        <v>471</v>
      </c>
      <c r="D11" s="150">
        <v>4.9603012862926343E-2</v>
      </c>
      <c r="E11" s="151">
        <v>2.748672737395041</v>
      </c>
      <c r="G11" s="71">
        <f t="shared" si="1"/>
        <v>4</v>
      </c>
      <c r="H11" s="138" t="s">
        <v>477</v>
      </c>
      <c r="I11" s="154">
        <v>3.9616207104755843E-2</v>
      </c>
      <c r="J11" s="153">
        <v>6.0524079752992668</v>
      </c>
      <c r="L11" s="71">
        <f t="shared" si="2"/>
        <v>4</v>
      </c>
      <c r="M11" s="138" t="s">
        <v>110</v>
      </c>
      <c r="N11" s="154">
        <v>5.7934401117413541E-2</v>
      </c>
      <c r="O11" s="153">
        <v>1.9591896952379271</v>
      </c>
      <c r="Q11" s="71">
        <f t="shared" si="3"/>
        <v>4</v>
      </c>
      <c r="R11" s="138" t="s">
        <v>402</v>
      </c>
      <c r="S11" s="154">
        <v>1.5799190968025466E-2</v>
      </c>
      <c r="T11" s="153"/>
    </row>
    <row r="12" spans="2:20" s="152" customFormat="1" ht="18.75" x14ac:dyDescent="0.3">
      <c r="B12" s="71">
        <f t="shared" si="0"/>
        <v>5</v>
      </c>
      <c r="C12" s="149" t="s">
        <v>368</v>
      </c>
      <c r="D12" s="150">
        <v>4.3393136031583415E-2</v>
      </c>
      <c r="E12" s="151">
        <v>-0.13621362694875883</v>
      </c>
      <c r="G12" s="71">
        <f t="shared" si="1"/>
        <v>5</v>
      </c>
      <c r="H12" s="138" t="s">
        <v>471</v>
      </c>
      <c r="I12" s="154">
        <v>2.8797217337065112E-2</v>
      </c>
      <c r="J12" s="153">
        <v>0.88805370160660724</v>
      </c>
      <c r="L12" s="71">
        <f t="shared" si="2"/>
        <v>5</v>
      </c>
      <c r="M12" s="138" t="s">
        <v>188</v>
      </c>
      <c r="N12" s="154">
        <v>5.4517517807480632E-2</v>
      </c>
      <c r="O12" s="153">
        <v>6.8390218109681093</v>
      </c>
      <c r="Q12" s="71">
        <f t="shared" si="3"/>
        <v>5</v>
      </c>
      <c r="R12" s="138" t="s">
        <v>173</v>
      </c>
      <c r="S12" s="154">
        <v>4.4721573201100531E-3</v>
      </c>
      <c r="T12" s="153">
        <v>7.3062464721890237E-3</v>
      </c>
    </row>
    <row r="13" spans="2:20" s="152" customFormat="1" ht="18.75" x14ac:dyDescent="0.3">
      <c r="B13" s="71">
        <f t="shared" si="0"/>
        <v>6</v>
      </c>
      <c r="C13" s="149" t="s">
        <v>367</v>
      </c>
      <c r="D13" s="150">
        <v>4.1993512050602984E-2</v>
      </c>
      <c r="E13" s="151">
        <v>1.4029263152812308</v>
      </c>
      <c r="G13" s="71">
        <f t="shared" si="1"/>
        <v>6</v>
      </c>
      <c r="H13" s="138" t="s">
        <v>475</v>
      </c>
      <c r="I13" s="154">
        <v>2.5971673755005139E-2</v>
      </c>
      <c r="J13" s="153">
        <v>-0.60766113633928687</v>
      </c>
      <c r="L13" s="71">
        <f t="shared" si="2"/>
        <v>6</v>
      </c>
      <c r="M13" s="138" t="s">
        <v>373</v>
      </c>
      <c r="N13" s="154">
        <v>3.7700188728939099E-2</v>
      </c>
      <c r="O13" s="153">
        <v>-0.34429919524881597</v>
      </c>
      <c r="Q13" s="71">
        <f t="shared" si="3"/>
        <v>6</v>
      </c>
      <c r="R13" s="138" t="s">
        <v>110</v>
      </c>
      <c r="S13" s="154">
        <v>3.6916704931333438E-3</v>
      </c>
      <c r="T13" s="153"/>
    </row>
    <row r="14" spans="2:20" s="152" customFormat="1" ht="18.75" x14ac:dyDescent="0.3">
      <c r="B14" s="71">
        <f t="shared" si="0"/>
        <v>7</v>
      </c>
      <c r="C14" s="149" t="s">
        <v>366</v>
      </c>
      <c r="D14" s="150">
        <v>4.1888806622989466E-2</v>
      </c>
      <c r="E14" s="151">
        <v>-0.58964343764618354</v>
      </c>
      <c r="G14" s="71">
        <f t="shared" si="1"/>
        <v>7</v>
      </c>
      <c r="H14" s="138" t="s">
        <v>367</v>
      </c>
      <c r="I14" s="154">
        <v>2.3003665535365262E-2</v>
      </c>
      <c r="J14" s="153">
        <v>2.5732194381717366</v>
      </c>
      <c r="L14" s="71">
        <f t="shared" si="2"/>
        <v>7</v>
      </c>
      <c r="M14" s="138" t="s">
        <v>491</v>
      </c>
      <c r="N14" s="154">
        <v>2.8287044382704244E-2</v>
      </c>
      <c r="O14" s="153">
        <v>0.90437588337362862</v>
      </c>
      <c r="Q14" s="71">
        <f t="shared" si="3"/>
        <v>7</v>
      </c>
      <c r="R14" s="138" t="s">
        <v>503</v>
      </c>
      <c r="S14" s="154">
        <v>2.9085291863654595E-3</v>
      </c>
      <c r="T14" s="153"/>
    </row>
    <row r="15" spans="2:20" s="152" customFormat="1" ht="18.75" x14ac:dyDescent="0.3">
      <c r="B15" s="71">
        <f t="shared" si="0"/>
        <v>8</v>
      </c>
      <c r="C15" s="149" t="s">
        <v>472</v>
      </c>
      <c r="D15" s="150">
        <v>4.1810656797112142E-2</v>
      </c>
      <c r="E15" s="151"/>
      <c r="G15" s="71">
        <f t="shared" si="1"/>
        <v>8</v>
      </c>
      <c r="H15" s="138" t="s">
        <v>478</v>
      </c>
      <c r="I15" s="154">
        <v>2.1565278575544959E-2</v>
      </c>
      <c r="J15" s="153">
        <v>1.9286620634712743</v>
      </c>
      <c r="L15" s="71">
        <f t="shared" si="2"/>
        <v>8</v>
      </c>
      <c r="M15" s="138" t="s">
        <v>492</v>
      </c>
      <c r="N15" s="154">
        <v>2.5702562657274095E-2</v>
      </c>
      <c r="O15" s="153"/>
      <c r="Q15" s="71">
        <f t="shared" si="3"/>
        <v>8</v>
      </c>
      <c r="R15" s="138" t="s">
        <v>504</v>
      </c>
      <c r="S15" s="154">
        <v>2.3906560819656154E-3</v>
      </c>
      <c r="T15" s="153"/>
    </row>
    <row r="16" spans="2:20" s="152" customFormat="1" ht="18.75" x14ac:dyDescent="0.3">
      <c r="B16" s="71">
        <f t="shared" si="0"/>
        <v>9</v>
      </c>
      <c r="C16" s="149" t="s">
        <v>173</v>
      </c>
      <c r="D16" s="150">
        <v>3.9326014941581507E-2</v>
      </c>
      <c r="E16" s="151">
        <v>-0.36495910548492427</v>
      </c>
      <c r="G16" s="71">
        <f t="shared" si="1"/>
        <v>9</v>
      </c>
      <c r="H16" s="138" t="s">
        <v>480</v>
      </c>
      <c r="I16" s="154">
        <v>2.0030018855115746E-2</v>
      </c>
      <c r="J16" s="153">
        <v>5.860293111031357</v>
      </c>
      <c r="L16" s="71">
        <f t="shared" si="2"/>
        <v>9</v>
      </c>
      <c r="M16" s="138" t="s">
        <v>475</v>
      </c>
      <c r="N16" s="154">
        <v>2.1350049429361032E-2</v>
      </c>
      <c r="O16" s="153">
        <v>0.25654473902147301</v>
      </c>
      <c r="Q16" s="71">
        <f t="shared" si="3"/>
        <v>9</v>
      </c>
      <c r="R16" s="138" t="s">
        <v>376</v>
      </c>
      <c r="S16" s="154">
        <v>2.2900024788620145E-3</v>
      </c>
      <c r="T16" s="153">
        <v>-0.92856525371582987</v>
      </c>
    </row>
    <row r="17" spans="2:20" s="152" customFormat="1" ht="18.75" x14ac:dyDescent="0.3">
      <c r="B17" s="71">
        <f t="shared" si="0"/>
        <v>10</v>
      </c>
      <c r="C17" s="149" t="s">
        <v>370</v>
      </c>
      <c r="D17" s="150">
        <v>3.8857950753793932E-2</v>
      </c>
      <c r="E17" s="151">
        <v>-0.44654681117634548</v>
      </c>
      <c r="G17" s="71">
        <f t="shared" si="1"/>
        <v>10</v>
      </c>
      <c r="H17" s="138" t="s">
        <v>45</v>
      </c>
      <c r="I17" s="154">
        <v>1.7475538055785816E-2</v>
      </c>
      <c r="J17" s="153">
        <v>0.95481433721325004</v>
      </c>
      <c r="L17" s="71">
        <f t="shared" si="2"/>
        <v>10</v>
      </c>
      <c r="M17" s="138" t="s">
        <v>365</v>
      </c>
      <c r="N17" s="154">
        <v>2.0872904200369115E-2</v>
      </c>
      <c r="O17" s="153">
        <v>-0.73429064483750761</v>
      </c>
      <c r="Q17" s="71">
        <f t="shared" si="3"/>
        <v>10</v>
      </c>
      <c r="R17" s="138" t="s">
        <v>505</v>
      </c>
      <c r="S17" s="154">
        <v>2.2324646332132617E-3</v>
      </c>
      <c r="T17" s="153"/>
    </row>
    <row r="18" spans="2:20" s="152" customFormat="1" ht="18.75" x14ac:dyDescent="0.3">
      <c r="B18" s="71">
        <f t="shared" si="0"/>
        <v>11</v>
      </c>
      <c r="C18" s="149" t="s">
        <v>188</v>
      </c>
      <c r="D18" s="150">
        <v>3.6517365341385499E-2</v>
      </c>
      <c r="E18" s="151">
        <v>0.54404975064523331</v>
      </c>
      <c r="G18" s="71">
        <f t="shared" si="1"/>
        <v>11</v>
      </c>
      <c r="H18" s="138" t="s">
        <v>481</v>
      </c>
      <c r="I18" s="154">
        <v>1.7454438240696001E-2</v>
      </c>
      <c r="J18" s="153">
        <v>8.2026291016956687</v>
      </c>
      <c r="L18" s="71">
        <f t="shared" si="2"/>
        <v>11</v>
      </c>
      <c r="M18" s="138" t="s">
        <v>493</v>
      </c>
      <c r="N18" s="154">
        <v>1.890834843403192E-2</v>
      </c>
      <c r="O18" s="153"/>
      <c r="Q18" s="71">
        <f t="shared" si="3"/>
        <v>11</v>
      </c>
      <c r="R18" s="138" t="s">
        <v>111</v>
      </c>
      <c r="S18" s="154">
        <v>1.3085955439524988E-3</v>
      </c>
      <c r="T18" s="153"/>
    </row>
    <row r="19" spans="2:20" s="152" customFormat="1" ht="18.75" x14ac:dyDescent="0.3">
      <c r="B19" s="71">
        <f t="shared" si="0"/>
        <v>12</v>
      </c>
      <c r="C19" s="149" t="s">
        <v>473</v>
      </c>
      <c r="D19" s="150">
        <v>2.7793266254592885E-2</v>
      </c>
      <c r="E19" s="151"/>
      <c r="G19" s="71">
        <f t="shared" si="1"/>
        <v>12</v>
      </c>
      <c r="H19" s="138" t="s">
        <v>199</v>
      </c>
      <c r="I19" s="154">
        <v>1.076732485207359E-2</v>
      </c>
      <c r="J19" s="153">
        <v>2.0097952730362625</v>
      </c>
      <c r="L19" s="71">
        <f t="shared" si="2"/>
        <v>12</v>
      </c>
      <c r="M19" s="138" t="s">
        <v>367</v>
      </c>
      <c r="N19" s="154">
        <v>1.5377520615550883E-2</v>
      </c>
      <c r="O19" s="153"/>
      <c r="Q19" s="71">
        <f t="shared" si="3"/>
        <v>12</v>
      </c>
      <c r="R19" s="138" t="s">
        <v>371</v>
      </c>
      <c r="S19" s="154">
        <v>1.2907465681314617E-3</v>
      </c>
      <c r="T19" s="153"/>
    </row>
    <row r="20" spans="2:20" s="152" customFormat="1" ht="18.75" x14ac:dyDescent="0.3">
      <c r="B20" s="71">
        <f t="shared" si="0"/>
        <v>13</v>
      </c>
      <c r="C20" s="149" t="s">
        <v>371</v>
      </c>
      <c r="D20" s="150">
        <v>2.2340008983086402E-2</v>
      </c>
      <c r="E20" s="151">
        <v>4.9036052481938035E-2</v>
      </c>
      <c r="G20" s="71">
        <f t="shared" si="1"/>
        <v>13</v>
      </c>
      <c r="H20" s="138" t="s">
        <v>188</v>
      </c>
      <c r="I20" s="154">
        <v>9.8582106409395246E-3</v>
      </c>
      <c r="J20" s="153">
        <v>1.3952566644624773</v>
      </c>
      <c r="L20" s="71">
        <f t="shared" si="2"/>
        <v>13</v>
      </c>
      <c r="M20" s="138" t="s">
        <v>46</v>
      </c>
      <c r="N20" s="154">
        <v>1.5207949589600842E-2</v>
      </c>
      <c r="O20" s="153">
        <v>0.32260421209979495</v>
      </c>
      <c r="Q20" s="71">
        <f t="shared" si="3"/>
        <v>13</v>
      </c>
      <c r="R20" s="138" t="s">
        <v>369</v>
      </c>
      <c r="S20" s="154">
        <v>1.0292681584169335E-3</v>
      </c>
      <c r="T20" s="153"/>
    </row>
    <row r="21" spans="2:20" s="152" customFormat="1" ht="18.75" x14ac:dyDescent="0.3">
      <c r="B21" s="71">
        <f t="shared" si="0"/>
        <v>14</v>
      </c>
      <c r="C21" s="149" t="s">
        <v>196</v>
      </c>
      <c r="D21" s="150">
        <v>2.1261192411542396E-2</v>
      </c>
      <c r="E21" s="151">
        <v>-0.6811724024056357</v>
      </c>
      <c r="G21" s="71">
        <f t="shared" si="1"/>
        <v>14</v>
      </c>
      <c r="H21" s="138" t="s">
        <v>479</v>
      </c>
      <c r="I21" s="154">
        <v>9.7504200892555102E-3</v>
      </c>
      <c r="J21" s="153"/>
      <c r="L21" s="71">
        <f t="shared" si="2"/>
        <v>14</v>
      </c>
      <c r="M21" s="138" t="s">
        <v>251</v>
      </c>
      <c r="N21" s="154">
        <v>1.4874281083248557E-2</v>
      </c>
      <c r="O21" s="153"/>
      <c r="Q21" s="71">
        <f t="shared" si="3"/>
        <v>14</v>
      </c>
      <c r="R21" s="138"/>
      <c r="S21" s="154"/>
      <c r="T21" s="153"/>
    </row>
    <row r="22" spans="2:20" s="152" customFormat="1" ht="18.75" x14ac:dyDescent="0.3">
      <c r="B22" s="71">
        <f t="shared" si="0"/>
        <v>15</v>
      </c>
      <c r="C22" s="149" t="s">
        <v>364</v>
      </c>
      <c r="D22" s="150">
        <v>2.111290569555839E-2</v>
      </c>
      <c r="E22" s="151">
        <v>-0.51687064243439351</v>
      </c>
      <c r="G22" s="71">
        <f t="shared" si="1"/>
        <v>15</v>
      </c>
      <c r="H22" s="138" t="s">
        <v>474</v>
      </c>
      <c r="I22" s="154">
        <v>9.0943358630358722E-3</v>
      </c>
      <c r="J22" s="153">
        <v>9.098086350062319</v>
      </c>
      <c r="L22" s="71">
        <f t="shared" si="2"/>
        <v>15</v>
      </c>
      <c r="M22" s="138" t="s">
        <v>494</v>
      </c>
      <c r="N22" s="154">
        <v>7.6977012116540428E-3</v>
      </c>
      <c r="O22" s="153">
        <v>5.4747816491513328</v>
      </c>
      <c r="Q22" s="71">
        <f t="shared" si="3"/>
        <v>15</v>
      </c>
      <c r="R22" s="138"/>
      <c r="S22" s="154"/>
      <c r="T22" s="153"/>
    </row>
    <row r="23" spans="2:20" s="152" customFormat="1" ht="18.75" x14ac:dyDescent="0.3">
      <c r="B23" s="71">
        <f t="shared" si="0"/>
        <v>16</v>
      </c>
      <c r="C23" s="149" t="s">
        <v>474</v>
      </c>
      <c r="D23" s="150">
        <v>1.889287578996373E-2</v>
      </c>
      <c r="E23" s="151">
        <v>48.08139644565177</v>
      </c>
      <c r="G23" s="71">
        <f t="shared" si="1"/>
        <v>16</v>
      </c>
      <c r="H23" s="138" t="s">
        <v>482</v>
      </c>
      <c r="I23" s="154">
        <v>8.3474450189288188E-3</v>
      </c>
      <c r="J23" s="153">
        <v>2.9900439958990677</v>
      </c>
      <c r="L23" s="71">
        <f t="shared" si="2"/>
        <v>16</v>
      </c>
      <c r="M23" s="138" t="s">
        <v>495</v>
      </c>
      <c r="N23" s="154">
        <v>4.7592890806668186E-3</v>
      </c>
      <c r="O23" s="153"/>
      <c r="Q23" s="71">
        <f t="shared" si="3"/>
        <v>16</v>
      </c>
      <c r="R23" s="138"/>
      <c r="S23" s="154"/>
      <c r="T23" s="153"/>
    </row>
    <row r="24" spans="2:20" s="152" customFormat="1" ht="18.75" x14ac:dyDescent="0.3">
      <c r="B24" s="71">
        <f t="shared" si="0"/>
        <v>17</v>
      </c>
      <c r="C24" s="149" t="s">
        <v>475</v>
      </c>
      <c r="D24" s="150">
        <v>1.7601062194567568E-2</v>
      </c>
      <c r="E24" s="151">
        <v>-0.8494028777202729</v>
      </c>
      <c r="G24" s="71">
        <f t="shared" si="1"/>
        <v>17</v>
      </c>
      <c r="H24" s="138" t="s">
        <v>374</v>
      </c>
      <c r="I24" s="154">
        <v>6.6859031255781486E-3</v>
      </c>
      <c r="J24" s="153">
        <v>0.32775166627517943</v>
      </c>
      <c r="L24" s="71">
        <f t="shared" si="2"/>
        <v>17</v>
      </c>
      <c r="M24" s="138" t="s">
        <v>496</v>
      </c>
      <c r="N24" s="154">
        <v>4.5365345535493574E-3</v>
      </c>
      <c r="O24" s="153"/>
      <c r="Q24" s="71">
        <f t="shared" si="3"/>
        <v>17</v>
      </c>
      <c r="R24" s="138"/>
      <c r="S24" s="154"/>
      <c r="T24" s="153"/>
    </row>
    <row r="25" spans="2:20" s="152" customFormat="1" ht="18.75" x14ac:dyDescent="0.3">
      <c r="B25" s="71">
        <f t="shared" si="0"/>
        <v>18</v>
      </c>
      <c r="C25" s="149" t="s">
        <v>476</v>
      </c>
      <c r="D25" s="150">
        <v>1.7272452875447535E-2</v>
      </c>
      <c r="E25" s="151">
        <v>3.0276929176601191</v>
      </c>
      <c r="G25" s="71">
        <f t="shared" si="1"/>
        <v>18</v>
      </c>
      <c r="H25" s="138" t="s">
        <v>273</v>
      </c>
      <c r="I25" s="154">
        <v>6.615820223138091E-3</v>
      </c>
      <c r="J25" s="153">
        <v>4.8895566216916304</v>
      </c>
      <c r="L25" s="71">
        <f t="shared" si="2"/>
        <v>18</v>
      </c>
      <c r="M25" s="138" t="s">
        <v>497</v>
      </c>
      <c r="N25" s="154">
        <v>3.4358548840378506E-3</v>
      </c>
      <c r="O25" s="153"/>
      <c r="Q25" s="71">
        <f t="shared" si="3"/>
        <v>18</v>
      </c>
      <c r="R25" s="138"/>
      <c r="S25" s="154"/>
      <c r="T25" s="153"/>
    </row>
    <row r="26" spans="2:20" s="152" customFormat="1" ht="18.75" x14ac:dyDescent="0.3">
      <c r="B26" s="71">
        <f t="shared" si="0"/>
        <v>19</v>
      </c>
      <c r="C26" s="149" t="s">
        <v>365</v>
      </c>
      <c r="D26" s="150">
        <v>1.7140484262256894E-2</v>
      </c>
      <c r="E26" s="151">
        <v>-0.17553679067390399</v>
      </c>
      <c r="G26" s="71">
        <f t="shared" si="1"/>
        <v>19</v>
      </c>
      <c r="H26" s="138" t="s">
        <v>483</v>
      </c>
      <c r="I26" s="154">
        <v>5.9569924064320646E-3</v>
      </c>
      <c r="J26" s="153"/>
      <c r="L26" s="71">
        <f t="shared" si="2"/>
        <v>19</v>
      </c>
      <c r="M26" s="138" t="s">
        <v>498</v>
      </c>
      <c r="N26" s="154">
        <v>3.3048203586639848E-3</v>
      </c>
      <c r="O26" s="153"/>
      <c r="Q26" s="71">
        <f t="shared" si="3"/>
        <v>19</v>
      </c>
      <c r="R26" s="138"/>
      <c r="S26" s="154"/>
      <c r="T26" s="153"/>
    </row>
    <row r="27" spans="2:20" s="152" customFormat="1" ht="18.75" x14ac:dyDescent="0.3">
      <c r="B27" s="71">
        <f t="shared" si="0"/>
        <v>20</v>
      </c>
      <c r="C27" s="149" t="s">
        <v>477</v>
      </c>
      <c r="D27" s="150">
        <v>1.4608466988727805E-2</v>
      </c>
      <c r="E27" s="151">
        <v>7.5735155778147956</v>
      </c>
      <c r="G27" s="71">
        <f t="shared" si="1"/>
        <v>20</v>
      </c>
      <c r="H27" s="138" t="s">
        <v>484</v>
      </c>
      <c r="I27" s="154">
        <v>5.8356265746710399E-3</v>
      </c>
      <c r="J27" s="153">
        <v>6.8324103588626306</v>
      </c>
      <c r="L27" s="71">
        <f t="shared" si="2"/>
        <v>20</v>
      </c>
      <c r="M27" s="138" t="s">
        <v>499</v>
      </c>
      <c r="N27" s="154">
        <v>3.151392162053315E-3</v>
      </c>
      <c r="O27" s="153"/>
      <c r="Q27" s="71">
        <f t="shared" si="3"/>
        <v>20</v>
      </c>
      <c r="R27" s="138"/>
      <c r="S27" s="154"/>
      <c r="T27" s="153"/>
    </row>
    <row r="28" spans="2:20" s="152" customFormat="1" ht="18.75" x14ac:dyDescent="0.3">
      <c r="B28" s="71">
        <f t="shared" si="0"/>
        <v>21</v>
      </c>
      <c r="C28" s="149" t="s">
        <v>110</v>
      </c>
      <c r="D28" s="150">
        <v>1.4552283673134337E-2</v>
      </c>
      <c r="E28" s="151">
        <v>3.8086832547616312</v>
      </c>
      <c r="G28" s="71">
        <f t="shared" si="1"/>
        <v>21</v>
      </c>
      <c r="H28" s="138" t="s">
        <v>485</v>
      </c>
      <c r="I28" s="154">
        <v>5.8028975675214192E-3</v>
      </c>
      <c r="J28" s="153"/>
      <c r="L28" s="71">
        <f t="shared" si="2"/>
        <v>21</v>
      </c>
      <c r="M28" s="138" t="s">
        <v>500</v>
      </c>
      <c r="N28" s="154">
        <v>2.9960248550801967E-3</v>
      </c>
      <c r="O28" s="153"/>
      <c r="Q28" s="71">
        <f t="shared" si="3"/>
        <v>21</v>
      </c>
      <c r="R28" s="138"/>
      <c r="S28" s="154"/>
      <c r="T28" s="153"/>
    </row>
    <row r="29" spans="2:20" s="152" customFormat="1" ht="18.75" x14ac:dyDescent="0.3">
      <c r="B29" s="71">
        <f t="shared" si="0"/>
        <v>22</v>
      </c>
      <c r="C29" s="149" t="s">
        <v>46</v>
      </c>
      <c r="D29" s="150">
        <v>1.4104678113137597E-2</v>
      </c>
      <c r="E29" s="151"/>
      <c r="G29" s="71">
        <f t="shared" si="1"/>
        <v>22</v>
      </c>
      <c r="H29" s="138" t="s">
        <v>486</v>
      </c>
      <c r="I29" s="154">
        <v>5.7357445058718523E-3</v>
      </c>
      <c r="J29" s="153"/>
      <c r="L29" s="71">
        <f t="shared" si="2"/>
        <v>22</v>
      </c>
      <c r="M29" s="138" t="s">
        <v>479</v>
      </c>
      <c r="N29" s="154">
        <v>2.4111203358709293E-3</v>
      </c>
      <c r="O29" s="153"/>
      <c r="Q29" s="71">
        <f t="shared" si="3"/>
        <v>22</v>
      </c>
      <c r="R29" s="138"/>
      <c r="S29" s="154"/>
      <c r="T29" s="153"/>
    </row>
    <row r="30" spans="2:20" s="152" customFormat="1" ht="18.75" x14ac:dyDescent="0.3">
      <c r="B30" s="71">
        <f t="shared" si="0"/>
        <v>23</v>
      </c>
      <c r="C30" s="149" t="s">
        <v>478</v>
      </c>
      <c r="D30" s="150">
        <v>1.3551379251603076E-2</v>
      </c>
      <c r="E30" s="151">
        <v>-0.20843855554129431</v>
      </c>
      <c r="G30" s="71">
        <f t="shared" si="1"/>
        <v>23</v>
      </c>
      <c r="H30" s="138" t="s">
        <v>487</v>
      </c>
      <c r="I30" s="154">
        <v>5.5722704573350984E-3</v>
      </c>
      <c r="J30" s="153"/>
      <c r="L30" s="71">
        <f t="shared" si="2"/>
        <v>23</v>
      </c>
      <c r="M30" s="138" t="s">
        <v>501</v>
      </c>
      <c r="N30" s="154">
        <v>1.8536969727221441E-3</v>
      </c>
      <c r="O30" s="153"/>
      <c r="Q30" s="71">
        <f t="shared" si="3"/>
        <v>23</v>
      </c>
      <c r="R30" s="138"/>
      <c r="S30" s="154"/>
      <c r="T30" s="153"/>
    </row>
    <row r="31" spans="2:20" s="152" customFormat="1" ht="18.75" x14ac:dyDescent="0.3">
      <c r="B31" s="71">
        <f t="shared" si="0"/>
        <v>24</v>
      </c>
      <c r="C31" s="149" t="s">
        <v>374</v>
      </c>
      <c r="D31" s="150">
        <v>1.1830064440532688E-2</v>
      </c>
      <c r="E31" s="151">
        <v>5.4959893350022231</v>
      </c>
      <c r="G31" s="71">
        <f t="shared" si="1"/>
        <v>24</v>
      </c>
      <c r="H31" s="138" t="s">
        <v>488</v>
      </c>
      <c r="I31" s="154">
        <v>5.0147786849443756E-3</v>
      </c>
      <c r="J31" s="153"/>
      <c r="L31" s="71">
        <f t="shared" si="2"/>
        <v>24</v>
      </c>
      <c r="M31" s="138" t="s">
        <v>502</v>
      </c>
      <c r="N31" s="154">
        <v>1.5521524442480713E-3</v>
      </c>
      <c r="O31" s="153"/>
      <c r="Q31" s="71">
        <f t="shared" si="3"/>
        <v>24</v>
      </c>
      <c r="R31" s="138"/>
      <c r="S31" s="154"/>
      <c r="T31" s="153"/>
    </row>
    <row r="32" spans="2:20" s="152" customFormat="1" ht="18.75" x14ac:dyDescent="0.3">
      <c r="B32" s="71">
        <f t="shared" si="0"/>
        <v>25</v>
      </c>
      <c r="C32" s="149" t="s">
        <v>479</v>
      </c>
      <c r="D32" s="150">
        <v>1.1553720165706226E-2</v>
      </c>
      <c r="E32" s="151"/>
      <c r="G32" s="71">
        <f t="shared" si="1"/>
        <v>25</v>
      </c>
      <c r="H32" s="138" t="s">
        <v>489</v>
      </c>
      <c r="I32" s="154">
        <v>4.9389393002158485E-3</v>
      </c>
      <c r="J32" s="153">
        <v>2.0394509834116978</v>
      </c>
      <c r="L32" s="71">
        <f t="shared" si="2"/>
        <v>25</v>
      </c>
      <c r="M32" s="138" t="s">
        <v>375</v>
      </c>
      <c r="N32" s="154">
        <v>1.5430993214175198E-3</v>
      </c>
      <c r="O32" s="153">
        <v>-0.81686839302551939</v>
      </c>
      <c r="Q32" s="71">
        <f t="shared" si="3"/>
        <v>25</v>
      </c>
      <c r="R32" s="138"/>
      <c r="S32" s="154"/>
      <c r="T32" s="153"/>
    </row>
  </sheetData>
  <mergeCells count="12">
    <mergeCell ref="Q1:T1"/>
    <mergeCell ref="Q3:R3"/>
    <mergeCell ref="Q5:R5"/>
    <mergeCell ref="L1:O1"/>
    <mergeCell ref="B1:E1"/>
    <mergeCell ref="B5:C5"/>
    <mergeCell ref="B3:C3"/>
    <mergeCell ref="G3:H3"/>
    <mergeCell ref="G5:H5"/>
    <mergeCell ref="G1:J1"/>
    <mergeCell ref="L3:M3"/>
    <mergeCell ref="L5:M5"/>
  </mergeCells>
  <phoneticPr fontId="62" type="noConversion"/>
  <conditionalFormatting sqref="D8:D3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{A2DEDECA-AD1A-5D4B-B244-FECE605277D4}</x14:id>
        </ext>
      </extLst>
    </cfRule>
  </conditionalFormatting>
  <conditionalFormatting sqref="I8:I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{28FC2850-A3BF-CA4E-A74A-A852AEF5339F}</x14:id>
        </ext>
      </extLst>
    </cfRule>
  </conditionalFormatting>
  <conditionalFormatting sqref="N8:N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{F33057DC-135E-284E-B1C8-B825C1373073}</x14:id>
        </ext>
      </extLst>
    </cfRule>
  </conditionalFormatting>
  <conditionalFormatting sqref="S8:S32">
    <cfRule type="dataBar" priority="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{27832387-37DD-4640-B365-97458D83ED51}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DEDECA-AD1A-5D4B-B244-FECE605277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D8:D32</xm:sqref>
        </x14:conditionalFormatting>
        <x14:conditionalFormatting xmlns:xm="http://schemas.microsoft.com/office/excel/2006/main">
          <x14:cfRule type="dataBar" id="{28FC2850-A3BF-CA4E-A74A-A852AEF53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I8:I32</xm:sqref>
        </x14:conditionalFormatting>
        <x14:conditionalFormatting xmlns:xm="http://schemas.microsoft.com/office/excel/2006/main">
          <x14:cfRule type="dataBar" id="{F33057DC-135E-284E-B1C8-B825C1373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N8:N32</xm:sqref>
        </x14:conditionalFormatting>
        <x14:conditionalFormatting xmlns:xm="http://schemas.microsoft.com/office/excel/2006/main">
          <x14:cfRule type="dataBar" id="{27832387-37DD-4640-B365-97458D83ED51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S8:S32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zoomScale="85" zoomScaleNormal="85" workbookViewId="0">
      <selection activeCell="O29" sqref="O29"/>
    </sheetView>
  </sheetViews>
  <sheetFormatPr defaultColWidth="10.875" defaultRowHeight="18.75" x14ac:dyDescent="0.3"/>
  <cols>
    <col min="1" max="1" width="2.125" style="2" customWidth="1"/>
    <col min="2" max="2" width="11" style="2" bestFit="1" customWidth="1"/>
    <col min="3" max="3" width="30.5" style="2" bestFit="1" customWidth="1"/>
    <col min="4" max="4" width="9.375" style="2" bestFit="1" customWidth="1"/>
    <col min="5" max="5" width="2.125" style="2" customWidth="1"/>
    <col min="6" max="6" width="11" style="2" bestFit="1" customWidth="1"/>
    <col min="7" max="7" width="33.875" style="2" bestFit="1" customWidth="1"/>
    <col min="8" max="8" width="9.375" style="2" bestFit="1" customWidth="1"/>
    <col min="9" max="9" width="2.125" style="2" customWidth="1"/>
    <col min="10" max="10" width="11" style="2" bestFit="1" customWidth="1"/>
    <col min="11" max="11" width="25.625" style="2" bestFit="1" customWidth="1"/>
    <col min="12" max="12" width="9.375" style="2" bestFit="1" customWidth="1"/>
    <col min="13" max="13" width="2.125" style="2" customWidth="1"/>
    <col min="14" max="14" width="11" style="2" bestFit="1" customWidth="1"/>
    <col min="15" max="15" width="30.375" style="2" customWidth="1"/>
    <col min="16" max="16" width="9.375" style="2" bestFit="1" customWidth="1"/>
    <col min="17" max="17" width="2.125" style="2" customWidth="1"/>
    <col min="18" max="16384" width="10.875" style="2"/>
  </cols>
  <sheetData>
    <row r="1" spans="2:16" ht="21" x14ac:dyDescent="0.35">
      <c r="B1" s="301" t="str">
        <f>'Panorama Mensual'!A5</f>
        <v>:: Musimundo</v>
      </c>
      <c r="C1" s="302"/>
      <c r="D1" s="303"/>
      <c r="E1" s="110"/>
      <c r="F1" s="304" t="str">
        <f>'Panorama Mensual'!A8</f>
        <v>:: Fravega</v>
      </c>
      <c r="G1" s="286"/>
      <c r="H1" s="305"/>
      <c r="I1" s="110"/>
      <c r="J1" s="306" t="str">
        <f>'Panorama Mensual'!A11</f>
        <v>:: Garbarino</v>
      </c>
      <c r="K1" s="287"/>
      <c r="L1" s="307"/>
      <c r="M1" s="110"/>
      <c r="N1" s="309" t="str">
        <f>'Panorama Mensual'!A14</f>
        <v>:: Avenida</v>
      </c>
      <c r="O1" s="310"/>
      <c r="P1" s="311"/>
    </row>
    <row r="2" spans="2:16" ht="21" x14ac:dyDescent="0.35">
      <c r="B2" s="110"/>
      <c r="C2" s="110"/>
      <c r="D2" s="110"/>
      <c r="E2" s="110"/>
      <c r="F2" s="110"/>
      <c r="G2" s="110"/>
      <c r="H2" s="110"/>
      <c r="I2" s="110"/>
      <c r="J2" s="308" t="s">
        <v>200</v>
      </c>
      <c r="K2" s="308"/>
      <c r="L2" s="308"/>
      <c r="M2" s="110"/>
      <c r="N2" s="308" t="s">
        <v>200</v>
      </c>
      <c r="O2" s="308"/>
      <c r="P2" s="308"/>
    </row>
    <row r="3" spans="2:16" ht="21" x14ac:dyDescent="0.35">
      <c r="B3" s="136" t="s">
        <v>44</v>
      </c>
      <c r="C3" s="137" t="s">
        <v>58</v>
      </c>
      <c r="D3" s="155" t="s">
        <v>355</v>
      </c>
      <c r="E3" s="110"/>
      <c r="F3" s="136" t="s">
        <v>44</v>
      </c>
      <c r="G3" s="137" t="s">
        <v>58</v>
      </c>
      <c r="H3" s="155" t="s">
        <v>355</v>
      </c>
      <c r="I3" s="110"/>
      <c r="J3" s="136" t="s">
        <v>44</v>
      </c>
      <c r="K3" s="137" t="s">
        <v>58</v>
      </c>
      <c r="L3" s="155" t="s">
        <v>355</v>
      </c>
      <c r="M3" s="110"/>
      <c r="N3" s="136" t="s">
        <v>44</v>
      </c>
      <c r="O3" s="137" t="s">
        <v>58</v>
      </c>
      <c r="P3" s="155" t="s">
        <v>355</v>
      </c>
    </row>
    <row r="4" spans="2:16" x14ac:dyDescent="0.3">
      <c r="B4" s="71">
        <v>1</v>
      </c>
      <c r="C4" s="138" t="s">
        <v>128</v>
      </c>
      <c r="D4" s="154">
        <v>0.6229476375422095</v>
      </c>
      <c r="F4" s="71">
        <v>1</v>
      </c>
      <c r="G4" s="138" t="s">
        <v>110</v>
      </c>
      <c r="H4" s="4">
        <v>0.99780090463372018</v>
      </c>
      <c r="J4" s="71">
        <v>1</v>
      </c>
      <c r="K4" s="138" t="s">
        <v>109</v>
      </c>
      <c r="L4" s="154">
        <v>0.9897015582931552</v>
      </c>
      <c r="N4" s="71">
        <v>1</v>
      </c>
      <c r="O4" s="138" t="s">
        <v>342</v>
      </c>
      <c r="P4" s="154">
        <v>0.27119744713743943</v>
      </c>
    </row>
    <row r="5" spans="2:16" x14ac:dyDescent="0.3">
      <c r="B5" s="71">
        <f>B4+1</f>
        <v>2</v>
      </c>
      <c r="C5" s="138" t="s">
        <v>202</v>
      </c>
      <c r="D5" s="154">
        <v>0.21305542301844005</v>
      </c>
      <c r="F5" s="71">
        <f>F4+1</f>
        <v>2</v>
      </c>
      <c r="G5" s="138" t="s">
        <v>204</v>
      </c>
      <c r="H5" s="4">
        <v>1.1415180041585218E-3</v>
      </c>
      <c r="J5" s="71">
        <f>J4+1</f>
        <v>2</v>
      </c>
      <c r="K5" s="138" t="s">
        <v>382</v>
      </c>
      <c r="L5" s="154">
        <v>4.634795235119748E-3</v>
      </c>
      <c r="N5" s="71">
        <f>N4+1</f>
        <v>2</v>
      </c>
      <c r="O5" s="138" t="s">
        <v>343</v>
      </c>
      <c r="P5" s="154">
        <v>0.16746419868187429</v>
      </c>
    </row>
    <row r="6" spans="2:16" x14ac:dyDescent="0.3">
      <c r="B6" s="71">
        <f t="shared" ref="B6:B28" si="0">B5+1</f>
        <v>3</v>
      </c>
      <c r="C6" s="138" t="s">
        <v>506</v>
      </c>
      <c r="D6" s="154">
        <v>5.8592295771026974E-2</v>
      </c>
      <c r="F6" s="71">
        <f t="shared" ref="F6:F28" si="1">F5+1</f>
        <v>3</v>
      </c>
      <c r="G6" s="138" t="s">
        <v>205</v>
      </c>
      <c r="H6" s="4">
        <v>1.0516222147470805E-3</v>
      </c>
      <c r="J6" s="71">
        <f t="shared" ref="J6:J28" si="2">J5+1</f>
        <v>3</v>
      </c>
      <c r="K6" s="138" t="s">
        <v>334</v>
      </c>
      <c r="L6" s="154">
        <v>2.4440517788164072E-3</v>
      </c>
      <c r="N6" s="71">
        <f t="shared" ref="N6:N28" si="3">N5+1</f>
        <v>3</v>
      </c>
      <c r="O6" s="138" t="s">
        <v>122</v>
      </c>
      <c r="P6" s="154">
        <v>0.15449210627144305</v>
      </c>
    </row>
    <row r="7" spans="2:16" x14ac:dyDescent="0.3">
      <c r="B7" s="71">
        <f t="shared" si="0"/>
        <v>4</v>
      </c>
      <c r="C7" s="138" t="s">
        <v>507</v>
      </c>
      <c r="D7" s="154">
        <v>5.2635661249020423E-2</v>
      </c>
      <c r="F7" s="71">
        <f t="shared" si="1"/>
        <v>4</v>
      </c>
      <c r="G7" s="138" t="s">
        <v>520</v>
      </c>
      <c r="H7" s="4">
        <v>5.9551473741938114E-6</v>
      </c>
      <c r="J7" s="71">
        <f t="shared" si="2"/>
        <v>4</v>
      </c>
      <c r="K7" s="138" t="s">
        <v>336</v>
      </c>
      <c r="L7" s="154">
        <v>1.0158809274645733E-3</v>
      </c>
      <c r="N7" s="71">
        <f t="shared" si="3"/>
        <v>4</v>
      </c>
      <c r="O7" s="138" t="s">
        <v>523</v>
      </c>
      <c r="P7" s="154">
        <v>0.10556644558194223</v>
      </c>
    </row>
    <row r="8" spans="2:16" x14ac:dyDescent="0.3">
      <c r="B8" s="71">
        <f t="shared" si="0"/>
        <v>5</v>
      </c>
      <c r="C8" s="2" t="s">
        <v>508</v>
      </c>
      <c r="D8" s="154">
        <v>2.9612918374071526E-2</v>
      </c>
      <c r="F8" s="71">
        <f t="shared" si="1"/>
        <v>5</v>
      </c>
      <c r="G8" s="138" t="s">
        <v>4</v>
      </c>
      <c r="H8" s="4" t="s">
        <v>4</v>
      </c>
      <c r="J8" s="71">
        <f t="shared" si="2"/>
        <v>5</v>
      </c>
      <c r="K8" s="2" t="s">
        <v>333</v>
      </c>
      <c r="L8" s="154">
        <v>9.769526368987075E-4</v>
      </c>
      <c r="N8" s="71">
        <f t="shared" si="3"/>
        <v>5</v>
      </c>
      <c r="O8" s="138" t="s">
        <v>318</v>
      </c>
      <c r="P8" s="154">
        <v>8.0807723595820918E-2</v>
      </c>
    </row>
    <row r="9" spans="2:16" x14ac:dyDescent="0.3">
      <c r="B9" s="71">
        <f t="shared" si="0"/>
        <v>6</v>
      </c>
      <c r="C9" s="2" t="s">
        <v>509</v>
      </c>
      <c r="D9" s="154">
        <v>1.110470366326434E-2</v>
      </c>
      <c r="F9" s="71">
        <f t="shared" si="1"/>
        <v>6</v>
      </c>
      <c r="G9" s="138" t="s">
        <v>4</v>
      </c>
      <c r="H9" s="4" t="s">
        <v>4</v>
      </c>
      <c r="J9" s="71">
        <f t="shared" si="2"/>
        <v>6</v>
      </c>
      <c r="K9" s="2" t="s">
        <v>335</v>
      </c>
      <c r="L9" s="154">
        <v>3.9670249838873992E-4</v>
      </c>
      <c r="N9" s="71">
        <f t="shared" si="3"/>
        <v>6</v>
      </c>
      <c r="O9" s="138" t="s">
        <v>317</v>
      </c>
      <c r="P9" s="154">
        <v>6.0083020403678591E-2</v>
      </c>
    </row>
    <row r="10" spans="2:16" x14ac:dyDescent="0.3">
      <c r="B10" s="71">
        <f t="shared" si="0"/>
        <v>7</v>
      </c>
      <c r="C10" s="2" t="s">
        <v>510</v>
      </c>
      <c r="D10" s="154">
        <v>1.7114786594130433E-3</v>
      </c>
      <c r="F10" s="71">
        <f t="shared" si="1"/>
        <v>7</v>
      </c>
      <c r="G10" s="138" t="s">
        <v>4</v>
      </c>
      <c r="H10" s="4" t="s">
        <v>4</v>
      </c>
      <c r="J10" s="71">
        <f t="shared" si="2"/>
        <v>7</v>
      </c>
      <c r="K10" s="2" t="s">
        <v>339</v>
      </c>
      <c r="L10" s="154">
        <v>2.9733243065654778E-4</v>
      </c>
      <c r="N10" s="71">
        <f t="shared" si="3"/>
        <v>7</v>
      </c>
      <c r="O10" s="138" t="s">
        <v>345</v>
      </c>
      <c r="P10" s="154">
        <v>5.4594893334271415E-2</v>
      </c>
    </row>
    <row r="11" spans="2:16" x14ac:dyDescent="0.3">
      <c r="B11" s="71">
        <f t="shared" si="0"/>
        <v>8</v>
      </c>
      <c r="C11" s="2" t="s">
        <v>511</v>
      </c>
      <c r="D11" s="154">
        <v>1.4765796272942766E-3</v>
      </c>
      <c r="F11" s="71">
        <f t="shared" si="1"/>
        <v>8</v>
      </c>
      <c r="G11" s="138" t="s">
        <v>4</v>
      </c>
      <c r="H11" s="4" t="s">
        <v>4</v>
      </c>
      <c r="J11" s="71">
        <f t="shared" si="2"/>
        <v>8</v>
      </c>
      <c r="K11" s="2" t="s">
        <v>341</v>
      </c>
      <c r="L11" s="154">
        <v>2.141700075270385E-4</v>
      </c>
      <c r="N11" s="71">
        <f t="shared" si="3"/>
        <v>8</v>
      </c>
      <c r="O11" s="138" t="s">
        <v>346</v>
      </c>
      <c r="P11" s="154">
        <v>3.8204721039723964E-2</v>
      </c>
    </row>
    <row r="12" spans="2:16" x14ac:dyDescent="0.3">
      <c r="B12" s="71">
        <f t="shared" si="0"/>
        <v>9</v>
      </c>
      <c r="C12" s="2" t="s">
        <v>378</v>
      </c>
      <c r="D12" s="154">
        <v>1.2671828667125827E-3</v>
      </c>
      <c r="F12" s="71">
        <f t="shared" si="1"/>
        <v>9</v>
      </c>
      <c r="G12" s="138" t="s">
        <v>4</v>
      </c>
      <c r="H12" s="4" t="s">
        <v>4</v>
      </c>
      <c r="J12" s="71">
        <f t="shared" si="2"/>
        <v>9</v>
      </c>
      <c r="K12" s="2" t="s">
        <v>338</v>
      </c>
      <c r="L12" s="154">
        <v>1.3524606823281463E-4</v>
      </c>
      <c r="N12" s="71">
        <f t="shared" si="3"/>
        <v>9</v>
      </c>
      <c r="O12" s="138" t="s">
        <v>348</v>
      </c>
      <c r="P12" s="154">
        <v>1.5239130441615603E-2</v>
      </c>
    </row>
    <row r="13" spans="2:16" x14ac:dyDescent="0.3">
      <c r="B13" s="71">
        <f t="shared" si="0"/>
        <v>10</v>
      </c>
      <c r="C13" s="2" t="s">
        <v>512</v>
      </c>
      <c r="D13" s="154">
        <v>8.8584619774074373E-4</v>
      </c>
      <c r="F13" s="71">
        <f t="shared" si="1"/>
        <v>10</v>
      </c>
      <c r="G13" s="138" t="s">
        <v>4</v>
      </c>
      <c r="H13" s="4" t="s">
        <v>4</v>
      </c>
      <c r="J13" s="71">
        <f t="shared" si="2"/>
        <v>10</v>
      </c>
      <c r="K13" s="2" t="s">
        <v>340</v>
      </c>
      <c r="L13" s="154">
        <v>1.3382047696442246E-4</v>
      </c>
      <c r="N13" s="71">
        <f t="shared" si="3"/>
        <v>10</v>
      </c>
      <c r="O13" s="138" t="s">
        <v>353</v>
      </c>
      <c r="P13" s="154">
        <v>1.0565776291528849E-2</v>
      </c>
    </row>
    <row r="14" spans="2:16" x14ac:dyDescent="0.3">
      <c r="B14" s="71">
        <f t="shared" si="0"/>
        <v>11</v>
      </c>
      <c r="C14" s="2" t="s">
        <v>203</v>
      </c>
      <c r="D14" s="154">
        <v>8.3653101784363678E-4</v>
      </c>
      <c r="F14" s="71">
        <f t="shared" si="1"/>
        <v>11</v>
      </c>
      <c r="G14" s="2" t="s">
        <v>4</v>
      </c>
      <c r="H14" s="4" t="s">
        <v>4</v>
      </c>
      <c r="J14" s="71">
        <f t="shared" si="2"/>
        <v>11</v>
      </c>
      <c r="K14" s="2" t="s">
        <v>337</v>
      </c>
      <c r="L14" s="154">
        <v>3.1688747877431139E-5</v>
      </c>
      <c r="N14" s="71">
        <f t="shared" si="3"/>
        <v>11</v>
      </c>
      <c r="O14" s="138" t="s">
        <v>347</v>
      </c>
      <c r="P14" s="154">
        <v>9.3123372623741645E-3</v>
      </c>
    </row>
    <row r="15" spans="2:16" x14ac:dyDescent="0.3">
      <c r="B15" s="71">
        <f t="shared" si="0"/>
        <v>12</v>
      </c>
      <c r="C15" s="2" t="s">
        <v>380</v>
      </c>
      <c r="D15" s="154">
        <v>6.4037771191074978E-4</v>
      </c>
      <c r="F15" s="71">
        <f t="shared" si="1"/>
        <v>12</v>
      </c>
      <c r="G15" s="2" t="s">
        <v>4</v>
      </c>
      <c r="H15" s="4" t="s">
        <v>4</v>
      </c>
      <c r="J15" s="71">
        <f t="shared" si="2"/>
        <v>12</v>
      </c>
      <c r="K15" s="2" t="s">
        <v>521</v>
      </c>
      <c r="L15" s="154">
        <v>1.5864006519851112E-5</v>
      </c>
      <c r="N15" s="71">
        <f t="shared" si="3"/>
        <v>12</v>
      </c>
      <c r="O15" s="138" t="s">
        <v>352</v>
      </c>
      <c r="P15" s="154">
        <v>8.9191999814464927E-3</v>
      </c>
    </row>
    <row r="16" spans="2:16" x14ac:dyDescent="0.3">
      <c r="B16" s="71">
        <f t="shared" si="0"/>
        <v>13</v>
      </c>
      <c r="C16" s="2" t="s">
        <v>377</v>
      </c>
      <c r="D16" s="154">
        <v>4.9912642724281222E-4</v>
      </c>
      <c r="F16" s="71">
        <f t="shared" si="1"/>
        <v>13</v>
      </c>
      <c r="G16" s="2" t="s">
        <v>4</v>
      </c>
      <c r="J16" s="71">
        <f t="shared" si="2"/>
        <v>13</v>
      </c>
      <c r="K16" s="2" t="s">
        <v>522</v>
      </c>
      <c r="L16" s="154">
        <v>1.9368923783282089E-6</v>
      </c>
      <c r="N16" s="71">
        <f t="shared" si="3"/>
        <v>13</v>
      </c>
      <c r="O16" s="138" t="s">
        <v>350</v>
      </c>
      <c r="P16" s="154">
        <v>6.2794233285162456E-3</v>
      </c>
    </row>
    <row r="17" spans="2:16" x14ac:dyDescent="0.3">
      <c r="B17" s="71">
        <f t="shared" si="0"/>
        <v>14</v>
      </c>
      <c r="C17" s="2" t="s">
        <v>513</v>
      </c>
      <c r="D17" s="154">
        <v>3.7123871853314306E-4</v>
      </c>
      <c r="F17" s="71">
        <f t="shared" si="1"/>
        <v>14</v>
      </c>
      <c r="J17" s="71">
        <f t="shared" si="2"/>
        <v>14</v>
      </c>
      <c r="K17" s="2" t="s">
        <v>4</v>
      </c>
      <c r="L17" s="154" t="s">
        <v>4</v>
      </c>
      <c r="N17" s="71">
        <f t="shared" si="3"/>
        <v>14</v>
      </c>
      <c r="O17" s="138" t="s">
        <v>349</v>
      </c>
      <c r="P17" s="154">
        <v>6.2419494920277936E-3</v>
      </c>
    </row>
    <row r="18" spans="2:16" x14ac:dyDescent="0.3">
      <c r="B18" s="71">
        <f t="shared" si="0"/>
        <v>15</v>
      </c>
      <c r="C18" s="2" t="s">
        <v>332</v>
      </c>
      <c r="D18" s="154">
        <v>3.657671974840549E-4</v>
      </c>
      <c r="F18" s="71">
        <f t="shared" si="1"/>
        <v>15</v>
      </c>
      <c r="J18" s="71">
        <f t="shared" si="2"/>
        <v>15</v>
      </c>
      <c r="K18" s="2" t="s">
        <v>4</v>
      </c>
      <c r="L18" s="154" t="s">
        <v>4</v>
      </c>
      <c r="N18" s="71">
        <f t="shared" si="3"/>
        <v>15</v>
      </c>
      <c r="O18" s="138" t="s">
        <v>351</v>
      </c>
      <c r="P18" s="154">
        <v>2.932369982110015E-3</v>
      </c>
    </row>
    <row r="19" spans="2:16" x14ac:dyDescent="0.3">
      <c r="B19" s="71">
        <f t="shared" si="0"/>
        <v>16</v>
      </c>
      <c r="C19" s="2" t="s">
        <v>379</v>
      </c>
      <c r="D19" s="154">
        <v>3.3943328902255382E-4</v>
      </c>
      <c r="F19" s="71">
        <f t="shared" si="1"/>
        <v>16</v>
      </c>
      <c r="J19" s="71">
        <f t="shared" si="2"/>
        <v>16</v>
      </c>
      <c r="K19" s="2" t="s">
        <v>4</v>
      </c>
      <c r="L19" s="154" t="s">
        <v>4</v>
      </c>
      <c r="N19" s="71">
        <f t="shared" si="3"/>
        <v>16</v>
      </c>
      <c r="O19" s="138" t="s">
        <v>385</v>
      </c>
      <c r="P19" s="154">
        <v>2.0920734628041521E-3</v>
      </c>
    </row>
    <row r="20" spans="2:16" x14ac:dyDescent="0.3">
      <c r="B20" s="71">
        <f t="shared" si="0"/>
        <v>17</v>
      </c>
      <c r="C20" s="2" t="s">
        <v>356</v>
      </c>
      <c r="D20" s="154">
        <v>3.0338885412040605E-4</v>
      </c>
      <c r="F20" s="71">
        <f t="shared" si="1"/>
        <v>17</v>
      </c>
      <c r="J20" s="71">
        <f t="shared" si="2"/>
        <v>17</v>
      </c>
      <c r="L20" s="154"/>
      <c r="N20" s="71">
        <f t="shared" si="3"/>
        <v>17</v>
      </c>
      <c r="O20" s="138" t="s">
        <v>524</v>
      </c>
      <c r="P20" s="154">
        <v>2.0111647168583194E-3</v>
      </c>
    </row>
    <row r="21" spans="2:16" x14ac:dyDescent="0.3">
      <c r="B21" s="71">
        <f t="shared" si="0"/>
        <v>18</v>
      </c>
      <c r="C21" s="2" t="s">
        <v>514</v>
      </c>
      <c r="D21" s="154">
        <v>2.6939626074817759E-4</v>
      </c>
      <c r="F21" s="71">
        <f t="shared" si="1"/>
        <v>18</v>
      </c>
      <c r="J21" s="71">
        <f t="shared" si="2"/>
        <v>18</v>
      </c>
      <c r="L21" s="154"/>
      <c r="N21" s="71">
        <f t="shared" si="3"/>
        <v>18</v>
      </c>
      <c r="O21" s="138" t="s">
        <v>525</v>
      </c>
      <c r="P21" s="154">
        <v>1.7058615531693828E-3</v>
      </c>
    </row>
    <row r="22" spans="2:16" x14ac:dyDescent="0.3">
      <c r="B22" s="71">
        <f t="shared" si="0"/>
        <v>19</v>
      </c>
      <c r="C22" s="2" t="s">
        <v>515</v>
      </c>
      <c r="D22" s="154">
        <v>2.5565811326812147E-4</v>
      </c>
      <c r="F22" s="71">
        <f t="shared" si="1"/>
        <v>19</v>
      </c>
      <c r="J22" s="71">
        <f t="shared" si="2"/>
        <v>19</v>
      </c>
      <c r="L22" s="154"/>
      <c r="N22" s="71">
        <f t="shared" si="3"/>
        <v>19</v>
      </c>
      <c r="O22" s="138" t="s">
        <v>383</v>
      </c>
      <c r="P22" s="154">
        <v>7.7058354607385273E-4</v>
      </c>
    </row>
    <row r="23" spans="2:16" x14ac:dyDescent="0.3">
      <c r="B23" s="71">
        <f t="shared" si="0"/>
        <v>20</v>
      </c>
      <c r="C23" s="2" t="s">
        <v>516</v>
      </c>
      <c r="D23" s="154">
        <v>2.4334862939163202E-4</v>
      </c>
      <c r="F23" s="71">
        <f t="shared" si="1"/>
        <v>20</v>
      </c>
      <c r="J23" s="71">
        <f t="shared" si="2"/>
        <v>20</v>
      </c>
      <c r="L23" s="154"/>
      <c r="N23" s="71">
        <f t="shared" si="3"/>
        <v>20</v>
      </c>
      <c r="O23" s="138" t="s">
        <v>526</v>
      </c>
      <c r="P23" s="154">
        <v>5.6172190115143846E-4</v>
      </c>
    </row>
    <row r="24" spans="2:16" x14ac:dyDescent="0.3">
      <c r="B24" s="71">
        <f t="shared" si="0"/>
        <v>21</v>
      </c>
      <c r="C24" s="2" t="s">
        <v>517</v>
      </c>
      <c r="D24" s="154">
        <v>2.3191275829519394E-4</v>
      </c>
      <c r="F24" s="71">
        <f t="shared" si="1"/>
        <v>21</v>
      </c>
      <c r="J24" s="71">
        <f t="shared" si="2"/>
        <v>21</v>
      </c>
      <c r="L24" s="154"/>
      <c r="N24" s="71">
        <f t="shared" si="3"/>
        <v>21</v>
      </c>
      <c r="O24" s="138" t="s">
        <v>344</v>
      </c>
      <c r="P24" s="154">
        <v>4.3432792810816582E-4</v>
      </c>
    </row>
    <row r="25" spans="2:16" x14ac:dyDescent="0.3">
      <c r="B25" s="71">
        <f t="shared" si="0"/>
        <v>22</v>
      </c>
      <c r="C25" s="2" t="s">
        <v>201</v>
      </c>
      <c r="D25" s="154">
        <v>2.3071903395471911E-4</v>
      </c>
      <c r="F25" s="71">
        <f t="shared" si="1"/>
        <v>22</v>
      </c>
      <c r="J25" s="71">
        <f t="shared" si="2"/>
        <v>22</v>
      </c>
      <c r="L25" s="154"/>
      <c r="M25" s="154"/>
      <c r="N25" s="71">
        <f t="shared" si="3"/>
        <v>22</v>
      </c>
      <c r="O25" s="138" t="s">
        <v>527</v>
      </c>
      <c r="P25" s="154">
        <v>3.2801394500714349E-4</v>
      </c>
    </row>
    <row r="26" spans="2:16" x14ac:dyDescent="0.3">
      <c r="B26" s="71">
        <f t="shared" si="0"/>
        <v>23</v>
      </c>
      <c r="C26" s="2" t="s">
        <v>518</v>
      </c>
      <c r="D26" s="154">
        <v>2.1106268817834814E-4</v>
      </c>
      <c r="F26" s="71">
        <f t="shared" si="1"/>
        <v>23</v>
      </c>
      <c r="J26" s="71">
        <f t="shared" si="2"/>
        <v>23</v>
      </c>
      <c r="L26" s="154"/>
      <c r="M26" s="154"/>
      <c r="N26" s="71">
        <f t="shared" si="3"/>
        <v>23</v>
      </c>
      <c r="O26" s="138" t="s">
        <v>384</v>
      </c>
      <c r="P26" s="154">
        <v>1.0692790647093559E-4</v>
      </c>
    </row>
    <row r="27" spans="2:16" x14ac:dyDescent="0.3">
      <c r="B27" s="71">
        <f t="shared" si="0"/>
        <v>24</v>
      </c>
      <c r="C27" s="2" t="s">
        <v>519</v>
      </c>
      <c r="D27" s="154">
        <v>1.7543763474407137E-4</v>
      </c>
      <c r="F27" s="71">
        <f t="shared" si="1"/>
        <v>24</v>
      </c>
      <c r="J27" s="71">
        <f t="shared" si="2"/>
        <v>24</v>
      </c>
      <c r="L27" s="154"/>
      <c r="M27" s="154"/>
      <c r="N27" s="71">
        <f t="shared" si="3"/>
        <v>24</v>
      </c>
      <c r="O27" s="138" t="s">
        <v>386</v>
      </c>
      <c r="P27" s="154">
        <v>5.4512132026927635E-5</v>
      </c>
    </row>
    <row r="28" spans="2:16" x14ac:dyDescent="0.3">
      <c r="B28" s="71">
        <f t="shared" si="0"/>
        <v>25</v>
      </c>
      <c r="C28" s="2" t="s">
        <v>381</v>
      </c>
      <c r="D28" s="154">
        <v>1.7426317178504669E-4</v>
      </c>
      <c r="F28" s="71">
        <f t="shared" si="1"/>
        <v>25</v>
      </c>
      <c r="J28" s="71">
        <f t="shared" si="2"/>
        <v>25</v>
      </c>
      <c r="L28" s="154"/>
      <c r="M28" s="154"/>
      <c r="N28" s="71">
        <f t="shared" si="3"/>
        <v>25</v>
      </c>
      <c r="O28" s="138" t="s">
        <v>4</v>
      </c>
      <c r="P28" s="154" t="s">
        <v>4</v>
      </c>
    </row>
    <row r="29" spans="2:16" x14ac:dyDescent="0.3">
      <c r="L29" s="154"/>
      <c r="M29" s="154"/>
      <c r="N29" s="154"/>
    </row>
  </sheetData>
  <mergeCells count="6">
    <mergeCell ref="B1:D1"/>
    <mergeCell ref="F1:H1"/>
    <mergeCell ref="J1:L1"/>
    <mergeCell ref="J2:L2"/>
    <mergeCell ref="N1:P1"/>
    <mergeCell ref="N2:P2"/>
  </mergeCells>
  <phoneticPr fontId="62" type="noConversion"/>
  <conditionalFormatting sqref="D4:D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{27BFCB50-6881-994D-98E1-6532C09A6F47}</x14:id>
        </ext>
      </extLst>
    </cfRule>
  </conditionalFormatting>
  <conditionalFormatting sqref="H4:H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{3B183289-BA05-D249-96A9-8786205411DE}</x14:id>
        </ext>
      </extLst>
    </cfRule>
  </conditionalFormatting>
  <conditionalFormatting sqref="P4:P28">
    <cfRule type="dataBar" priority="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{1F428AAD-FB9D-7947-B8C6-BFEA0D6C17D9}</x14:id>
        </ext>
      </extLst>
    </cfRule>
  </conditionalFormatting>
  <conditionalFormatting sqref="D8:D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{75D4419C-A96F-DE47-B738-65A22C08BBA9}</x14:id>
        </ext>
      </extLst>
    </cfRule>
  </conditionalFormatting>
  <conditionalFormatting sqref="H4:H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{A3195D8B-08CD-A541-8460-4A949F64916F}</x14:id>
        </ext>
      </extLst>
    </cfRule>
  </conditionalFormatting>
  <conditionalFormatting sqref="L4:L29 M29:N29 M25:M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{E8A5E707-C519-374C-94C5-8214EDD64BE5}</x14:id>
        </ext>
      </extLst>
    </cfRule>
  </conditionalFormatting>
  <conditionalFormatting sqref="L8:L29 M29:N29 M25:M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{62BC1A39-761B-9C45-8672-B63A96C47219}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BFCB50-6881-994D-98E1-6532C09A6F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D4:D28</xm:sqref>
        </x14:conditionalFormatting>
        <x14:conditionalFormatting xmlns:xm="http://schemas.microsoft.com/office/excel/2006/main">
          <x14:cfRule type="dataBar" id="{3B183289-BA05-D249-96A9-87862054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1F428AAD-FB9D-7947-B8C6-BFEA0D6C17D9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P4:P28</xm:sqref>
        </x14:conditionalFormatting>
        <x14:conditionalFormatting xmlns:xm="http://schemas.microsoft.com/office/excel/2006/main">
          <x14:cfRule type="dataBar" id="{75D4419C-A96F-DE47-B738-65A22C08B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D8:D28</xm:sqref>
        </x14:conditionalFormatting>
        <x14:conditionalFormatting xmlns:xm="http://schemas.microsoft.com/office/excel/2006/main">
          <x14:cfRule type="dataBar" id="{A3195D8B-08CD-A541-8460-4A949F649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E8A5E707-C519-374C-94C5-8214EDD64B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L4:L29 M29:N29 M25:M28</xm:sqref>
        </x14:conditionalFormatting>
        <x14:conditionalFormatting xmlns:xm="http://schemas.microsoft.com/office/excel/2006/main">
          <x14:cfRule type="dataBar" id="{62BC1A39-761B-9C45-8672-B63A96C472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L8:L29 M29:N29 M25:M28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zoomScale="85" zoomScaleNormal="85" workbookViewId="0">
      <selection activeCell="N30" sqref="N30"/>
    </sheetView>
  </sheetViews>
  <sheetFormatPr defaultColWidth="10.875" defaultRowHeight="18.75" x14ac:dyDescent="0.3"/>
  <cols>
    <col min="1" max="1" width="2.125" style="2" customWidth="1"/>
    <col min="2" max="2" width="11" style="2" bestFit="1" customWidth="1"/>
    <col min="3" max="3" width="30.5" style="2" bestFit="1" customWidth="1"/>
    <col min="4" max="4" width="9.375" style="2" bestFit="1" customWidth="1"/>
    <col min="5" max="5" width="2.125" style="2" customWidth="1"/>
    <col min="6" max="6" width="11" style="2" bestFit="1" customWidth="1"/>
    <col min="7" max="7" width="33.875" style="2" bestFit="1" customWidth="1"/>
    <col min="8" max="8" width="9.375" style="2" bestFit="1" customWidth="1"/>
    <col min="9" max="9" width="2.125" style="2" customWidth="1"/>
    <col min="10" max="10" width="11" style="2" bestFit="1" customWidth="1"/>
    <col min="11" max="11" width="25.625" style="2" bestFit="1" customWidth="1"/>
    <col min="12" max="12" width="9.375" style="2" bestFit="1" customWidth="1"/>
    <col min="13" max="13" width="2.125" style="2" customWidth="1"/>
    <col min="14" max="14" width="11" style="2" bestFit="1" customWidth="1"/>
    <col min="15" max="15" width="41" style="2" bestFit="1" customWidth="1"/>
    <col min="16" max="16" width="9.375" style="2" bestFit="1" customWidth="1"/>
    <col min="17" max="17" width="2.125" style="2" customWidth="1"/>
    <col min="18" max="16384" width="10.875" style="2"/>
  </cols>
  <sheetData>
    <row r="1" spans="2:16" ht="21" x14ac:dyDescent="0.35">
      <c r="B1" s="301" t="str">
        <f>'Panorama Mensual'!A5</f>
        <v>:: Musimundo</v>
      </c>
      <c r="C1" s="302"/>
      <c r="D1" s="303"/>
      <c r="E1" s="110"/>
      <c r="F1" s="304" t="str">
        <f>'Panorama Mensual'!A8</f>
        <v>:: Fravega</v>
      </c>
      <c r="G1" s="286"/>
      <c r="H1" s="305"/>
      <c r="I1" s="110"/>
      <c r="J1" s="306" t="str">
        <f>'Panorama Mensual'!A11</f>
        <v>:: Garbarino</v>
      </c>
      <c r="K1" s="287"/>
      <c r="L1" s="307"/>
      <c r="M1" s="110"/>
      <c r="N1" s="309" t="str">
        <f>'Panorama Mensual'!A14</f>
        <v>:: Avenida</v>
      </c>
      <c r="O1" s="310"/>
      <c r="P1" s="311"/>
    </row>
    <row r="2" spans="2:16" x14ac:dyDescent="0.3">
      <c r="B2" s="66"/>
      <c r="C2" s="66"/>
      <c r="D2" s="66"/>
      <c r="F2" s="66"/>
      <c r="G2" s="66"/>
      <c r="H2" s="66"/>
      <c r="J2" s="66"/>
      <c r="K2" s="66"/>
      <c r="L2" s="66"/>
      <c r="N2" s="114"/>
      <c r="O2" s="114"/>
      <c r="P2" s="114"/>
    </row>
    <row r="3" spans="2:16" x14ac:dyDescent="0.3">
      <c r="B3" s="69" t="s">
        <v>44</v>
      </c>
      <c r="C3" s="70" t="s">
        <v>58</v>
      </c>
      <c r="D3" s="73" t="s">
        <v>59</v>
      </c>
      <c r="F3" s="69" t="s">
        <v>44</v>
      </c>
      <c r="G3" s="70" t="s">
        <v>58</v>
      </c>
      <c r="H3" s="73" t="s">
        <v>59</v>
      </c>
      <c r="J3" s="69" t="s">
        <v>44</v>
      </c>
      <c r="K3" s="70" t="s">
        <v>58</v>
      </c>
      <c r="L3" s="73" t="s">
        <v>59</v>
      </c>
      <c r="N3" s="69" t="s">
        <v>44</v>
      </c>
      <c r="O3" s="70" t="s">
        <v>58</v>
      </c>
      <c r="P3" s="73" t="s">
        <v>59</v>
      </c>
    </row>
    <row r="4" spans="2:16" x14ac:dyDescent="0.3">
      <c r="B4" s="71">
        <v>1</v>
      </c>
      <c r="C4" s="182" t="s">
        <v>116</v>
      </c>
      <c r="D4" s="154">
        <v>2.4361081634768807E-2</v>
      </c>
      <c r="F4" s="71">
        <v>1</v>
      </c>
      <c r="G4" s="182" t="s">
        <v>109</v>
      </c>
      <c r="H4" s="4">
        <v>4.2430041671376484E-2</v>
      </c>
      <c r="J4" s="71">
        <v>1</v>
      </c>
      <c r="K4" s="182" t="s">
        <v>110</v>
      </c>
      <c r="L4" s="154">
        <v>4.7966369143357078E-2</v>
      </c>
      <c r="N4" s="71">
        <v>1</v>
      </c>
      <c r="O4" s="182" t="s">
        <v>629</v>
      </c>
      <c r="P4" s="154">
        <v>1.2951286941763712E-2</v>
      </c>
    </row>
    <row r="5" spans="2:16" x14ac:dyDescent="0.3">
      <c r="B5" s="71">
        <f>B4+1</f>
        <v>2</v>
      </c>
      <c r="C5" s="182" t="s">
        <v>109</v>
      </c>
      <c r="D5" s="154">
        <v>2.139829211216911E-2</v>
      </c>
      <c r="F5" s="71">
        <f>F4+1</f>
        <v>2</v>
      </c>
      <c r="G5" s="182" t="s">
        <v>128</v>
      </c>
      <c r="H5" s="4">
        <v>3.8752794108405611E-2</v>
      </c>
      <c r="J5" s="71">
        <f>J4+1</f>
        <v>2</v>
      </c>
      <c r="K5" s="182" t="s">
        <v>116</v>
      </c>
      <c r="L5" s="154">
        <v>3.8614075865258717E-2</v>
      </c>
      <c r="N5" s="71">
        <f>N4+1</f>
        <v>2</v>
      </c>
      <c r="O5" s="182" t="s">
        <v>630</v>
      </c>
      <c r="P5" s="154">
        <v>9.2775639497914651E-3</v>
      </c>
    </row>
    <row r="6" spans="2:16" x14ac:dyDescent="0.3">
      <c r="B6" s="71">
        <f t="shared" ref="B6:B28" si="0">B5+1</f>
        <v>3</v>
      </c>
      <c r="C6" s="182" t="s">
        <v>110</v>
      </c>
      <c r="D6" s="154">
        <v>2.120038012944133E-2</v>
      </c>
      <c r="F6" s="71">
        <f t="shared" ref="F6:F28" si="1">F5+1</f>
        <v>3</v>
      </c>
      <c r="G6" s="182" t="s">
        <v>116</v>
      </c>
      <c r="H6" s="4">
        <v>3.0828374955792139E-2</v>
      </c>
      <c r="J6" s="71">
        <f t="shared" ref="J6:J28" si="2">J5+1</f>
        <v>3</v>
      </c>
      <c r="K6" s="182" t="s">
        <v>128</v>
      </c>
      <c r="L6" s="154">
        <v>3.4837375570913133E-2</v>
      </c>
      <c r="N6" s="71">
        <f t="shared" ref="N6:N28" si="3">N5+1</f>
        <v>3</v>
      </c>
      <c r="O6" s="182" t="s">
        <v>631</v>
      </c>
      <c r="P6" s="154">
        <v>8.9451922335321479E-3</v>
      </c>
    </row>
    <row r="7" spans="2:16" x14ac:dyDescent="0.3">
      <c r="B7" s="71">
        <f t="shared" si="0"/>
        <v>4</v>
      </c>
      <c r="C7" s="182" t="s">
        <v>111</v>
      </c>
      <c r="D7" s="154">
        <v>1.8823117559352016E-2</v>
      </c>
      <c r="F7" s="71">
        <f t="shared" si="1"/>
        <v>4</v>
      </c>
      <c r="G7" s="182" t="s">
        <v>111</v>
      </c>
      <c r="H7" s="4">
        <v>2.8575791843484303E-2</v>
      </c>
      <c r="J7" s="71">
        <f t="shared" si="2"/>
        <v>4</v>
      </c>
      <c r="K7" s="182" t="s">
        <v>111</v>
      </c>
      <c r="L7" s="154">
        <v>3.4110007967772291E-2</v>
      </c>
      <c r="N7" s="71">
        <f t="shared" si="3"/>
        <v>4</v>
      </c>
      <c r="O7" s="182" t="s">
        <v>632</v>
      </c>
      <c r="P7" s="154">
        <v>7.8018514008825826E-3</v>
      </c>
    </row>
    <row r="8" spans="2:16" x14ac:dyDescent="0.3">
      <c r="B8" s="71">
        <f t="shared" si="0"/>
        <v>5</v>
      </c>
      <c r="C8" s="182" t="s">
        <v>119</v>
      </c>
      <c r="D8" s="154">
        <v>1.6445271224392086E-2</v>
      </c>
      <c r="F8" s="71">
        <f t="shared" si="1"/>
        <v>5</v>
      </c>
      <c r="G8" s="182" t="s">
        <v>609</v>
      </c>
      <c r="H8" s="4">
        <v>2.5147563787128836E-2</v>
      </c>
      <c r="J8" s="71">
        <f t="shared" si="2"/>
        <v>5</v>
      </c>
      <c r="K8" s="182" t="s">
        <v>206</v>
      </c>
      <c r="L8" s="154">
        <v>3.0553716110347462E-2</v>
      </c>
      <c r="N8" s="71">
        <f t="shared" si="3"/>
        <v>5</v>
      </c>
      <c r="O8" s="182" t="s">
        <v>115</v>
      </c>
      <c r="P8" s="154">
        <v>7.7731029217787085E-3</v>
      </c>
    </row>
    <row r="9" spans="2:16" x14ac:dyDescent="0.3">
      <c r="B9" s="71">
        <f t="shared" si="0"/>
        <v>6</v>
      </c>
      <c r="C9" s="182" t="s">
        <v>114</v>
      </c>
      <c r="D9" s="154">
        <v>1.4226902667274031E-2</v>
      </c>
      <c r="F9" s="71">
        <f t="shared" si="1"/>
        <v>6</v>
      </c>
      <c r="G9" s="182" t="s">
        <v>115</v>
      </c>
      <c r="H9" s="4">
        <v>2.2207652019857721E-2</v>
      </c>
      <c r="J9" s="71">
        <f t="shared" si="2"/>
        <v>6</v>
      </c>
      <c r="K9" s="182" t="s">
        <v>115</v>
      </c>
      <c r="L9" s="154">
        <v>1.7980443445335195E-2</v>
      </c>
      <c r="N9" s="71">
        <f t="shared" si="3"/>
        <v>6</v>
      </c>
      <c r="O9" s="182" t="s">
        <v>633</v>
      </c>
      <c r="P9" s="154">
        <v>7.1447127523667784E-3</v>
      </c>
    </row>
    <row r="10" spans="2:16" x14ac:dyDescent="0.3">
      <c r="B10" s="71">
        <f t="shared" si="0"/>
        <v>7</v>
      </c>
      <c r="C10" s="182" t="s">
        <v>115</v>
      </c>
      <c r="D10" s="154">
        <v>1.0753726946675158E-2</v>
      </c>
      <c r="F10" s="71">
        <f t="shared" si="1"/>
        <v>7</v>
      </c>
      <c r="G10" s="182" t="s">
        <v>119</v>
      </c>
      <c r="H10" s="4">
        <v>2.0877426888174126E-2</v>
      </c>
      <c r="J10" s="71">
        <f t="shared" si="2"/>
        <v>7</v>
      </c>
      <c r="K10" s="182" t="s">
        <v>119</v>
      </c>
      <c r="L10" s="154">
        <v>1.7083951922265962E-2</v>
      </c>
      <c r="N10" s="71">
        <f t="shared" si="3"/>
        <v>7</v>
      </c>
      <c r="O10" s="182" t="s">
        <v>634</v>
      </c>
      <c r="P10" s="154">
        <v>6.3866199920087881E-3</v>
      </c>
    </row>
    <row r="11" spans="2:16" x14ac:dyDescent="0.3">
      <c r="B11" s="71">
        <f t="shared" si="0"/>
        <v>8</v>
      </c>
      <c r="C11" s="182" t="s">
        <v>617</v>
      </c>
      <c r="D11" s="154">
        <v>1.0557214057896089E-2</v>
      </c>
      <c r="F11" s="71">
        <f t="shared" si="1"/>
        <v>8</v>
      </c>
      <c r="G11" s="182" t="s">
        <v>114</v>
      </c>
      <c r="H11" s="4">
        <v>1.7801923241775843E-2</v>
      </c>
      <c r="J11" s="71">
        <f t="shared" si="2"/>
        <v>8</v>
      </c>
      <c r="K11" s="182" t="s">
        <v>595</v>
      </c>
      <c r="L11" s="154">
        <v>1.5016044133593923E-2</v>
      </c>
      <c r="N11" s="71">
        <f t="shared" si="3"/>
        <v>8</v>
      </c>
      <c r="O11" s="182" t="s">
        <v>131</v>
      </c>
      <c r="P11" s="154">
        <v>6.3399382613388688E-3</v>
      </c>
    </row>
    <row r="12" spans="2:16" x14ac:dyDescent="0.3">
      <c r="B12" s="71">
        <f t="shared" si="0"/>
        <v>9</v>
      </c>
      <c r="C12" s="182" t="s">
        <v>117</v>
      </c>
      <c r="D12" s="154">
        <v>1.0519865057534895E-2</v>
      </c>
      <c r="F12" s="71">
        <f t="shared" si="1"/>
        <v>9</v>
      </c>
      <c r="G12" s="182" t="s">
        <v>610</v>
      </c>
      <c r="H12" s="4">
        <v>1.5245269254005038E-2</v>
      </c>
      <c r="J12" s="71">
        <f t="shared" si="2"/>
        <v>9</v>
      </c>
      <c r="K12" s="182" t="s">
        <v>114</v>
      </c>
      <c r="L12" s="154">
        <v>1.3046159813508634E-2</v>
      </c>
      <c r="N12" s="71">
        <f t="shared" si="3"/>
        <v>9</v>
      </c>
      <c r="O12" s="138" t="s">
        <v>635</v>
      </c>
      <c r="P12" s="154">
        <v>6.2811733349407905E-3</v>
      </c>
    </row>
    <row r="13" spans="2:16" x14ac:dyDescent="0.3">
      <c r="B13" s="71">
        <f t="shared" si="0"/>
        <v>10</v>
      </c>
      <c r="C13" s="182" t="s">
        <v>121</v>
      </c>
      <c r="D13" s="154">
        <v>1.0338200962024804E-2</v>
      </c>
      <c r="F13" s="71">
        <f t="shared" si="1"/>
        <v>10</v>
      </c>
      <c r="G13" s="182" t="s">
        <v>118</v>
      </c>
      <c r="H13" s="4">
        <v>1.4983768849658961E-2</v>
      </c>
      <c r="J13" s="71">
        <f t="shared" si="2"/>
        <v>10</v>
      </c>
      <c r="K13" s="182" t="s">
        <v>117</v>
      </c>
      <c r="L13" s="154">
        <v>1.2216069818535501E-2</v>
      </c>
      <c r="N13" s="71">
        <f t="shared" si="3"/>
        <v>10</v>
      </c>
      <c r="O13" s="138" t="s">
        <v>636</v>
      </c>
      <c r="P13" s="154">
        <v>5.4369551897856961E-3</v>
      </c>
    </row>
    <row r="14" spans="2:16" x14ac:dyDescent="0.3">
      <c r="B14" s="71">
        <f t="shared" si="0"/>
        <v>11</v>
      </c>
      <c r="C14" s="182" t="s">
        <v>618</v>
      </c>
      <c r="D14" s="154">
        <v>1.0253885739551308E-2</v>
      </c>
      <c r="F14" s="71">
        <f t="shared" si="1"/>
        <v>11</v>
      </c>
      <c r="G14" s="182" t="s">
        <v>596</v>
      </c>
      <c r="H14" s="4">
        <v>1.1501468107207209E-2</v>
      </c>
      <c r="J14" s="71">
        <f t="shared" si="2"/>
        <v>11</v>
      </c>
      <c r="K14" s="182" t="s">
        <v>112</v>
      </c>
      <c r="L14" s="154">
        <v>1.1579135107291496E-2</v>
      </c>
      <c r="N14" s="71">
        <f t="shared" si="3"/>
        <v>11</v>
      </c>
      <c r="O14" s="138" t="s">
        <v>637</v>
      </c>
      <c r="P14" s="154">
        <v>4.7957448860375977E-3</v>
      </c>
    </row>
    <row r="15" spans="2:16" x14ac:dyDescent="0.3">
      <c r="B15" s="71">
        <f t="shared" si="0"/>
        <v>12</v>
      </c>
      <c r="C15" s="182" t="s">
        <v>619</v>
      </c>
      <c r="D15" s="154">
        <v>8.5093572260115189E-3</v>
      </c>
      <c r="F15" s="71">
        <f t="shared" si="1"/>
        <v>12</v>
      </c>
      <c r="G15" s="182" t="s">
        <v>611</v>
      </c>
      <c r="H15" s="4">
        <v>1.0673956209723072E-2</v>
      </c>
      <c r="J15" s="71">
        <f t="shared" si="2"/>
        <v>12</v>
      </c>
      <c r="K15" s="182" t="s">
        <v>596</v>
      </c>
      <c r="L15" s="154">
        <v>8.716430519046095E-3</v>
      </c>
      <c r="N15" s="71">
        <f t="shared" si="3"/>
        <v>12</v>
      </c>
      <c r="O15" s="138" t="s">
        <v>638</v>
      </c>
      <c r="P15" s="154">
        <v>4.7581868628570551E-3</v>
      </c>
    </row>
    <row r="16" spans="2:16" x14ac:dyDescent="0.3">
      <c r="B16" s="71">
        <f t="shared" si="0"/>
        <v>13</v>
      </c>
      <c r="C16" s="182" t="s">
        <v>597</v>
      </c>
      <c r="D16" s="154">
        <v>8.042279832175021E-3</v>
      </c>
      <c r="F16" s="71">
        <f t="shared" si="1"/>
        <v>13</v>
      </c>
      <c r="G16" s="182" t="s">
        <v>601</v>
      </c>
      <c r="H16" s="4">
        <v>9.0486735924640363E-3</v>
      </c>
      <c r="J16" s="71">
        <f t="shared" si="2"/>
        <v>13</v>
      </c>
      <c r="K16" s="182" t="s">
        <v>121</v>
      </c>
      <c r="L16" s="154">
        <v>8.7157652855377535E-3</v>
      </c>
      <c r="N16" s="71">
        <f t="shared" si="3"/>
        <v>13</v>
      </c>
      <c r="O16" s="138" t="s">
        <v>639</v>
      </c>
      <c r="P16" s="154">
        <v>4.7315795971890531E-3</v>
      </c>
    </row>
    <row r="17" spans="2:16" x14ac:dyDescent="0.3">
      <c r="B17" s="71">
        <f t="shared" si="0"/>
        <v>14</v>
      </c>
      <c r="C17" s="182" t="s">
        <v>112</v>
      </c>
      <c r="D17" s="154">
        <v>6.7579295666495851E-3</v>
      </c>
      <c r="F17" s="71">
        <f t="shared" si="1"/>
        <v>14</v>
      </c>
      <c r="G17" s="182" t="s">
        <v>607</v>
      </c>
      <c r="H17" s="4">
        <v>8.4456852456064845E-3</v>
      </c>
      <c r="J17" s="71">
        <f t="shared" si="2"/>
        <v>14</v>
      </c>
      <c r="K17" s="182" t="s">
        <v>597</v>
      </c>
      <c r="L17" s="154">
        <v>7.7202122610492089E-3</v>
      </c>
      <c r="N17" s="71">
        <f t="shared" si="3"/>
        <v>14</v>
      </c>
      <c r="O17" s="138" t="s">
        <v>640</v>
      </c>
      <c r="P17" s="154">
        <v>4.7067704820855519E-3</v>
      </c>
    </row>
    <row r="18" spans="2:16" x14ac:dyDescent="0.3">
      <c r="B18" s="71">
        <f t="shared" si="0"/>
        <v>15</v>
      </c>
      <c r="C18" s="182" t="s">
        <v>596</v>
      </c>
      <c r="D18" s="154">
        <v>6.7188480237747482E-3</v>
      </c>
      <c r="F18" s="71">
        <f t="shared" si="1"/>
        <v>15</v>
      </c>
      <c r="G18" s="182" t="s">
        <v>206</v>
      </c>
      <c r="H18" s="4">
        <v>7.5563491783716182E-3</v>
      </c>
      <c r="J18" s="71">
        <f t="shared" si="2"/>
        <v>15</v>
      </c>
      <c r="K18" s="182" t="s">
        <v>594</v>
      </c>
      <c r="L18" s="154">
        <v>7.1637147636260286E-3</v>
      </c>
      <c r="N18" s="71">
        <f t="shared" si="3"/>
        <v>15</v>
      </c>
      <c r="O18" s="138" t="s">
        <v>641</v>
      </c>
      <c r="P18" s="154">
        <v>4.6913374559648434E-3</v>
      </c>
    </row>
    <row r="19" spans="2:16" x14ac:dyDescent="0.3">
      <c r="B19" s="71">
        <f t="shared" si="0"/>
        <v>16</v>
      </c>
      <c r="C19" s="182" t="s">
        <v>620</v>
      </c>
      <c r="D19" s="154">
        <v>5.7073447611550405E-3</v>
      </c>
      <c r="F19" s="71">
        <f t="shared" si="1"/>
        <v>16</v>
      </c>
      <c r="G19" s="182" t="s">
        <v>387</v>
      </c>
      <c r="H19" s="4">
        <v>5.9726764958630135E-3</v>
      </c>
      <c r="J19" s="71">
        <f t="shared" si="2"/>
        <v>16</v>
      </c>
      <c r="K19" s="182" t="s">
        <v>598</v>
      </c>
      <c r="L19" s="154">
        <v>6.1038963188169279E-3</v>
      </c>
      <c r="N19" s="71">
        <f t="shared" si="3"/>
        <v>16</v>
      </c>
      <c r="O19" s="138" t="s">
        <v>642</v>
      </c>
      <c r="P19" s="154">
        <v>4.660658241359493E-3</v>
      </c>
    </row>
    <row r="20" spans="2:16" x14ac:dyDescent="0.3">
      <c r="B20" s="71">
        <f t="shared" si="0"/>
        <v>17</v>
      </c>
      <c r="C20" s="182" t="s">
        <v>621</v>
      </c>
      <c r="D20" s="154">
        <v>5.242743488014897E-3</v>
      </c>
      <c r="F20" s="71">
        <f t="shared" si="1"/>
        <v>17</v>
      </c>
      <c r="G20" s="182" t="s">
        <v>597</v>
      </c>
      <c r="H20" s="4">
        <v>5.3205906043273634E-3</v>
      </c>
      <c r="J20" s="71">
        <f t="shared" si="2"/>
        <v>17</v>
      </c>
      <c r="K20" s="182" t="s">
        <v>131</v>
      </c>
      <c r="L20" s="154">
        <v>5.8989768019458598E-3</v>
      </c>
      <c r="N20" s="71">
        <f t="shared" si="3"/>
        <v>17</v>
      </c>
      <c r="O20" s="138" t="s">
        <v>643</v>
      </c>
      <c r="P20" s="154">
        <v>4.6557169308874711E-3</v>
      </c>
    </row>
    <row r="21" spans="2:16" x14ac:dyDescent="0.3">
      <c r="B21" s="71">
        <f t="shared" si="0"/>
        <v>18</v>
      </c>
      <c r="C21" s="182" t="s">
        <v>622</v>
      </c>
      <c r="D21" s="154">
        <v>3.8590587207877557E-3</v>
      </c>
      <c r="F21" s="71">
        <f t="shared" si="1"/>
        <v>18</v>
      </c>
      <c r="G21" s="182" t="s">
        <v>117</v>
      </c>
      <c r="H21" s="4">
        <v>4.4232789398789846E-3</v>
      </c>
      <c r="J21" s="71">
        <f t="shared" si="2"/>
        <v>18</v>
      </c>
      <c r="K21" s="182" t="s">
        <v>368</v>
      </c>
      <c r="L21" s="154">
        <v>5.2701160910613651E-3</v>
      </c>
      <c r="N21" s="71">
        <f t="shared" si="3"/>
        <v>18</v>
      </c>
      <c r="O21" s="138" t="s">
        <v>644</v>
      </c>
      <c r="P21" s="154">
        <v>4.6178761027383351E-3</v>
      </c>
    </row>
    <row r="22" spans="2:16" x14ac:dyDescent="0.3">
      <c r="B22" s="71">
        <f t="shared" si="0"/>
        <v>19</v>
      </c>
      <c r="C22" s="182" t="s">
        <v>623</v>
      </c>
      <c r="D22" s="154">
        <v>3.7680533569100006E-3</v>
      </c>
      <c r="F22" s="71">
        <f t="shared" si="1"/>
        <v>19</v>
      </c>
      <c r="G22" s="182" t="s">
        <v>602</v>
      </c>
      <c r="H22" s="4">
        <v>3.8183966817385844E-3</v>
      </c>
      <c r="J22" s="71">
        <f t="shared" si="2"/>
        <v>19</v>
      </c>
      <c r="K22" s="182" t="s">
        <v>132</v>
      </c>
      <c r="L22" s="154">
        <v>4.9370892959864129E-3</v>
      </c>
      <c r="N22" s="71">
        <f t="shared" si="3"/>
        <v>19</v>
      </c>
      <c r="O22" s="138" t="s">
        <v>645</v>
      </c>
      <c r="P22" s="154">
        <v>4.5418035682529348E-3</v>
      </c>
    </row>
    <row r="23" spans="2:16" x14ac:dyDescent="0.3">
      <c r="B23" s="71">
        <f t="shared" si="0"/>
        <v>20</v>
      </c>
      <c r="C23" s="182" t="s">
        <v>624</v>
      </c>
      <c r="D23" s="154">
        <v>3.6607465721699285E-3</v>
      </c>
      <c r="F23" s="71">
        <f t="shared" si="1"/>
        <v>20</v>
      </c>
      <c r="G23" s="182" t="s">
        <v>121</v>
      </c>
      <c r="H23" s="4">
        <v>3.4236875101716314E-3</v>
      </c>
      <c r="J23" s="71">
        <f t="shared" si="2"/>
        <v>20</v>
      </c>
      <c r="K23" s="182" t="s">
        <v>599</v>
      </c>
      <c r="L23" s="154">
        <v>4.0742064354507834E-3</v>
      </c>
      <c r="N23" s="71">
        <f t="shared" si="3"/>
        <v>20</v>
      </c>
      <c r="O23" s="138" t="s">
        <v>646</v>
      </c>
      <c r="P23" s="154">
        <v>4.3400521416380802E-3</v>
      </c>
    </row>
    <row r="24" spans="2:16" x14ac:dyDescent="0.3">
      <c r="B24" s="71">
        <f t="shared" si="0"/>
        <v>21</v>
      </c>
      <c r="C24" s="182" t="s">
        <v>604</v>
      </c>
      <c r="D24" s="154">
        <v>3.5339831127832915E-3</v>
      </c>
      <c r="F24" s="71">
        <f t="shared" si="1"/>
        <v>21</v>
      </c>
      <c r="G24" s="182" t="s">
        <v>368</v>
      </c>
      <c r="H24" s="4">
        <v>3.410732010105587E-3</v>
      </c>
      <c r="J24" s="71">
        <f t="shared" si="2"/>
        <v>21</v>
      </c>
      <c r="K24" s="182" t="s">
        <v>118</v>
      </c>
      <c r="L24" s="154">
        <v>3.7581078753136641E-3</v>
      </c>
      <c r="N24" s="71">
        <f t="shared" si="3"/>
        <v>21</v>
      </c>
      <c r="O24" s="138" t="s">
        <v>647</v>
      </c>
      <c r="P24" s="154">
        <v>4.2854468103243103E-3</v>
      </c>
    </row>
    <row r="25" spans="2:16" x14ac:dyDescent="0.3">
      <c r="B25" s="71">
        <f t="shared" si="0"/>
        <v>22</v>
      </c>
      <c r="C25" s="182" t="s">
        <v>625</v>
      </c>
      <c r="D25" s="154">
        <v>3.497247456238038E-3</v>
      </c>
      <c r="F25" s="71">
        <f t="shared" si="1"/>
        <v>22</v>
      </c>
      <c r="G25" s="182" t="s">
        <v>612</v>
      </c>
      <c r="H25" s="4">
        <v>3.3982269508118271E-3</v>
      </c>
      <c r="J25" s="71">
        <f t="shared" si="2"/>
        <v>22</v>
      </c>
      <c r="K25" s="182" t="s">
        <v>600</v>
      </c>
      <c r="L25" s="154">
        <v>3.7370352074128652E-3</v>
      </c>
      <c r="N25" s="71">
        <f t="shared" si="3"/>
        <v>22</v>
      </c>
      <c r="O25" s="138" t="s">
        <v>648</v>
      </c>
      <c r="P25" s="154">
        <v>4.2375256806022549E-3</v>
      </c>
    </row>
    <row r="26" spans="2:16" x14ac:dyDescent="0.3">
      <c r="B26" s="71">
        <f t="shared" si="0"/>
        <v>23</v>
      </c>
      <c r="C26" s="182" t="s">
        <v>626</v>
      </c>
      <c r="D26" s="154">
        <v>3.3643146846562785E-3</v>
      </c>
      <c r="F26" s="71">
        <f t="shared" si="1"/>
        <v>23</v>
      </c>
      <c r="G26" s="182" t="s">
        <v>613</v>
      </c>
      <c r="H26" s="4">
        <v>3.325165519373357E-3</v>
      </c>
      <c r="J26" s="71">
        <f t="shared" si="2"/>
        <v>23</v>
      </c>
      <c r="K26" s="182" t="s">
        <v>601</v>
      </c>
      <c r="L26" s="154">
        <v>3.5269599165981044E-3</v>
      </c>
      <c r="N26" s="71">
        <f t="shared" si="3"/>
        <v>23</v>
      </c>
      <c r="O26" s="138" t="s">
        <v>649</v>
      </c>
      <c r="P26" s="154">
        <v>4.2234713628078483E-3</v>
      </c>
    </row>
    <row r="27" spans="2:16" x14ac:dyDescent="0.3">
      <c r="B27" s="71">
        <f t="shared" si="0"/>
        <v>24</v>
      </c>
      <c r="C27" s="182" t="s">
        <v>627</v>
      </c>
      <c r="D27" s="154">
        <v>3.1941329841136427E-3</v>
      </c>
      <c r="F27" s="71">
        <f t="shared" si="1"/>
        <v>24</v>
      </c>
      <c r="G27" s="182" t="s">
        <v>614</v>
      </c>
      <c r="H27" s="4">
        <v>3.2666702429796426E-3</v>
      </c>
      <c r="J27" s="71">
        <f t="shared" si="2"/>
        <v>24</v>
      </c>
      <c r="K27" s="182" t="s">
        <v>602</v>
      </c>
      <c r="L27" s="154">
        <v>3.2561062828164924E-3</v>
      </c>
      <c r="N27" s="71">
        <f t="shared" si="3"/>
        <v>24</v>
      </c>
      <c r="O27" s="138" t="s">
        <v>650</v>
      </c>
      <c r="P27" s="154">
        <v>4.2230104430912496E-3</v>
      </c>
    </row>
    <row r="28" spans="2:16" x14ac:dyDescent="0.3">
      <c r="B28" s="71">
        <f t="shared" si="0"/>
        <v>25</v>
      </c>
      <c r="C28" s="182" t="s">
        <v>628</v>
      </c>
      <c r="D28" s="154">
        <v>3.1508857314887012E-3</v>
      </c>
      <c r="F28" s="71">
        <f t="shared" si="1"/>
        <v>25</v>
      </c>
      <c r="G28" s="182" t="s">
        <v>615</v>
      </c>
      <c r="H28" s="4">
        <v>3.2578968624615138E-3</v>
      </c>
      <c r="J28" s="71">
        <f t="shared" si="2"/>
        <v>25</v>
      </c>
      <c r="K28" s="182" t="s">
        <v>603</v>
      </c>
      <c r="L28" s="154">
        <v>3.1466905673177862E-3</v>
      </c>
      <c r="N28" s="71">
        <f t="shared" si="3"/>
        <v>25</v>
      </c>
      <c r="O28" s="138" t="s">
        <v>651</v>
      </c>
      <c r="P28" s="154">
        <v>4.1864904667833986E-3</v>
      </c>
    </row>
    <row r="29" spans="2:16" x14ac:dyDescent="0.3">
      <c r="C29" s="2" t="s">
        <v>4</v>
      </c>
      <c r="G29" s="2" t="s">
        <v>112</v>
      </c>
      <c r="K29" s="2" t="s">
        <v>604</v>
      </c>
      <c r="O29" s="2" t="s">
        <v>652</v>
      </c>
    </row>
    <row r="30" spans="2:16" x14ac:dyDescent="0.3">
      <c r="C30" s="2" t="s">
        <v>4</v>
      </c>
      <c r="G30" s="2" t="s">
        <v>616</v>
      </c>
      <c r="K30" s="2" t="s">
        <v>605</v>
      </c>
      <c r="O30" s="2" t="s">
        <v>653</v>
      </c>
    </row>
    <row r="31" spans="2:16" x14ac:dyDescent="0.3">
      <c r="C31" s="2" t="s">
        <v>4</v>
      </c>
      <c r="G31" s="2" t="s">
        <v>293</v>
      </c>
      <c r="K31" s="2" t="s">
        <v>606</v>
      </c>
      <c r="O31" s="2" t="s">
        <v>654</v>
      </c>
    </row>
    <row r="32" spans="2:16" x14ac:dyDescent="0.3">
      <c r="C32" s="2" t="s">
        <v>4</v>
      </c>
      <c r="G32" s="2" t="s">
        <v>605</v>
      </c>
      <c r="K32" s="2" t="s">
        <v>607</v>
      </c>
      <c r="O32" s="2" t="s">
        <v>655</v>
      </c>
    </row>
    <row r="33" spans="3:15" x14ac:dyDescent="0.3">
      <c r="C33" s="2" t="s">
        <v>4</v>
      </c>
      <c r="G33" s="2" t="s">
        <v>598</v>
      </c>
      <c r="K33" s="2" t="s">
        <v>608</v>
      </c>
      <c r="O33" s="2" t="s">
        <v>656</v>
      </c>
    </row>
  </sheetData>
  <mergeCells count="4">
    <mergeCell ref="N1:P1"/>
    <mergeCell ref="B1:D1"/>
    <mergeCell ref="F1:H1"/>
    <mergeCell ref="J1:L1"/>
  </mergeCells>
  <phoneticPr fontId="62" type="noConversion"/>
  <conditionalFormatting sqref="D4:D28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{E0557BE4-8CE9-6E4C-A5F2-C254D6BAFF72}</x14:id>
        </ext>
      </extLst>
    </cfRule>
  </conditionalFormatting>
  <conditionalFormatting sqref="H4:H2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{641B9322-62A2-9449-BC15-62C76C76AF8B}</x14:id>
        </ext>
      </extLst>
    </cfRule>
  </conditionalFormatting>
  <conditionalFormatting sqref="L4:L28">
    <cfRule type="dataBar" priority="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{780564C3-5E6F-B940-8202-2138CC2ACD78}</x14:id>
        </ext>
      </extLst>
    </cfRule>
  </conditionalFormatting>
  <conditionalFormatting sqref="P4:P28">
    <cfRule type="dataBar" priority="1">
      <dataBar showValue="0"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{9F5983D7-9B90-0044-87F9-A56F0D6D099A}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57BE4-8CE9-6E4C-A5F2-C254D6BAFF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D4:D28</xm:sqref>
        </x14:conditionalFormatting>
        <x14:conditionalFormatting xmlns:xm="http://schemas.microsoft.com/office/excel/2006/main">
          <x14:cfRule type="dataBar" id="{641B9322-62A2-9449-BC15-62C76C76A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H4:H28</xm:sqref>
        </x14:conditionalFormatting>
        <x14:conditionalFormatting xmlns:xm="http://schemas.microsoft.com/office/excel/2006/main">
          <x14:cfRule type="dataBar" id="{780564C3-5E6F-B940-8202-2138CC2ACD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L4:L28</xm:sqref>
        </x14:conditionalFormatting>
        <x14:conditionalFormatting xmlns:xm="http://schemas.microsoft.com/office/excel/2006/main">
          <x14:cfRule type="dataBar" id="{9F5983D7-9B90-0044-87F9-A56F0D6D099A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P4:P28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="85" zoomScaleNormal="85" workbookViewId="0">
      <selection activeCell="S18" sqref="S18"/>
    </sheetView>
  </sheetViews>
  <sheetFormatPr defaultColWidth="10.875" defaultRowHeight="18.75" x14ac:dyDescent="0.3"/>
  <cols>
    <col min="1" max="1" width="2" style="2" customWidth="1"/>
    <col min="2" max="2" width="11" style="2" bestFit="1" customWidth="1"/>
    <col min="3" max="3" width="30.5" style="2" bestFit="1" customWidth="1"/>
    <col min="4" max="4" width="9.375" style="2" bestFit="1" customWidth="1"/>
    <col min="5" max="5" width="2.125" style="2" customWidth="1"/>
    <col min="6" max="6" width="11" style="2" bestFit="1" customWidth="1"/>
    <col min="7" max="7" width="33.875" style="2" bestFit="1" customWidth="1"/>
    <col min="8" max="8" width="9.375" style="2" bestFit="1" customWidth="1"/>
    <col min="9" max="9" width="2.125" style="2" customWidth="1"/>
    <col min="10" max="10" width="11" style="2" bestFit="1" customWidth="1"/>
    <col min="11" max="11" width="25.625" style="2" bestFit="1" customWidth="1"/>
    <col min="12" max="12" width="9.375" style="2" bestFit="1" customWidth="1"/>
    <col min="13" max="13" width="2.125" style="2" customWidth="1"/>
    <col min="14" max="14" width="11" style="2" bestFit="1" customWidth="1"/>
    <col min="15" max="15" width="25.625" style="2" bestFit="1" customWidth="1"/>
    <col min="16" max="16" width="9.375" style="2" bestFit="1" customWidth="1"/>
    <col min="17" max="17" width="2.375" style="2" customWidth="1"/>
    <col min="18" max="16384" width="10.875" style="2"/>
  </cols>
  <sheetData>
    <row r="1" spans="2:16" ht="21" x14ac:dyDescent="0.35">
      <c r="B1" s="301" t="str">
        <f>'Panorama Mensual'!A5</f>
        <v>:: Musimundo</v>
      </c>
      <c r="C1" s="302"/>
      <c r="D1" s="303"/>
      <c r="E1" s="110"/>
      <c r="F1" s="304" t="str">
        <f>'Panorama Mensual'!A8</f>
        <v>:: Fravega</v>
      </c>
      <c r="G1" s="286"/>
      <c r="H1" s="305"/>
      <c r="I1" s="110"/>
      <c r="J1" s="306" t="str">
        <f>'Panorama Mensual'!A11</f>
        <v>:: Garbarino</v>
      </c>
      <c r="K1" s="287"/>
      <c r="L1" s="307"/>
      <c r="M1" s="110"/>
      <c r="N1" s="309" t="str">
        <f>'Panorama Mensual'!A14</f>
        <v>:: Avenida</v>
      </c>
      <c r="O1" s="310"/>
      <c r="P1" s="311"/>
    </row>
    <row r="2" spans="2:16" x14ac:dyDescent="0.3">
      <c r="B2" s="114"/>
      <c r="C2" s="114"/>
      <c r="D2" s="114"/>
      <c r="F2" s="114"/>
      <c r="G2" s="114"/>
      <c r="H2" s="114"/>
      <c r="J2" s="114"/>
      <c r="K2" s="114"/>
      <c r="L2" s="114"/>
      <c r="N2" s="114"/>
      <c r="O2" s="114"/>
      <c r="P2" s="114"/>
    </row>
    <row r="3" spans="2:16" x14ac:dyDescent="0.3">
      <c r="B3" s="69" t="s">
        <v>44</v>
      </c>
      <c r="C3" s="70" t="s">
        <v>58</v>
      </c>
      <c r="D3" s="73" t="s">
        <v>59</v>
      </c>
      <c r="F3" s="69" t="s">
        <v>44</v>
      </c>
      <c r="G3" s="70" t="s">
        <v>58</v>
      </c>
      <c r="H3" s="73" t="s">
        <v>59</v>
      </c>
      <c r="J3" s="69" t="s">
        <v>44</v>
      </c>
      <c r="K3" s="70" t="s">
        <v>58</v>
      </c>
      <c r="L3" s="73" t="s">
        <v>59</v>
      </c>
      <c r="N3" s="69" t="s">
        <v>44</v>
      </c>
      <c r="O3" s="70" t="s">
        <v>58</v>
      </c>
      <c r="P3" s="73" t="s">
        <v>59</v>
      </c>
    </row>
    <row r="4" spans="2:16" x14ac:dyDescent="0.3">
      <c r="B4" s="71">
        <v>1</v>
      </c>
      <c r="C4" s="182" t="s">
        <v>112</v>
      </c>
      <c r="D4" s="153">
        <v>1.891724578618945E-2</v>
      </c>
      <c r="F4" s="71">
        <v>1</v>
      </c>
      <c r="G4" s="182" t="s">
        <v>109</v>
      </c>
      <c r="H4" s="153">
        <v>3.1237080298911247E-2</v>
      </c>
      <c r="J4" s="71">
        <v>1</v>
      </c>
      <c r="K4" s="182" t="s">
        <v>112</v>
      </c>
      <c r="L4" s="153">
        <v>3.4524755232576344E-2</v>
      </c>
      <c r="N4" s="71">
        <v>1</v>
      </c>
      <c r="O4" s="138" t="s">
        <v>131</v>
      </c>
      <c r="P4" s="154">
        <v>5.6135606414240334E-2</v>
      </c>
    </row>
    <row r="5" spans="2:16" x14ac:dyDescent="0.3">
      <c r="B5" s="71">
        <f>B4+1</f>
        <v>2</v>
      </c>
      <c r="C5" s="182" t="s">
        <v>110</v>
      </c>
      <c r="D5" s="153">
        <v>1.8579548101661118E-2</v>
      </c>
      <c r="F5" s="71">
        <f>F4+1</f>
        <v>2</v>
      </c>
      <c r="G5" s="182" t="s">
        <v>112</v>
      </c>
      <c r="H5" s="153">
        <v>3.0505823738873734E-2</v>
      </c>
      <c r="J5" s="71">
        <f>J4+1</f>
        <v>2</v>
      </c>
      <c r="K5" s="182" t="s">
        <v>131</v>
      </c>
      <c r="L5" s="153">
        <v>2.9687865413838985E-2</v>
      </c>
      <c r="N5" s="71">
        <f>N4+1</f>
        <v>2</v>
      </c>
      <c r="O5" s="182" t="s">
        <v>530</v>
      </c>
      <c r="P5" s="154">
        <v>3.3711924936668435E-2</v>
      </c>
    </row>
    <row r="6" spans="2:16" x14ac:dyDescent="0.3">
      <c r="B6" s="71">
        <f t="shared" ref="B6:B28" si="0">B5+1</f>
        <v>3</v>
      </c>
      <c r="C6" s="182" t="s">
        <v>115</v>
      </c>
      <c r="D6" s="153">
        <v>1.6601282322572582E-2</v>
      </c>
      <c r="F6" s="71">
        <f t="shared" ref="F6:F28" si="1">F5+1</f>
        <v>3</v>
      </c>
      <c r="G6" s="182" t="s">
        <v>131</v>
      </c>
      <c r="H6" s="153">
        <v>1.9874689089991456E-2</v>
      </c>
      <c r="J6" s="71">
        <f t="shared" ref="J6:J28" si="2">J5+1</f>
        <v>3</v>
      </c>
      <c r="K6" s="182" t="s">
        <v>110</v>
      </c>
      <c r="L6" s="153">
        <v>2.0222357766117718E-2</v>
      </c>
      <c r="N6" s="71">
        <f t="shared" ref="N6:N28" si="3">N5+1</f>
        <v>3</v>
      </c>
      <c r="O6" s="182" t="s">
        <v>109</v>
      </c>
      <c r="P6" s="154">
        <v>3.2811377933112236E-2</v>
      </c>
    </row>
    <row r="7" spans="2:16" x14ac:dyDescent="0.3">
      <c r="B7" s="71">
        <f t="shared" si="0"/>
        <v>4</v>
      </c>
      <c r="C7" s="182" t="s">
        <v>109</v>
      </c>
      <c r="D7" s="153">
        <v>1.3177335189547782E-2</v>
      </c>
      <c r="F7" s="71">
        <f t="shared" si="1"/>
        <v>4</v>
      </c>
      <c r="G7" s="182" t="s">
        <v>128</v>
      </c>
      <c r="H7" s="153">
        <v>1.8546887384269427E-2</v>
      </c>
      <c r="J7" s="71">
        <f t="shared" si="2"/>
        <v>4</v>
      </c>
      <c r="K7" s="182" t="s">
        <v>121</v>
      </c>
      <c r="L7" s="153">
        <v>1.8641043659741553E-2</v>
      </c>
      <c r="N7" s="71">
        <f t="shared" si="3"/>
        <v>4</v>
      </c>
      <c r="O7" s="138" t="s">
        <v>112</v>
      </c>
      <c r="P7" s="154">
        <v>3.2319576928214383E-2</v>
      </c>
    </row>
    <row r="8" spans="2:16" x14ac:dyDescent="0.3">
      <c r="B8" s="71">
        <f t="shared" si="0"/>
        <v>5</v>
      </c>
      <c r="C8" s="182" t="s">
        <v>131</v>
      </c>
      <c r="D8" s="153">
        <v>1.2047142878482003E-2</v>
      </c>
      <c r="F8" s="71">
        <f t="shared" si="1"/>
        <v>5</v>
      </c>
      <c r="G8" s="182" t="s">
        <v>121</v>
      </c>
      <c r="H8" s="153">
        <v>1.6228863996602297E-2</v>
      </c>
      <c r="J8" s="71">
        <f t="shared" si="2"/>
        <v>5</v>
      </c>
      <c r="K8" s="182" t="s">
        <v>346</v>
      </c>
      <c r="L8" s="153">
        <v>1.7592852625622935E-2</v>
      </c>
      <c r="N8" s="71">
        <f t="shared" si="3"/>
        <v>5</v>
      </c>
      <c r="O8" s="138" t="s">
        <v>319</v>
      </c>
      <c r="P8" s="154">
        <v>2.6212317805602337E-2</v>
      </c>
    </row>
    <row r="9" spans="2:16" x14ac:dyDescent="0.3">
      <c r="B9" s="71">
        <f t="shared" si="0"/>
        <v>6</v>
      </c>
      <c r="C9" s="182" t="s">
        <v>121</v>
      </c>
      <c r="D9" s="153">
        <v>1.1772737424316603E-2</v>
      </c>
      <c r="F9" s="71">
        <f t="shared" si="1"/>
        <v>6</v>
      </c>
      <c r="G9" s="182" t="s">
        <v>115</v>
      </c>
      <c r="H9" s="153">
        <v>1.4464083373088981E-2</v>
      </c>
      <c r="J9" s="71">
        <f t="shared" si="2"/>
        <v>6</v>
      </c>
      <c r="K9" s="182" t="s">
        <v>128</v>
      </c>
      <c r="L9" s="153">
        <v>9.2127649722584561E-3</v>
      </c>
      <c r="N9" s="71">
        <f t="shared" si="3"/>
        <v>6</v>
      </c>
      <c r="O9" s="138" t="s">
        <v>671</v>
      </c>
      <c r="P9" s="154">
        <v>2.464771465667908E-2</v>
      </c>
    </row>
    <row r="10" spans="2:16" x14ac:dyDescent="0.3">
      <c r="B10" s="71">
        <f t="shared" si="0"/>
        <v>7</v>
      </c>
      <c r="C10" s="182" t="s">
        <v>111</v>
      </c>
      <c r="D10" s="153">
        <v>1.0819538770428358E-2</v>
      </c>
      <c r="F10" s="71">
        <f t="shared" si="1"/>
        <v>7</v>
      </c>
      <c r="G10" s="182" t="s">
        <v>600</v>
      </c>
      <c r="H10" s="153">
        <v>1.3626838034347534E-2</v>
      </c>
      <c r="J10" s="71">
        <f t="shared" si="2"/>
        <v>7</v>
      </c>
      <c r="K10" s="182" t="s">
        <v>115</v>
      </c>
      <c r="L10" s="153">
        <v>6.8871396887056294E-3</v>
      </c>
      <c r="N10" s="71">
        <f t="shared" si="3"/>
        <v>7</v>
      </c>
      <c r="O10" s="138" t="s">
        <v>139</v>
      </c>
      <c r="P10" s="154">
        <v>2.3082696431051479E-2</v>
      </c>
    </row>
    <row r="11" spans="2:16" x14ac:dyDescent="0.3">
      <c r="B11" s="71">
        <f t="shared" si="0"/>
        <v>8</v>
      </c>
      <c r="C11" s="182" t="s">
        <v>346</v>
      </c>
      <c r="D11" s="153">
        <v>9.4273596554251531E-3</v>
      </c>
      <c r="F11" s="71">
        <f t="shared" si="1"/>
        <v>8</v>
      </c>
      <c r="G11" s="182" t="s">
        <v>111</v>
      </c>
      <c r="H11" s="153">
        <v>1.2701805712833907E-2</v>
      </c>
      <c r="J11" s="71">
        <f t="shared" si="2"/>
        <v>8</v>
      </c>
      <c r="K11" s="182" t="s">
        <v>600</v>
      </c>
      <c r="L11" s="153">
        <v>5.2335108549102331E-3</v>
      </c>
      <c r="N11" s="71">
        <f t="shared" si="3"/>
        <v>8</v>
      </c>
      <c r="O11" s="138" t="s">
        <v>672</v>
      </c>
      <c r="P11" s="154">
        <v>2.153683927947047E-2</v>
      </c>
    </row>
    <row r="12" spans="2:16" x14ac:dyDescent="0.3">
      <c r="B12" s="71">
        <f t="shared" si="0"/>
        <v>9</v>
      </c>
      <c r="C12" s="182" t="s">
        <v>602</v>
      </c>
      <c r="D12" s="153">
        <v>5.9944008944347489E-3</v>
      </c>
      <c r="F12" s="71">
        <f t="shared" si="1"/>
        <v>9</v>
      </c>
      <c r="G12" s="182" t="s">
        <v>120</v>
      </c>
      <c r="H12" s="153">
        <v>1.1904796963821419E-2</v>
      </c>
      <c r="J12" s="71">
        <f t="shared" si="2"/>
        <v>9</v>
      </c>
      <c r="K12" s="182" t="s">
        <v>120</v>
      </c>
      <c r="L12" s="153">
        <v>3.3274306573026369E-3</v>
      </c>
      <c r="N12" s="71">
        <f t="shared" si="3"/>
        <v>9</v>
      </c>
      <c r="O12" s="138" t="s">
        <v>388</v>
      </c>
      <c r="P12" s="154">
        <v>2.0824908075761248E-2</v>
      </c>
    </row>
    <row r="13" spans="2:16" x14ac:dyDescent="0.3">
      <c r="B13" s="71">
        <f t="shared" si="0"/>
        <v>10</v>
      </c>
      <c r="C13" s="182" t="s">
        <v>657</v>
      </c>
      <c r="D13" s="153">
        <v>4.6847668706675623E-3</v>
      </c>
      <c r="F13" s="71">
        <f t="shared" si="1"/>
        <v>10</v>
      </c>
      <c r="G13" s="182" t="s">
        <v>346</v>
      </c>
      <c r="H13" s="153">
        <v>1.0134390638788737E-2</v>
      </c>
      <c r="J13" s="71">
        <f t="shared" si="2"/>
        <v>10</v>
      </c>
      <c r="K13" s="182" t="s">
        <v>387</v>
      </c>
      <c r="L13" s="153">
        <v>2.4120585062861783E-3</v>
      </c>
      <c r="N13" s="71">
        <f t="shared" si="3"/>
        <v>10</v>
      </c>
      <c r="O13" s="138" t="s">
        <v>673</v>
      </c>
      <c r="P13" s="154">
        <v>2.0582586626609684E-2</v>
      </c>
    </row>
    <row r="14" spans="2:16" x14ac:dyDescent="0.3">
      <c r="B14" s="71">
        <f t="shared" si="0"/>
        <v>11</v>
      </c>
      <c r="C14" s="182" t="s">
        <v>387</v>
      </c>
      <c r="D14" s="153">
        <v>3.9139915828662886E-3</v>
      </c>
      <c r="F14" s="71">
        <f t="shared" si="1"/>
        <v>11</v>
      </c>
      <c r="G14" s="182" t="s">
        <v>387</v>
      </c>
      <c r="H14" s="153">
        <v>9.677603152522021E-3</v>
      </c>
      <c r="J14" s="71">
        <f t="shared" si="2"/>
        <v>11</v>
      </c>
      <c r="K14" s="182" t="s">
        <v>664</v>
      </c>
      <c r="L14" s="153">
        <v>2.2656599625736967E-3</v>
      </c>
      <c r="N14" s="71">
        <f t="shared" si="3"/>
        <v>11</v>
      </c>
      <c r="O14" s="138" t="s">
        <v>674</v>
      </c>
      <c r="P14" s="154">
        <v>2.037202350172353E-2</v>
      </c>
    </row>
    <row r="15" spans="2:16" x14ac:dyDescent="0.3">
      <c r="B15" s="71">
        <f t="shared" si="0"/>
        <v>12</v>
      </c>
      <c r="C15" s="182" t="s">
        <v>658</v>
      </c>
      <c r="D15" s="153">
        <v>3.3008054414768932E-3</v>
      </c>
      <c r="F15" s="71">
        <f t="shared" si="1"/>
        <v>12</v>
      </c>
      <c r="G15" s="182" t="s">
        <v>126</v>
      </c>
      <c r="H15" s="153">
        <v>8.8068013850787306E-3</v>
      </c>
      <c r="J15" s="71">
        <f t="shared" si="2"/>
        <v>12</v>
      </c>
      <c r="K15" s="182" t="s">
        <v>111</v>
      </c>
      <c r="L15" s="153">
        <v>2.18302398661992E-3</v>
      </c>
      <c r="N15" s="71">
        <f t="shared" si="3"/>
        <v>12</v>
      </c>
      <c r="O15" s="182" t="s">
        <v>128</v>
      </c>
      <c r="P15" s="154">
        <v>1.8527559375170553E-2</v>
      </c>
    </row>
    <row r="16" spans="2:16" x14ac:dyDescent="0.3">
      <c r="B16" s="71">
        <f t="shared" si="0"/>
        <v>13</v>
      </c>
      <c r="C16" s="182" t="s">
        <v>600</v>
      </c>
      <c r="D16" s="153">
        <v>3.1863171983077389E-3</v>
      </c>
      <c r="F16" s="71">
        <f t="shared" si="1"/>
        <v>13</v>
      </c>
      <c r="G16" s="182" t="s">
        <v>147</v>
      </c>
      <c r="H16" s="153">
        <v>7.6169154819839624E-3</v>
      </c>
      <c r="J16" s="71">
        <f t="shared" si="2"/>
        <v>13</v>
      </c>
      <c r="K16" s="182" t="s">
        <v>389</v>
      </c>
      <c r="L16" s="153">
        <v>2.1305703671877525E-3</v>
      </c>
      <c r="N16" s="71">
        <f t="shared" si="3"/>
        <v>13</v>
      </c>
      <c r="O16" s="182" t="s">
        <v>110</v>
      </c>
      <c r="P16" s="154">
        <v>1.646793886472556E-2</v>
      </c>
    </row>
    <row r="17" spans="2:16" x14ac:dyDescent="0.3">
      <c r="B17" s="71">
        <f t="shared" si="0"/>
        <v>14</v>
      </c>
      <c r="C17" s="182" t="s">
        <v>126</v>
      </c>
      <c r="D17" s="153">
        <v>3.1280893807833689E-3</v>
      </c>
      <c r="F17" s="71">
        <f t="shared" si="1"/>
        <v>14</v>
      </c>
      <c r="G17" s="182" t="s">
        <v>657</v>
      </c>
      <c r="H17" s="153">
        <v>7.2149927699423303E-3</v>
      </c>
      <c r="J17" s="71">
        <f t="shared" si="2"/>
        <v>14</v>
      </c>
      <c r="K17" s="182" t="s">
        <v>668</v>
      </c>
      <c r="L17" s="153">
        <v>1.7523266270519126E-3</v>
      </c>
      <c r="N17" s="71">
        <f t="shared" si="3"/>
        <v>14</v>
      </c>
      <c r="O17" s="182" t="s">
        <v>675</v>
      </c>
      <c r="P17" s="154">
        <v>1.6121654053983869E-2</v>
      </c>
    </row>
    <row r="18" spans="2:16" x14ac:dyDescent="0.3">
      <c r="B18" s="71">
        <f t="shared" si="0"/>
        <v>15</v>
      </c>
      <c r="C18" s="182" t="s">
        <v>659</v>
      </c>
      <c r="D18" s="153">
        <v>2.9785977246714413E-3</v>
      </c>
      <c r="F18" s="71">
        <f t="shared" si="1"/>
        <v>15</v>
      </c>
      <c r="G18" s="182" t="s">
        <v>139</v>
      </c>
      <c r="H18" s="153">
        <v>6.8330618112691652E-3</v>
      </c>
      <c r="J18" s="71">
        <f t="shared" si="2"/>
        <v>15</v>
      </c>
      <c r="K18" s="182" t="s">
        <v>602</v>
      </c>
      <c r="L18" s="153">
        <v>1.6556697510064578E-3</v>
      </c>
      <c r="N18" s="71">
        <f t="shared" si="3"/>
        <v>15</v>
      </c>
      <c r="O18" s="182" t="s">
        <v>676</v>
      </c>
      <c r="P18" s="154">
        <v>1.3066335853229801E-2</v>
      </c>
    </row>
    <row r="19" spans="2:16" x14ac:dyDescent="0.3">
      <c r="B19" s="71">
        <f t="shared" si="0"/>
        <v>16</v>
      </c>
      <c r="C19" s="182" t="s">
        <v>120</v>
      </c>
      <c r="D19" s="153">
        <v>2.9397636427733321E-3</v>
      </c>
      <c r="F19" s="71">
        <f t="shared" si="1"/>
        <v>16</v>
      </c>
      <c r="G19" s="182" t="s">
        <v>665</v>
      </c>
      <c r="H19" s="153">
        <v>6.5897644150634052E-3</v>
      </c>
      <c r="J19" s="71">
        <f t="shared" si="2"/>
        <v>16</v>
      </c>
      <c r="K19" s="182" t="s">
        <v>669</v>
      </c>
      <c r="L19" s="153">
        <v>1.6010557442552413E-3</v>
      </c>
      <c r="N19" s="71">
        <f t="shared" si="3"/>
        <v>16</v>
      </c>
      <c r="O19" s="182" t="s">
        <v>677</v>
      </c>
      <c r="P19" s="154">
        <v>1.222182696414875E-2</v>
      </c>
    </row>
    <row r="20" spans="2:16" x14ac:dyDescent="0.3">
      <c r="B20" s="71">
        <f t="shared" si="0"/>
        <v>17</v>
      </c>
      <c r="C20" s="182" t="s">
        <v>127</v>
      </c>
      <c r="D20" s="153">
        <v>2.939475798321942E-3</v>
      </c>
      <c r="F20" s="71">
        <f t="shared" si="1"/>
        <v>17</v>
      </c>
      <c r="G20" s="182" t="s">
        <v>662</v>
      </c>
      <c r="H20" s="153">
        <v>5.9514553870328359E-3</v>
      </c>
      <c r="J20" s="71">
        <f t="shared" si="2"/>
        <v>17</v>
      </c>
      <c r="K20" s="182" t="s">
        <v>388</v>
      </c>
      <c r="L20" s="153">
        <v>1.5615353976559899E-3</v>
      </c>
      <c r="N20" s="71">
        <f t="shared" si="3"/>
        <v>17</v>
      </c>
      <c r="O20" s="182" t="s">
        <v>111</v>
      </c>
      <c r="P20" s="154">
        <v>1.2068460490177861E-2</v>
      </c>
    </row>
    <row r="21" spans="2:16" x14ac:dyDescent="0.3">
      <c r="B21" s="71">
        <f t="shared" si="0"/>
        <v>18</v>
      </c>
      <c r="C21" s="182" t="s">
        <v>660</v>
      </c>
      <c r="D21" s="153">
        <v>2.9217928008402889E-3</v>
      </c>
      <c r="F21" s="71">
        <f t="shared" si="1"/>
        <v>18</v>
      </c>
      <c r="G21" s="182" t="s">
        <v>118</v>
      </c>
      <c r="H21" s="153">
        <v>5.5897659027924112E-3</v>
      </c>
      <c r="J21" s="71">
        <f t="shared" si="2"/>
        <v>18</v>
      </c>
      <c r="K21" s="182" t="s">
        <v>663</v>
      </c>
      <c r="L21" s="153">
        <v>1.4888175498500313E-3</v>
      </c>
      <c r="N21" s="71">
        <f t="shared" si="3"/>
        <v>18</v>
      </c>
      <c r="O21" s="182" t="s">
        <v>120</v>
      </c>
      <c r="P21" s="154">
        <v>1.1997766832843572E-2</v>
      </c>
    </row>
    <row r="22" spans="2:16" x14ac:dyDescent="0.3">
      <c r="B22" s="71">
        <f t="shared" si="0"/>
        <v>19</v>
      </c>
      <c r="C22" s="182" t="s">
        <v>661</v>
      </c>
      <c r="D22" s="153">
        <v>2.866966230996399E-3</v>
      </c>
      <c r="F22" s="71">
        <f t="shared" si="1"/>
        <v>19</v>
      </c>
      <c r="G22" s="182" t="s">
        <v>658</v>
      </c>
      <c r="H22" s="153">
        <v>5.4877018904521272E-3</v>
      </c>
      <c r="J22" s="71">
        <f t="shared" si="2"/>
        <v>19</v>
      </c>
      <c r="K22" s="182" t="s">
        <v>126</v>
      </c>
      <c r="L22" s="153">
        <v>1.2659781572250171E-3</v>
      </c>
      <c r="N22" s="71">
        <f t="shared" si="3"/>
        <v>19</v>
      </c>
      <c r="O22" s="182" t="s">
        <v>678</v>
      </c>
      <c r="P22" s="154">
        <v>1.133413150423297E-2</v>
      </c>
    </row>
    <row r="23" spans="2:16" x14ac:dyDescent="0.3">
      <c r="B23" s="71">
        <f t="shared" si="0"/>
        <v>20</v>
      </c>
      <c r="C23" s="182" t="s">
        <v>632</v>
      </c>
      <c r="D23" s="153">
        <v>2.8068073633977743E-3</v>
      </c>
      <c r="F23" s="71">
        <f t="shared" si="1"/>
        <v>20</v>
      </c>
      <c r="G23" s="182" t="s">
        <v>664</v>
      </c>
      <c r="H23" s="153">
        <v>5.0060927922742542E-3</v>
      </c>
      <c r="J23" s="71">
        <f t="shared" si="2"/>
        <v>20</v>
      </c>
      <c r="K23" s="182" t="s">
        <v>118</v>
      </c>
      <c r="L23" s="153">
        <v>1.2150496450265068E-3</v>
      </c>
      <c r="N23" s="71">
        <f t="shared" si="3"/>
        <v>20</v>
      </c>
      <c r="O23" s="182" t="s">
        <v>679</v>
      </c>
      <c r="P23" s="154">
        <v>1.1291143907632131E-2</v>
      </c>
    </row>
    <row r="24" spans="2:16" x14ac:dyDescent="0.3">
      <c r="B24" s="71">
        <f t="shared" si="0"/>
        <v>21</v>
      </c>
      <c r="C24" s="182" t="s">
        <v>662</v>
      </c>
      <c r="D24" s="153">
        <v>2.7898152027316606E-3</v>
      </c>
      <c r="F24" s="71">
        <f t="shared" si="1"/>
        <v>21</v>
      </c>
      <c r="G24" s="182" t="s">
        <v>666</v>
      </c>
      <c r="H24" s="153">
        <v>4.4758939235874946E-3</v>
      </c>
      <c r="J24" s="71">
        <f t="shared" si="2"/>
        <v>21</v>
      </c>
      <c r="K24" s="182" t="s">
        <v>139</v>
      </c>
      <c r="L24" s="153">
        <v>1.1486613993434587E-3</v>
      </c>
      <c r="N24" s="71">
        <f t="shared" si="3"/>
        <v>21</v>
      </c>
      <c r="O24" s="182" t="s">
        <v>680</v>
      </c>
      <c r="P24" s="154">
        <v>1.0936409238337245E-2</v>
      </c>
    </row>
    <row r="25" spans="2:16" x14ac:dyDescent="0.3">
      <c r="B25" s="71">
        <f t="shared" si="0"/>
        <v>22</v>
      </c>
      <c r="C25" s="182" t="s">
        <v>663</v>
      </c>
      <c r="D25" s="153">
        <v>2.7736214464128381E-3</v>
      </c>
      <c r="F25" s="71">
        <f t="shared" si="1"/>
        <v>22</v>
      </c>
      <c r="G25" s="182" t="s">
        <v>663</v>
      </c>
      <c r="H25" s="153">
        <v>4.144845633641662E-3</v>
      </c>
      <c r="J25" s="71">
        <f t="shared" si="2"/>
        <v>22</v>
      </c>
      <c r="K25" s="182" t="s">
        <v>659</v>
      </c>
      <c r="L25" s="153">
        <v>1.1062429103375596E-3</v>
      </c>
      <c r="N25" s="71">
        <f t="shared" si="3"/>
        <v>22</v>
      </c>
      <c r="O25" s="182" t="s">
        <v>681</v>
      </c>
      <c r="P25" s="154">
        <v>1.0920210094741247E-2</v>
      </c>
    </row>
    <row r="26" spans="2:16" x14ac:dyDescent="0.3">
      <c r="B26" s="71">
        <f t="shared" si="0"/>
        <v>23</v>
      </c>
      <c r="C26" s="182" t="s">
        <v>664</v>
      </c>
      <c r="D26" s="153">
        <v>2.7691662714274326E-3</v>
      </c>
      <c r="F26" s="71">
        <f t="shared" si="1"/>
        <v>23</v>
      </c>
      <c r="G26" s="182" t="s">
        <v>389</v>
      </c>
      <c r="H26" s="153">
        <v>4.0967275024217861E-3</v>
      </c>
      <c r="J26" s="71">
        <f t="shared" si="2"/>
        <v>23</v>
      </c>
      <c r="K26" s="182" t="s">
        <v>147</v>
      </c>
      <c r="L26" s="153">
        <v>1.0203987898356793E-3</v>
      </c>
      <c r="N26" s="71">
        <f t="shared" si="3"/>
        <v>23</v>
      </c>
      <c r="O26" s="182" t="s">
        <v>682</v>
      </c>
      <c r="P26" s="154">
        <v>1.0454509514822066E-2</v>
      </c>
    </row>
    <row r="27" spans="2:16" x14ac:dyDescent="0.3">
      <c r="B27" s="71">
        <f t="shared" si="0"/>
        <v>24</v>
      </c>
      <c r="C27" s="182" t="s">
        <v>139</v>
      </c>
      <c r="D27" s="153">
        <v>2.7340322128163426E-3</v>
      </c>
      <c r="F27" s="71">
        <f t="shared" si="1"/>
        <v>24</v>
      </c>
      <c r="G27" s="182" t="s">
        <v>667</v>
      </c>
      <c r="H27" s="153">
        <v>3.8255923885216351E-3</v>
      </c>
      <c r="J27" s="71">
        <f t="shared" si="2"/>
        <v>24</v>
      </c>
      <c r="K27" s="182" t="s">
        <v>632</v>
      </c>
      <c r="L27" s="153">
        <v>9.6690078699103476E-4</v>
      </c>
      <c r="N27" s="71">
        <f t="shared" si="3"/>
        <v>24</v>
      </c>
      <c r="O27" s="182" t="s">
        <v>683</v>
      </c>
      <c r="P27" s="154">
        <v>1.0205729702576702E-2</v>
      </c>
    </row>
    <row r="28" spans="2:16" x14ac:dyDescent="0.3">
      <c r="B28" s="71">
        <f t="shared" si="0"/>
        <v>25</v>
      </c>
      <c r="C28" s="182" t="s">
        <v>118</v>
      </c>
      <c r="D28" s="153">
        <v>2.5171661513069413E-3</v>
      </c>
      <c r="F28" s="71">
        <f t="shared" si="1"/>
        <v>25</v>
      </c>
      <c r="G28" s="182" t="s">
        <v>557</v>
      </c>
      <c r="H28" s="153">
        <v>3.4510908653090301E-3</v>
      </c>
      <c r="J28" s="71">
        <f t="shared" si="2"/>
        <v>25</v>
      </c>
      <c r="K28" s="182" t="s">
        <v>670</v>
      </c>
      <c r="L28" s="153">
        <v>8.9612198592179174E-4</v>
      </c>
      <c r="N28" s="71">
        <f t="shared" si="3"/>
        <v>25</v>
      </c>
      <c r="O28" s="138" t="s">
        <v>684</v>
      </c>
      <c r="P28" s="154">
        <v>9.8223575871726095E-3</v>
      </c>
    </row>
  </sheetData>
  <mergeCells count="4">
    <mergeCell ref="N1:P1"/>
    <mergeCell ref="B1:D1"/>
    <mergeCell ref="F1:H1"/>
    <mergeCell ref="J1:L1"/>
  </mergeCells>
  <phoneticPr fontId="62" type="noConversion"/>
  <conditionalFormatting sqref="D4:D28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{2461C32E-2115-D540-9732-45ECBE4030AF}</x14:id>
        </ext>
      </extLst>
    </cfRule>
  </conditionalFormatting>
  <conditionalFormatting sqref="H4:H2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{30120954-8B1C-714F-91C4-575FB9CF06E1}</x14:id>
        </ext>
      </extLst>
    </cfRule>
  </conditionalFormatting>
  <conditionalFormatting sqref="L4:L28">
    <cfRule type="dataBar" priority="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{0EC11D63-A7DA-6840-B606-E97B9384016F}</x14:id>
        </ext>
      </extLst>
    </cfRule>
  </conditionalFormatting>
  <conditionalFormatting sqref="P4:P28">
    <cfRule type="dataBar" priority="1">
      <dataBar showValue="0"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{161DDB83-BFED-2249-A896-62D12AFD75A0}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1C32E-2115-D540-9732-45ECBE403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D4:D28</xm:sqref>
        </x14:conditionalFormatting>
        <x14:conditionalFormatting xmlns:xm="http://schemas.microsoft.com/office/excel/2006/main">
          <x14:cfRule type="dataBar" id="{30120954-8B1C-714F-91C4-575FB9CF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H4:H28</xm:sqref>
        </x14:conditionalFormatting>
        <x14:conditionalFormatting xmlns:xm="http://schemas.microsoft.com/office/excel/2006/main">
          <x14:cfRule type="dataBar" id="{0EC11D63-A7DA-6840-B606-E97B938401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L4:L28</xm:sqref>
        </x14:conditionalFormatting>
        <x14:conditionalFormatting xmlns:xm="http://schemas.microsoft.com/office/excel/2006/main">
          <x14:cfRule type="dataBar" id="{161DDB83-BFED-2249-A896-62D12AFD75A0}">
            <x14:dataBar minLength="0" maxLength="100" border="1" negativeBarBorderColorSameAsPositive="0">
              <x14:cfvo type="autoMin"/>
              <x14:cfvo type="autoMax"/>
              <x14:borderColor theme="0" tint="-0.499984740745262"/>
              <x14:negativeFillColor rgb="FFFF0000"/>
              <x14:negativeBorderColor rgb="FFFF0000"/>
              <x14:axisColor rgb="FF000000"/>
            </x14:dataBar>
          </x14:cfRule>
          <xm:sqref>P4:P28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5" zoomScaleNormal="85" workbookViewId="0">
      <selection activeCell="J34" sqref="J34"/>
    </sheetView>
  </sheetViews>
  <sheetFormatPr defaultColWidth="11" defaultRowHeight="15.75" x14ac:dyDescent="0.25"/>
  <cols>
    <col min="2" max="2" width="34" customWidth="1"/>
  </cols>
  <sheetData>
    <row r="1" spans="1:4" x14ac:dyDescent="0.25">
      <c r="A1" t="s">
        <v>391</v>
      </c>
      <c r="B1" t="s">
        <v>392</v>
      </c>
      <c r="C1" t="s">
        <v>393</v>
      </c>
      <c r="D1" t="s">
        <v>394</v>
      </c>
    </row>
    <row r="2" spans="1:4" x14ac:dyDescent="0.25">
      <c r="A2" t="s">
        <v>112</v>
      </c>
      <c r="B2" t="s">
        <v>109</v>
      </c>
      <c r="C2" t="s">
        <v>112</v>
      </c>
      <c r="D2" t="s">
        <v>131</v>
      </c>
    </row>
    <row r="3" spans="1:4" x14ac:dyDescent="0.25">
      <c r="A3" t="s">
        <v>110</v>
      </c>
      <c r="B3" t="s">
        <v>112</v>
      </c>
      <c r="C3" t="s">
        <v>131</v>
      </c>
      <c r="D3" t="s">
        <v>530</v>
      </c>
    </row>
    <row r="4" spans="1:4" x14ac:dyDescent="0.25">
      <c r="A4" t="s">
        <v>115</v>
      </c>
      <c r="B4" t="s">
        <v>131</v>
      </c>
      <c r="C4" t="s">
        <v>110</v>
      </c>
      <c r="D4" t="s">
        <v>109</v>
      </c>
    </row>
    <row r="5" spans="1:4" x14ac:dyDescent="0.25">
      <c r="A5" t="s">
        <v>109</v>
      </c>
      <c r="B5" t="s">
        <v>128</v>
      </c>
      <c r="C5" t="s">
        <v>121</v>
      </c>
      <c r="D5" t="s">
        <v>112</v>
      </c>
    </row>
    <row r="6" spans="1:4" x14ac:dyDescent="0.25">
      <c r="A6" t="s">
        <v>131</v>
      </c>
      <c r="B6" t="s">
        <v>121</v>
      </c>
      <c r="C6" t="s">
        <v>346</v>
      </c>
      <c r="D6" t="s">
        <v>319</v>
      </c>
    </row>
    <row r="7" spans="1:4" x14ac:dyDescent="0.25">
      <c r="A7" t="s">
        <v>121</v>
      </c>
      <c r="B7" t="s">
        <v>115</v>
      </c>
      <c r="C7" t="s">
        <v>128</v>
      </c>
      <c r="D7" t="s">
        <v>671</v>
      </c>
    </row>
    <row r="8" spans="1:4" x14ac:dyDescent="0.25">
      <c r="A8" t="s">
        <v>111</v>
      </c>
      <c r="B8" t="s">
        <v>600</v>
      </c>
      <c r="C8" t="s">
        <v>115</v>
      </c>
      <c r="D8" t="s">
        <v>139</v>
      </c>
    </row>
    <row r="9" spans="1:4" x14ac:dyDescent="0.25">
      <c r="A9" t="s">
        <v>346</v>
      </c>
      <c r="B9" t="s">
        <v>111</v>
      </c>
      <c r="C9" t="s">
        <v>600</v>
      </c>
      <c r="D9" t="s">
        <v>672</v>
      </c>
    </row>
    <row r="10" spans="1:4" x14ac:dyDescent="0.25">
      <c r="A10" t="s">
        <v>602</v>
      </c>
      <c r="B10" t="s">
        <v>120</v>
      </c>
      <c r="C10" t="s">
        <v>120</v>
      </c>
      <c r="D10" t="s">
        <v>388</v>
      </c>
    </row>
    <row r="11" spans="1:4" x14ac:dyDescent="0.25">
      <c r="A11" t="s">
        <v>657</v>
      </c>
      <c r="B11" t="s">
        <v>346</v>
      </c>
      <c r="C11" t="s">
        <v>387</v>
      </c>
      <c r="D11" t="s">
        <v>673</v>
      </c>
    </row>
    <row r="12" spans="1:4" x14ac:dyDescent="0.25">
      <c r="A12" t="s">
        <v>387</v>
      </c>
      <c r="B12" t="s">
        <v>387</v>
      </c>
      <c r="C12" t="s">
        <v>664</v>
      </c>
      <c r="D12" t="s">
        <v>674</v>
      </c>
    </row>
    <row r="13" spans="1:4" x14ac:dyDescent="0.25">
      <c r="A13" t="s">
        <v>658</v>
      </c>
      <c r="B13" t="s">
        <v>126</v>
      </c>
      <c r="C13" t="s">
        <v>111</v>
      </c>
      <c r="D13" t="s">
        <v>128</v>
      </c>
    </row>
    <row r="14" spans="1:4" x14ac:dyDescent="0.25">
      <c r="A14" t="s">
        <v>600</v>
      </c>
      <c r="B14" t="s">
        <v>147</v>
      </c>
      <c r="C14" t="s">
        <v>389</v>
      </c>
      <c r="D14" t="s">
        <v>110</v>
      </c>
    </row>
    <row r="15" spans="1:4" x14ac:dyDescent="0.25">
      <c r="A15" t="s">
        <v>126</v>
      </c>
      <c r="B15" t="s">
        <v>657</v>
      </c>
      <c r="C15" t="s">
        <v>668</v>
      </c>
      <c r="D15" t="s">
        <v>675</v>
      </c>
    </row>
    <row r="16" spans="1:4" x14ac:dyDescent="0.25">
      <c r="A16" t="s">
        <v>659</v>
      </c>
      <c r="B16" t="s">
        <v>139</v>
      </c>
      <c r="C16" t="s">
        <v>602</v>
      </c>
      <c r="D16" t="s">
        <v>676</v>
      </c>
    </row>
    <row r="17" spans="1:4" x14ac:dyDescent="0.25">
      <c r="A17" t="s">
        <v>120</v>
      </c>
      <c r="B17" t="s">
        <v>665</v>
      </c>
      <c r="C17" t="s">
        <v>669</v>
      </c>
      <c r="D17" t="s">
        <v>677</v>
      </c>
    </row>
    <row r="18" spans="1:4" x14ac:dyDescent="0.25">
      <c r="A18" t="s">
        <v>127</v>
      </c>
      <c r="B18" t="s">
        <v>662</v>
      </c>
      <c r="C18" t="s">
        <v>388</v>
      </c>
      <c r="D18" t="s">
        <v>111</v>
      </c>
    </row>
    <row r="19" spans="1:4" x14ac:dyDescent="0.25">
      <c r="A19" t="s">
        <v>660</v>
      </c>
      <c r="B19" t="s">
        <v>118</v>
      </c>
      <c r="C19" t="s">
        <v>663</v>
      </c>
      <c r="D19" t="s">
        <v>120</v>
      </c>
    </row>
    <row r="20" spans="1:4" x14ac:dyDescent="0.25">
      <c r="A20" t="s">
        <v>661</v>
      </c>
      <c r="B20" t="s">
        <v>658</v>
      </c>
      <c r="C20" t="s">
        <v>126</v>
      </c>
      <c r="D20" t="s">
        <v>678</v>
      </c>
    </row>
    <row r="21" spans="1:4" x14ac:dyDescent="0.25">
      <c r="A21" t="s">
        <v>632</v>
      </c>
      <c r="B21" t="s">
        <v>664</v>
      </c>
      <c r="C21" t="s">
        <v>118</v>
      </c>
      <c r="D21" t="s">
        <v>679</v>
      </c>
    </row>
    <row r="22" spans="1:4" x14ac:dyDescent="0.25">
      <c r="A22" t="s">
        <v>662</v>
      </c>
      <c r="B22" t="s">
        <v>666</v>
      </c>
      <c r="C22" t="s">
        <v>139</v>
      </c>
      <c r="D22" t="s">
        <v>680</v>
      </c>
    </row>
    <row r="23" spans="1:4" x14ac:dyDescent="0.25">
      <c r="A23" t="s">
        <v>663</v>
      </c>
      <c r="B23" t="s">
        <v>663</v>
      </c>
      <c r="C23" t="s">
        <v>659</v>
      </c>
      <c r="D23" t="s">
        <v>681</v>
      </c>
    </row>
    <row r="24" spans="1:4" x14ac:dyDescent="0.25">
      <c r="A24" t="s">
        <v>664</v>
      </c>
      <c r="B24" t="s">
        <v>389</v>
      </c>
      <c r="C24" t="s">
        <v>147</v>
      </c>
      <c r="D24" t="s">
        <v>682</v>
      </c>
    </row>
    <row r="25" spans="1:4" x14ac:dyDescent="0.25">
      <c r="A25" t="s">
        <v>139</v>
      </c>
      <c r="B25" t="s">
        <v>667</v>
      </c>
      <c r="C25" t="s">
        <v>632</v>
      </c>
      <c r="D25" t="s">
        <v>683</v>
      </c>
    </row>
    <row r="26" spans="1:4" x14ac:dyDescent="0.25">
      <c r="A26" t="s">
        <v>118</v>
      </c>
      <c r="B26" t="s">
        <v>557</v>
      </c>
      <c r="C26" t="s">
        <v>670</v>
      </c>
      <c r="D26" t="s">
        <v>684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82"/>
  <sheetViews>
    <sheetView topLeftCell="A157" zoomScale="85" zoomScaleNormal="85" workbookViewId="0">
      <selection activeCell="K126" sqref="K126"/>
    </sheetView>
  </sheetViews>
  <sheetFormatPr defaultColWidth="11" defaultRowHeight="15.75" x14ac:dyDescent="0.25"/>
  <cols>
    <col min="1" max="1" width="2.5" customWidth="1"/>
    <col min="2" max="2" width="20" bestFit="1" customWidth="1"/>
    <col min="3" max="3" width="14.375" customWidth="1"/>
    <col min="4" max="4" width="13.125" customWidth="1"/>
    <col min="5" max="5" width="16.625" bestFit="1" customWidth="1"/>
    <col min="6" max="6" width="14.375" bestFit="1" customWidth="1"/>
    <col min="7" max="7" width="9" bestFit="1" customWidth="1"/>
    <col min="8" max="8" width="11.375" bestFit="1" customWidth="1"/>
    <col min="9" max="9" width="16.375" customWidth="1"/>
    <col min="10" max="10" width="10" customWidth="1"/>
    <col min="11" max="11" width="10.375" customWidth="1"/>
    <col min="12" max="12" width="16.625" bestFit="1" customWidth="1"/>
    <col min="13" max="13" width="14.375" bestFit="1" customWidth="1"/>
    <col min="14" max="16" width="11.375" bestFit="1" customWidth="1"/>
    <col min="17" max="17" width="4.625" customWidth="1"/>
    <col min="18" max="18" width="7.875" customWidth="1"/>
    <col min="20" max="20" width="24.875" customWidth="1"/>
    <col min="21" max="21" width="14.375" bestFit="1" customWidth="1"/>
    <col min="22" max="22" width="14.375" customWidth="1"/>
    <col min="23" max="23" width="11.375" bestFit="1" customWidth="1"/>
    <col min="24" max="24" width="10.375" customWidth="1"/>
    <col min="25" max="25" width="12.5" bestFit="1" customWidth="1"/>
    <col min="26" max="26" width="12.5" customWidth="1"/>
    <col min="27" max="27" width="14.375" bestFit="1" customWidth="1"/>
    <col min="28" max="28" width="12.5" customWidth="1"/>
    <col min="29" max="29" width="12.5" style="5" customWidth="1"/>
    <col min="30" max="30" width="12.5" customWidth="1"/>
    <col min="31" max="31" width="19.625" customWidth="1"/>
    <col min="32" max="32" width="6.875" customWidth="1"/>
    <col min="33" max="33" width="7.125" bestFit="1" customWidth="1"/>
    <col min="34" max="35" width="7.375" customWidth="1"/>
    <col min="36" max="36" width="7.625" customWidth="1"/>
    <col min="37" max="37" width="10" customWidth="1"/>
    <col min="38" max="38" width="12.5" style="5" customWidth="1"/>
    <col min="39" max="39" width="14.625" customWidth="1"/>
    <col min="46" max="46" width="10.875" style="5"/>
    <col min="55" max="55" width="14.5" bestFit="1" customWidth="1"/>
    <col min="63" max="63" width="23.125" bestFit="1" customWidth="1"/>
  </cols>
  <sheetData>
    <row r="1" spans="2:46" x14ac:dyDescent="0.25">
      <c r="T1" s="273" t="s">
        <v>80</v>
      </c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62"/>
    </row>
    <row r="2" spans="2:46" ht="18.75" x14ac:dyDescent="0.3">
      <c r="B2" s="274" t="s">
        <v>107</v>
      </c>
      <c r="C2" s="274"/>
      <c r="D2" s="274"/>
      <c r="E2" s="274"/>
      <c r="F2" s="274"/>
      <c r="P2" s="81" t="s">
        <v>4</v>
      </c>
      <c r="Q2" s="81"/>
      <c r="R2" s="81"/>
      <c r="T2" s="87" t="s">
        <v>81</v>
      </c>
      <c r="U2" s="115" t="str">
        <f>'Panorama Mensual'!$A$5</f>
        <v>:: Musimundo</v>
      </c>
      <c r="V2" s="119" t="s">
        <v>43</v>
      </c>
      <c r="W2" s="116" t="str">
        <f>'Panorama Mensual'!$A$8</f>
        <v>:: Fravega</v>
      </c>
      <c r="X2" s="119" t="s">
        <v>43</v>
      </c>
      <c r="Y2" s="117" t="str">
        <f>'Panorama Mensual'!$A$11</f>
        <v>:: Garbarino</v>
      </c>
      <c r="Z2" s="119" t="s">
        <v>43</v>
      </c>
      <c r="AA2" s="169" t="str">
        <f>'Panorama Mensual'!$A$14</f>
        <v>:: Avenida</v>
      </c>
      <c r="AB2" s="119" t="s">
        <v>43</v>
      </c>
      <c r="AC2" s="120" t="s">
        <v>3</v>
      </c>
      <c r="AE2" s="87" t="s">
        <v>84</v>
      </c>
      <c r="AF2" s="118" t="s">
        <v>3</v>
      </c>
      <c r="AG2" s="119" t="s">
        <v>43</v>
      </c>
      <c r="AH2" s="115" t="str">
        <f>'Panorama Mensual'!$A$5</f>
        <v>:: Musimundo</v>
      </c>
      <c r="AI2" s="116" t="str">
        <f>'Panorama Mensual'!$A$8</f>
        <v>:: Fravega</v>
      </c>
      <c r="AJ2" s="117" t="str">
        <f>'Panorama Mensual'!$A$11</f>
        <v>:: Garbarino</v>
      </c>
      <c r="AK2" s="169" t="str">
        <f>'Panorama Mensual'!$A$14</f>
        <v>:: Avenida</v>
      </c>
      <c r="AL2" s="115" t="str">
        <f>'Panorama Mensual'!$A$5</f>
        <v>:: Musimundo</v>
      </c>
      <c r="AM2" s="116" t="str">
        <f>'Panorama Mensual'!$A$8</f>
        <v>:: Fravega</v>
      </c>
      <c r="AN2" s="117" t="str">
        <f>'Panorama Mensual'!$A$11</f>
        <v>:: Garbarino</v>
      </c>
      <c r="AO2" s="169" t="str">
        <f>'Panorama Mensual'!$A$14</f>
        <v>:: Avenida</v>
      </c>
    </row>
    <row r="3" spans="2:46" x14ac:dyDescent="0.25">
      <c r="P3" s="81" t="s">
        <v>4</v>
      </c>
      <c r="Q3" s="81"/>
      <c r="R3" s="81"/>
      <c r="T3" t="s">
        <v>3</v>
      </c>
      <c r="U3" s="192">
        <v>97</v>
      </c>
      <c r="V3">
        <f>SUM(U4:U11)</f>
        <v>87</v>
      </c>
      <c r="W3" s="192">
        <v>65</v>
      </c>
      <c r="X3">
        <f>SUM(W4:W11)</f>
        <v>65</v>
      </c>
      <c r="Y3" s="192">
        <v>66</v>
      </c>
      <c r="Z3">
        <f>SUM(Y4:Y11)</f>
        <v>66</v>
      </c>
      <c r="AA3" s="192">
        <v>31</v>
      </c>
      <c r="AB3">
        <f>SUM(AA4:AA11)</f>
        <v>31</v>
      </c>
      <c r="AC3" s="170">
        <f>U3+W3+Y3+AA3</f>
        <v>259</v>
      </c>
      <c r="AE3" t="str">
        <f>T2</f>
        <v>Arte y Entretenimiento</v>
      </c>
      <c r="AF3">
        <f>AC3</f>
        <v>259</v>
      </c>
      <c r="AG3" s="1">
        <f>AF3/$AF$9</f>
        <v>0.17911479944674966</v>
      </c>
      <c r="AH3">
        <f>U3</f>
        <v>97</v>
      </c>
      <c r="AI3">
        <f>W3</f>
        <v>65</v>
      </c>
      <c r="AJ3">
        <f>Y3</f>
        <v>66</v>
      </c>
      <c r="AK3">
        <f>AA3</f>
        <v>31</v>
      </c>
      <c r="AL3" s="1">
        <f t="shared" ref="AL3:AL8" si="0">AH3/AH$9</f>
        <v>0.24009900990099009</v>
      </c>
      <c r="AM3" s="1">
        <f t="shared" ref="AL3:AO9" si="1">AI3/AI$9</f>
        <v>0.16250000000000001</v>
      </c>
      <c r="AN3" s="1">
        <f t="shared" si="1"/>
        <v>0.16097560975609757</v>
      </c>
      <c r="AO3" s="1">
        <f t="shared" si="1"/>
        <v>0.1336206896551724</v>
      </c>
    </row>
    <row r="4" spans="2:46" ht="18.75" x14ac:dyDescent="0.3">
      <c r="B4" s="5" t="s">
        <v>0</v>
      </c>
      <c r="C4" s="115" t="str">
        <f>'Panorama Mensual'!$A$5</f>
        <v>:: Musimundo</v>
      </c>
      <c r="D4" s="116" t="str">
        <f>'Panorama Mensual'!$A$8</f>
        <v>:: Fravega</v>
      </c>
      <c r="E4" s="117" t="str">
        <f>'Panorama Mensual'!$A$11</f>
        <v>:: Garbarino</v>
      </c>
      <c r="F4" s="167" t="str">
        <f>'Panorama Mensual'!A$14</f>
        <v>:: Avenida</v>
      </c>
      <c r="P4" s="81" t="s">
        <v>4</v>
      </c>
      <c r="Q4" s="81"/>
      <c r="R4" s="81"/>
      <c r="T4" t="s">
        <v>86</v>
      </c>
      <c r="U4">
        <v>40</v>
      </c>
      <c r="V4" s="1">
        <f>U4/V$3</f>
        <v>0.45977011494252873</v>
      </c>
      <c r="W4">
        <v>17</v>
      </c>
      <c r="X4" s="1">
        <f>W4/X$3</f>
        <v>0.26153846153846155</v>
      </c>
      <c r="Y4">
        <v>22</v>
      </c>
      <c r="Z4" s="1">
        <f t="shared" ref="Z4:Z11" si="2">Y4/Z$3</f>
        <v>0.33333333333333331</v>
      </c>
      <c r="AA4">
        <v>14</v>
      </c>
      <c r="AB4" s="1">
        <f>AA4/AB$3</f>
        <v>0.45161290322580644</v>
      </c>
      <c r="AC4" s="170">
        <f>U4+W4+Y4+AA4</f>
        <v>93</v>
      </c>
      <c r="AE4" t="str">
        <f>T13</f>
        <v>Internet &amp; Telcos</v>
      </c>
      <c r="AF4">
        <f>AC14</f>
        <v>184</v>
      </c>
      <c r="AG4" s="1">
        <f t="shared" ref="AG4:AG9" si="3">AF4/$AF$9</f>
        <v>0.1272475795297372</v>
      </c>
      <c r="AH4">
        <f>U14</f>
        <v>51</v>
      </c>
      <c r="AI4">
        <f>W14</f>
        <v>62</v>
      </c>
      <c r="AJ4">
        <f>Y14</f>
        <v>44</v>
      </c>
      <c r="AK4">
        <f>AA14</f>
        <v>27</v>
      </c>
      <c r="AL4" s="1">
        <f t="shared" si="0"/>
        <v>0.12623762376237624</v>
      </c>
      <c r="AM4" s="1">
        <f t="shared" si="1"/>
        <v>0.155</v>
      </c>
      <c r="AN4" s="1">
        <f t="shared" si="1"/>
        <v>0.10731707317073171</v>
      </c>
      <c r="AO4" s="1">
        <f t="shared" si="1"/>
        <v>0.11637931034482758</v>
      </c>
    </row>
    <row r="5" spans="2:46" x14ac:dyDescent="0.25">
      <c r="B5" s="54" t="s">
        <v>25</v>
      </c>
      <c r="C5" s="55">
        <f>'Panorama Mensual'!P6</f>
        <v>12567510.291065414</v>
      </c>
      <c r="D5" s="55">
        <f>'Panorama Mensual'!P9</f>
        <v>19212721.860213328</v>
      </c>
      <c r="E5" s="55">
        <f>'Panorama Mensual'!P12</f>
        <v>26343565.533273261</v>
      </c>
      <c r="F5" s="168">
        <f>'Panorama Mensual'!P$15</f>
        <v>7736608.0575402575</v>
      </c>
      <c r="P5" s="81" t="s">
        <v>4</v>
      </c>
      <c r="Q5" s="81"/>
      <c r="R5" s="81"/>
      <c r="T5" t="s">
        <v>61</v>
      </c>
      <c r="U5">
        <v>18</v>
      </c>
      <c r="V5" s="1">
        <f t="shared" ref="V5:X11" si="4">U5/V$3</f>
        <v>0.20689655172413793</v>
      </c>
      <c r="W5">
        <v>15</v>
      </c>
      <c r="X5" s="1">
        <f t="shared" si="4"/>
        <v>0.23076923076923078</v>
      </c>
      <c r="Y5">
        <v>20</v>
      </c>
      <c r="Z5" s="1">
        <f t="shared" si="2"/>
        <v>0.30303030303030304</v>
      </c>
      <c r="AA5">
        <v>7</v>
      </c>
      <c r="AB5" s="1">
        <f>AA5/AB$3</f>
        <v>0.22580645161290322</v>
      </c>
      <c r="AC5" s="170">
        <f t="shared" ref="AC5:AC11" si="5">U5+W5+Y5+AA5</f>
        <v>60</v>
      </c>
      <c r="AE5" t="str">
        <f>T21</f>
        <v>Shoppings</v>
      </c>
      <c r="AF5" s="173">
        <f>AC22</f>
        <v>369</v>
      </c>
      <c r="AG5" s="1">
        <f t="shared" si="3"/>
        <v>0.25518672199170123</v>
      </c>
      <c r="AH5">
        <f>U22</f>
        <v>85</v>
      </c>
      <c r="AI5">
        <f>W22</f>
        <v>93</v>
      </c>
      <c r="AJ5">
        <f>Y22</f>
        <v>114</v>
      </c>
      <c r="AK5">
        <f>AA22</f>
        <v>77</v>
      </c>
      <c r="AL5" s="1">
        <f t="shared" si="0"/>
        <v>0.21039603960396039</v>
      </c>
      <c r="AM5" s="1">
        <f t="shared" si="1"/>
        <v>0.23250000000000001</v>
      </c>
      <c r="AN5" s="1">
        <f t="shared" si="1"/>
        <v>0.2780487804878049</v>
      </c>
      <c r="AO5" s="1">
        <f t="shared" si="1"/>
        <v>0.33189655172413796</v>
      </c>
    </row>
    <row r="6" spans="2:46" x14ac:dyDescent="0.25">
      <c r="B6" s="33"/>
      <c r="C6" s="49"/>
      <c r="D6" s="49"/>
      <c r="E6" s="49"/>
      <c r="P6" s="81" t="s">
        <v>4</v>
      </c>
      <c r="Q6" s="81"/>
      <c r="R6" s="81"/>
      <c r="T6" t="s">
        <v>87</v>
      </c>
      <c r="U6">
        <v>14</v>
      </c>
      <c r="V6" s="1">
        <f t="shared" si="4"/>
        <v>0.16091954022988506</v>
      </c>
      <c r="W6">
        <v>18</v>
      </c>
      <c r="X6" s="1">
        <f t="shared" si="4"/>
        <v>0.27692307692307694</v>
      </c>
      <c r="Y6">
        <v>14</v>
      </c>
      <c r="Z6" s="1">
        <f t="shared" si="2"/>
        <v>0.21212121212121213</v>
      </c>
      <c r="AA6">
        <v>3</v>
      </c>
      <c r="AB6" s="1">
        <f t="shared" ref="AB6:AB11" si="6">AA6/AB$3</f>
        <v>9.6774193548387094E-2</v>
      </c>
      <c r="AC6" s="170">
        <f t="shared" si="5"/>
        <v>49</v>
      </c>
      <c r="AE6" t="str">
        <f>T30</f>
        <v>Noticias &amp; Medios</v>
      </c>
      <c r="AF6">
        <f>AC31</f>
        <v>289</v>
      </c>
      <c r="AG6" s="1">
        <f t="shared" si="3"/>
        <v>0.19986168741355465</v>
      </c>
      <c r="AH6">
        <f>U31</f>
        <v>75</v>
      </c>
      <c r="AI6">
        <f>W31</f>
        <v>84</v>
      </c>
      <c r="AJ6">
        <f>Y31</f>
        <v>88</v>
      </c>
      <c r="AK6">
        <f>AA31</f>
        <v>42</v>
      </c>
      <c r="AL6" s="1">
        <f t="shared" si="0"/>
        <v>0.18564356435643564</v>
      </c>
      <c r="AM6" s="1">
        <f t="shared" si="1"/>
        <v>0.21</v>
      </c>
      <c r="AN6" s="1">
        <f t="shared" si="1"/>
        <v>0.21463414634146341</v>
      </c>
      <c r="AO6" s="1">
        <f t="shared" si="1"/>
        <v>0.18103448275862069</v>
      </c>
    </row>
    <row r="7" spans="2:46" x14ac:dyDescent="0.25">
      <c r="B7" s="1" t="str">
        <f t="shared" ref="B7:B12" si="7">AE3</f>
        <v>Arte y Entretenimiento</v>
      </c>
      <c r="C7" s="1">
        <f t="shared" ref="C7:C12" si="8">AH3/$AF3</f>
        <v>0.37451737451737449</v>
      </c>
      <c r="D7" s="1">
        <f t="shared" ref="D7:D12" si="9">AI3/$AF3</f>
        <v>0.25096525096525096</v>
      </c>
      <c r="E7" s="1">
        <f t="shared" ref="E7:F12" si="10">AJ3/$AF3</f>
        <v>0.25482625482625482</v>
      </c>
      <c r="F7" s="1">
        <f t="shared" si="10"/>
        <v>0.11969111969111969</v>
      </c>
      <c r="P7" s="81" t="s">
        <v>4</v>
      </c>
      <c r="Q7" s="81"/>
      <c r="R7" s="81"/>
      <c r="T7" t="s">
        <v>224</v>
      </c>
      <c r="U7">
        <v>4</v>
      </c>
      <c r="V7" s="1">
        <f t="shared" si="4"/>
        <v>4.5977011494252873E-2</v>
      </c>
      <c r="W7">
        <v>4</v>
      </c>
      <c r="X7" s="1">
        <f t="shared" si="4"/>
        <v>6.1538461538461542E-2</v>
      </c>
      <c r="Y7">
        <v>3</v>
      </c>
      <c r="Z7" s="1">
        <f t="shared" si="2"/>
        <v>4.5454545454545456E-2</v>
      </c>
      <c r="AA7">
        <v>2</v>
      </c>
      <c r="AB7" s="1">
        <f t="shared" si="6"/>
        <v>6.4516129032258063E-2</v>
      </c>
      <c r="AC7" s="170">
        <f t="shared" si="5"/>
        <v>13</v>
      </c>
      <c r="AE7" t="str">
        <f>T38</f>
        <v>Negocios e industrias</v>
      </c>
      <c r="AF7">
        <f>AC39</f>
        <v>222</v>
      </c>
      <c r="AG7" s="1">
        <f t="shared" si="3"/>
        <v>0.15352697095435686</v>
      </c>
      <c r="AH7">
        <f>U39</f>
        <v>53</v>
      </c>
      <c r="AI7">
        <f>W39</f>
        <v>62</v>
      </c>
      <c r="AJ7">
        <f>Y39</f>
        <v>68</v>
      </c>
      <c r="AK7">
        <f>AA39</f>
        <v>39</v>
      </c>
      <c r="AL7" s="1">
        <f t="shared" si="0"/>
        <v>0.13118811881188119</v>
      </c>
      <c r="AM7" s="1">
        <f t="shared" si="1"/>
        <v>0.155</v>
      </c>
      <c r="AN7" s="1">
        <f t="shared" si="1"/>
        <v>0.16585365853658537</v>
      </c>
      <c r="AO7" s="1">
        <f t="shared" si="1"/>
        <v>0.16810344827586207</v>
      </c>
    </row>
    <row r="8" spans="2:46" x14ac:dyDescent="0.25">
      <c r="B8" s="1" t="str">
        <f t="shared" si="7"/>
        <v>Internet &amp; Telcos</v>
      </c>
      <c r="C8" s="1">
        <f t="shared" si="8"/>
        <v>0.27717391304347827</v>
      </c>
      <c r="D8" s="1">
        <f t="shared" si="9"/>
        <v>0.33695652173913043</v>
      </c>
      <c r="E8" s="1">
        <f t="shared" si="10"/>
        <v>0.2391304347826087</v>
      </c>
      <c r="F8" s="1">
        <f t="shared" si="10"/>
        <v>0.14673913043478262</v>
      </c>
      <c r="P8" s="81" t="s">
        <v>4</v>
      </c>
      <c r="Q8" s="81"/>
      <c r="R8" s="81"/>
      <c r="T8" t="s">
        <v>88</v>
      </c>
      <c r="U8">
        <v>3</v>
      </c>
      <c r="V8" s="1">
        <f t="shared" si="4"/>
        <v>3.4482758620689655E-2</v>
      </c>
      <c r="W8">
        <v>2</v>
      </c>
      <c r="X8" s="1">
        <f t="shared" si="4"/>
        <v>3.0769230769230771E-2</v>
      </c>
      <c r="Y8">
        <v>1</v>
      </c>
      <c r="Z8" s="1">
        <f t="shared" si="2"/>
        <v>1.5151515151515152E-2</v>
      </c>
      <c r="AA8">
        <v>0</v>
      </c>
      <c r="AB8" s="1">
        <f t="shared" si="6"/>
        <v>0</v>
      </c>
      <c r="AC8" s="170">
        <f t="shared" si="5"/>
        <v>6</v>
      </c>
      <c r="AE8" t="str">
        <f>T47</f>
        <v>Computer &amp; Electronic</v>
      </c>
      <c r="AF8">
        <f>AC48</f>
        <v>123</v>
      </c>
      <c r="AG8" s="1">
        <f t="shared" si="3"/>
        <v>8.5062240663900418E-2</v>
      </c>
      <c r="AH8">
        <f>U48</f>
        <v>43</v>
      </c>
      <c r="AI8">
        <f>W48</f>
        <v>34</v>
      </c>
      <c r="AJ8">
        <f>Y48</f>
        <v>30</v>
      </c>
      <c r="AK8">
        <f>AA48</f>
        <v>16</v>
      </c>
      <c r="AL8" s="1">
        <f t="shared" si="0"/>
        <v>0.10643564356435643</v>
      </c>
      <c r="AM8" s="1">
        <f t="shared" si="1"/>
        <v>8.5000000000000006E-2</v>
      </c>
      <c r="AN8" s="1">
        <f t="shared" si="1"/>
        <v>7.3170731707317069E-2</v>
      </c>
      <c r="AO8" s="1">
        <f t="shared" si="1"/>
        <v>6.8965517241379309E-2</v>
      </c>
      <c r="AQ8" s="126" t="s">
        <v>4</v>
      </c>
      <c r="AS8" s="126" t="s">
        <v>4</v>
      </c>
      <c r="AT8" s="5" t="s">
        <v>4</v>
      </c>
    </row>
    <row r="9" spans="2:46" ht="18.75" x14ac:dyDescent="0.3">
      <c r="B9" s="1" t="str">
        <f t="shared" si="7"/>
        <v>Shoppings</v>
      </c>
      <c r="C9" s="1">
        <f t="shared" si="8"/>
        <v>0.23035230352303523</v>
      </c>
      <c r="D9" s="1">
        <f t="shared" si="9"/>
        <v>0.25203252032520324</v>
      </c>
      <c r="E9" s="1">
        <f t="shared" si="10"/>
        <v>0.30894308943089432</v>
      </c>
      <c r="F9" s="1">
        <f t="shared" si="10"/>
        <v>0.20867208672086721</v>
      </c>
      <c r="P9" s="81" t="s">
        <v>4</v>
      </c>
      <c r="Q9" s="81"/>
      <c r="R9" s="81"/>
      <c r="T9" t="s">
        <v>89</v>
      </c>
      <c r="U9">
        <v>3</v>
      </c>
      <c r="V9" s="1">
        <f t="shared" si="4"/>
        <v>3.4482758620689655E-2</v>
      </c>
      <c r="W9">
        <v>3</v>
      </c>
      <c r="X9" s="1">
        <f t="shared" si="4"/>
        <v>4.6153846153846156E-2</v>
      </c>
      <c r="Y9">
        <v>3</v>
      </c>
      <c r="Z9" s="1">
        <f t="shared" si="2"/>
        <v>4.5454545454545456E-2</v>
      </c>
      <c r="AA9">
        <v>2</v>
      </c>
      <c r="AB9" s="1">
        <f t="shared" si="6"/>
        <v>6.4516129032258063E-2</v>
      </c>
      <c r="AC9" s="170">
        <f t="shared" si="5"/>
        <v>11</v>
      </c>
      <c r="AD9" t="s">
        <v>4</v>
      </c>
      <c r="AE9" s="118" t="s">
        <v>3</v>
      </c>
      <c r="AF9">
        <f>SUM(AF3:AF8)</f>
        <v>1446</v>
      </c>
      <c r="AG9" s="1">
        <f t="shared" si="3"/>
        <v>1</v>
      </c>
      <c r="AH9">
        <f>SUM(AH3:AH8)</f>
        <v>404</v>
      </c>
      <c r="AI9">
        <f>SUM(AI3:AI8)</f>
        <v>400</v>
      </c>
      <c r="AJ9">
        <f>SUM(AJ3:AJ8)</f>
        <v>410</v>
      </c>
      <c r="AK9">
        <f>SUM(AK3:AK8)</f>
        <v>232</v>
      </c>
      <c r="AL9" s="1">
        <f t="shared" si="1"/>
        <v>1</v>
      </c>
      <c r="AM9" s="1">
        <f t="shared" si="1"/>
        <v>1</v>
      </c>
      <c r="AN9" s="1">
        <f t="shared" si="1"/>
        <v>1</v>
      </c>
      <c r="AO9" s="1">
        <f t="shared" si="1"/>
        <v>1</v>
      </c>
    </row>
    <row r="10" spans="2:46" x14ac:dyDescent="0.25">
      <c r="B10" s="1" t="str">
        <f t="shared" si="7"/>
        <v>Noticias &amp; Medios</v>
      </c>
      <c r="C10" s="1">
        <f t="shared" si="8"/>
        <v>0.25951557093425603</v>
      </c>
      <c r="D10" s="1">
        <f t="shared" si="9"/>
        <v>0.29065743944636679</v>
      </c>
      <c r="E10" s="1">
        <f t="shared" si="10"/>
        <v>0.30449826989619377</v>
      </c>
      <c r="F10" s="1">
        <f t="shared" si="10"/>
        <v>0.1453287197231834</v>
      </c>
      <c r="P10" s="81" t="s">
        <v>4</v>
      </c>
      <c r="Q10" s="81"/>
      <c r="R10" s="81"/>
      <c r="T10" t="s">
        <v>90</v>
      </c>
      <c r="U10">
        <v>2</v>
      </c>
      <c r="V10" s="1">
        <f t="shared" si="4"/>
        <v>2.2988505747126436E-2</v>
      </c>
      <c r="W10">
        <v>4</v>
      </c>
      <c r="X10" s="1">
        <f t="shared" si="4"/>
        <v>6.1538461538461542E-2</v>
      </c>
      <c r="Y10">
        <v>2</v>
      </c>
      <c r="Z10" s="1">
        <f t="shared" si="2"/>
        <v>3.0303030303030304E-2</v>
      </c>
      <c r="AA10">
        <v>1</v>
      </c>
      <c r="AB10" s="1">
        <f t="shared" si="6"/>
        <v>3.2258064516129031E-2</v>
      </c>
      <c r="AC10" s="170">
        <f t="shared" si="5"/>
        <v>9</v>
      </c>
    </row>
    <row r="11" spans="2:46" x14ac:dyDescent="0.25">
      <c r="B11" s="1" t="str">
        <f t="shared" si="7"/>
        <v>Negocios e industrias</v>
      </c>
      <c r="C11" s="1">
        <f t="shared" si="8"/>
        <v>0.23873873873873874</v>
      </c>
      <c r="D11" s="1">
        <f t="shared" si="9"/>
        <v>0.27927927927927926</v>
      </c>
      <c r="E11" s="1">
        <f t="shared" si="10"/>
        <v>0.30630630630630629</v>
      </c>
      <c r="F11" s="1">
        <f t="shared" si="10"/>
        <v>0.17567567567567569</v>
      </c>
      <c r="P11" s="81" t="s">
        <v>4</v>
      </c>
      <c r="Q11" s="81"/>
      <c r="R11" s="81"/>
      <c r="T11" t="s">
        <v>62</v>
      </c>
      <c r="U11">
        <v>3</v>
      </c>
      <c r="V11" s="1">
        <f t="shared" si="4"/>
        <v>3.4482758620689655E-2</v>
      </c>
      <c r="W11">
        <v>2</v>
      </c>
      <c r="X11" s="1">
        <f t="shared" si="4"/>
        <v>3.0769230769230771E-2</v>
      </c>
      <c r="Y11">
        <v>1</v>
      </c>
      <c r="Z11" s="1">
        <f t="shared" si="2"/>
        <v>1.5151515151515152E-2</v>
      </c>
      <c r="AA11">
        <v>2</v>
      </c>
      <c r="AB11" s="1">
        <f t="shared" si="6"/>
        <v>6.4516129032258063E-2</v>
      </c>
      <c r="AC11" s="170">
        <f t="shared" si="5"/>
        <v>8</v>
      </c>
    </row>
    <row r="12" spans="2:46" x14ac:dyDescent="0.25">
      <c r="B12" s="1" t="str">
        <f t="shared" si="7"/>
        <v>Computer &amp; Electronic</v>
      </c>
      <c r="C12" s="1">
        <f t="shared" si="8"/>
        <v>0.34959349593495936</v>
      </c>
      <c r="D12" s="1">
        <f t="shared" si="9"/>
        <v>0.27642276422764228</v>
      </c>
      <c r="E12" s="1">
        <f t="shared" si="10"/>
        <v>0.24390243902439024</v>
      </c>
      <c r="F12" s="1">
        <f t="shared" si="10"/>
        <v>0.13008130081300814</v>
      </c>
      <c r="P12" s="81" t="s">
        <v>4</v>
      </c>
      <c r="Q12" s="81"/>
      <c r="R12" s="81"/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14</v>
      </c>
    </row>
    <row r="13" spans="2:46" ht="18.75" x14ac:dyDescent="0.3">
      <c r="P13" s="81" t="s">
        <v>4</v>
      </c>
      <c r="Q13" s="81"/>
      <c r="R13" s="81"/>
      <c r="T13" s="87" t="s">
        <v>216</v>
      </c>
      <c r="U13" s="115" t="str">
        <f>'Panorama Mensual'!$A$5</f>
        <v>:: Musimundo</v>
      </c>
      <c r="V13" s="119" t="s">
        <v>43</v>
      </c>
      <c r="W13" s="116" t="str">
        <f>'Panorama Mensual'!$A$8</f>
        <v>:: Fravega</v>
      </c>
      <c r="X13" s="119" t="s">
        <v>43</v>
      </c>
      <c r="Y13" s="117" t="str">
        <f>'Panorama Mensual'!$A$11</f>
        <v>:: Garbarino</v>
      </c>
      <c r="Z13" s="119" t="s">
        <v>43</v>
      </c>
      <c r="AA13" s="169" t="str">
        <f>'Panorama Mensual'!$A$14</f>
        <v>:: Avenida</v>
      </c>
      <c r="AB13" s="119" t="s">
        <v>43</v>
      </c>
      <c r="AC13" s="120" t="s">
        <v>3</v>
      </c>
      <c r="AE13" s="201" t="s">
        <v>81</v>
      </c>
      <c r="AF13" s="202" t="s">
        <v>395</v>
      </c>
      <c r="AG13" s="202" t="s">
        <v>396</v>
      </c>
      <c r="AH13" s="202" t="s">
        <v>397</v>
      </c>
      <c r="AI13" s="202" t="s">
        <v>534</v>
      </c>
      <c r="AJ13" s="202" t="s">
        <v>574</v>
      </c>
      <c r="AK13" s="203" t="s">
        <v>15</v>
      </c>
      <c r="AL13" s="218" t="s">
        <v>16</v>
      </c>
    </row>
    <row r="14" spans="2:46" x14ac:dyDescent="0.25">
      <c r="T14" t="s">
        <v>3</v>
      </c>
      <c r="U14" s="192">
        <v>51</v>
      </c>
      <c r="V14">
        <f>SUM(U15:U19)</f>
        <v>24</v>
      </c>
      <c r="W14" s="192">
        <v>62</v>
      </c>
      <c r="X14">
        <f>SUM(W15:W19)</f>
        <v>41</v>
      </c>
      <c r="Y14" s="192">
        <v>44</v>
      </c>
      <c r="Z14">
        <f>SUM(Y15:Y19)</f>
        <v>24</v>
      </c>
      <c r="AA14" s="192">
        <v>27</v>
      </c>
      <c r="AB14">
        <f>SUM(AA15:AA19)</f>
        <v>17</v>
      </c>
      <c r="AC14" s="170">
        <f t="shared" ref="AC14:AC19" si="11">U14+W14+Y14+AA14</f>
        <v>184</v>
      </c>
      <c r="AE14" s="204" t="s">
        <v>391</v>
      </c>
      <c r="AF14" s="205">
        <v>0.23</v>
      </c>
      <c r="AG14" s="205">
        <v>0.26500000000000001</v>
      </c>
      <c r="AH14" s="205">
        <v>0.251</v>
      </c>
      <c r="AI14" s="205">
        <v>0.251</v>
      </c>
      <c r="AJ14" s="205">
        <f>AL3</f>
        <v>0.24009900990099009</v>
      </c>
      <c r="AK14" s="206">
        <f>(AJ14-AI14)/AI14</f>
        <v>-4.34302394382865E-2</v>
      </c>
      <c r="AL14" s="223">
        <f>AVERAGE(AF14:AJ14)</f>
        <v>0.247419801980198</v>
      </c>
      <c r="AM14" s="48" t="s">
        <v>4</v>
      </c>
      <c r="AN14" s="48" t="s">
        <v>4</v>
      </c>
      <c r="AO14" s="48" t="s">
        <v>4</v>
      </c>
      <c r="AP14" s="48" t="s">
        <v>4</v>
      </c>
    </row>
    <row r="15" spans="2:46" x14ac:dyDescent="0.25">
      <c r="T15" t="s">
        <v>63</v>
      </c>
      <c r="U15">
        <v>9</v>
      </c>
      <c r="V15" s="1">
        <f>U15/V$14</f>
        <v>0.375</v>
      </c>
      <c r="W15">
        <v>12</v>
      </c>
      <c r="X15" s="1">
        <f>W15/X$14</f>
        <v>0.29268292682926828</v>
      </c>
      <c r="Y15">
        <v>7</v>
      </c>
      <c r="Z15" s="1">
        <f>Y15/Z$14</f>
        <v>0.29166666666666669</v>
      </c>
      <c r="AA15">
        <v>4</v>
      </c>
      <c r="AB15" s="1">
        <f>AA15/AB$14</f>
        <v>0.23529411764705882</v>
      </c>
      <c r="AC15" s="170">
        <f t="shared" si="11"/>
        <v>32</v>
      </c>
      <c r="AE15" s="207" t="s">
        <v>392</v>
      </c>
      <c r="AF15" s="208">
        <v>0.16900000000000001</v>
      </c>
      <c r="AG15" s="208">
        <v>0.22800000000000001</v>
      </c>
      <c r="AH15" s="208">
        <v>0.187</v>
      </c>
      <c r="AI15" s="208">
        <v>0.17499999999999999</v>
      </c>
      <c r="AJ15" s="208">
        <f>AM3</f>
        <v>0.16250000000000001</v>
      </c>
      <c r="AK15" s="209">
        <f>(AJ15-AI15)/AI15</f>
        <v>-7.1428571428571341E-2</v>
      </c>
      <c r="AL15" s="219">
        <f>AVERAGE(AF15:AJ15)</f>
        <v>0.18430000000000002</v>
      </c>
    </row>
    <row r="16" spans="2:46" x14ac:dyDescent="0.25">
      <c r="B16" s="1" t="s">
        <v>4</v>
      </c>
      <c r="C16" s="53" t="s">
        <v>4</v>
      </c>
      <c r="D16" s="53" t="s">
        <v>4</v>
      </c>
      <c r="E16" s="53" t="s">
        <v>4</v>
      </c>
      <c r="T16" t="s">
        <v>99</v>
      </c>
      <c r="U16">
        <v>4</v>
      </c>
      <c r="V16" s="1">
        <f>U16/V$14</f>
        <v>0.16666666666666666</v>
      </c>
      <c r="W16">
        <v>11</v>
      </c>
      <c r="X16" s="1">
        <f>W16/X$14</f>
        <v>0.26829268292682928</v>
      </c>
      <c r="Y16">
        <v>6</v>
      </c>
      <c r="Z16" s="1">
        <f>Y16/Z$14</f>
        <v>0.25</v>
      </c>
      <c r="AA16">
        <v>3</v>
      </c>
      <c r="AB16" s="1">
        <f>AA16/AB$14</f>
        <v>0.17647058823529413</v>
      </c>
      <c r="AC16" s="170">
        <f t="shared" si="11"/>
        <v>24</v>
      </c>
      <c r="AE16" s="210" t="s">
        <v>393</v>
      </c>
      <c r="AF16" s="211">
        <v>0.20100000000000001</v>
      </c>
      <c r="AG16" s="211">
        <v>0.22900000000000001</v>
      </c>
      <c r="AH16" s="211">
        <v>0.22</v>
      </c>
      <c r="AI16" s="211">
        <v>0.20200000000000001</v>
      </c>
      <c r="AJ16" s="211">
        <f>AN3</f>
        <v>0.16097560975609757</v>
      </c>
      <c r="AK16" s="212">
        <f>(AJ16-AI16)/AI16</f>
        <v>-0.20309104081139825</v>
      </c>
      <c r="AL16" s="220">
        <f>AVERAGE(AF16:AJ16)</f>
        <v>0.20259512195121951</v>
      </c>
    </row>
    <row r="17" spans="2:38" ht="18.75" x14ac:dyDescent="0.3">
      <c r="B17" s="274" t="s">
        <v>108</v>
      </c>
      <c r="C17" s="274"/>
      <c r="D17" s="274"/>
      <c r="E17" s="274"/>
      <c r="F17" s="274"/>
      <c r="T17" t="s">
        <v>64</v>
      </c>
      <c r="U17">
        <v>7</v>
      </c>
      <c r="V17" s="1">
        <f>U17/V$14</f>
        <v>0.29166666666666669</v>
      </c>
      <c r="W17">
        <v>8</v>
      </c>
      <c r="X17" s="1">
        <f>W17/X$14</f>
        <v>0.1951219512195122</v>
      </c>
      <c r="Y17">
        <v>2</v>
      </c>
      <c r="Z17" s="1">
        <f>Y17/Z$14</f>
        <v>8.3333333333333329E-2</v>
      </c>
      <c r="AA17">
        <v>6</v>
      </c>
      <c r="AB17" s="1">
        <f>AA17/AB$14</f>
        <v>0.35294117647058826</v>
      </c>
      <c r="AC17" s="170">
        <f t="shared" si="11"/>
        <v>23</v>
      </c>
      <c r="AE17" s="213" t="s">
        <v>394</v>
      </c>
      <c r="AF17" s="214"/>
      <c r="AG17" s="215">
        <v>0.16500000000000001</v>
      </c>
      <c r="AH17" s="215">
        <v>0.21</v>
      </c>
      <c r="AI17" s="215">
        <v>0.159</v>
      </c>
      <c r="AJ17" s="215">
        <f>AO3</f>
        <v>0.1336206896551724</v>
      </c>
      <c r="AK17" s="216">
        <f>(AJ17-AI17)/AI17</f>
        <v>-0.15961830405551949</v>
      </c>
      <c r="AL17" s="221">
        <f>AVERAGE(AF17:AJ17)</f>
        <v>0.1669051724137931</v>
      </c>
    </row>
    <row r="18" spans="2:38" x14ac:dyDescent="0.25">
      <c r="B18" s="33" t="s">
        <v>4</v>
      </c>
      <c r="C18" s="7" t="s">
        <v>4</v>
      </c>
      <c r="D18" s="7" t="s">
        <v>4</v>
      </c>
      <c r="E18" s="7" t="s">
        <v>4</v>
      </c>
      <c r="T18" t="s">
        <v>100</v>
      </c>
      <c r="U18">
        <v>3</v>
      </c>
      <c r="V18" s="1">
        <f>U18/V$14</f>
        <v>0.125</v>
      </c>
      <c r="W18">
        <v>6</v>
      </c>
      <c r="X18" s="1">
        <f>W18/X$14</f>
        <v>0.14634146341463414</v>
      </c>
      <c r="Y18">
        <v>4</v>
      </c>
      <c r="Z18" s="1">
        <f>Y18/Z$14</f>
        <v>0.16666666666666666</v>
      </c>
      <c r="AA18">
        <v>3</v>
      </c>
      <c r="AB18" s="1">
        <f>AA18/AB$14</f>
        <v>0.17647058823529413</v>
      </c>
      <c r="AC18" s="170">
        <f t="shared" si="11"/>
        <v>16</v>
      </c>
      <c r="AE18" s="86"/>
      <c r="AF18" s="86"/>
      <c r="AG18" s="86"/>
      <c r="AH18" s="86"/>
      <c r="AI18" s="86"/>
      <c r="AJ18" s="86"/>
      <c r="AK18" s="86"/>
      <c r="AL18" s="237"/>
    </row>
    <row r="19" spans="2:38" ht="18.75" x14ac:dyDescent="0.3">
      <c r="B19" s="5" t="s">
        <v>0</v>
      </c>
      <c r="C19" s="115" t="str">
        <f>'Panorama Mensual'!$A$5</f>
        <v>:: Musimundo</v>
      </c>
      <c r="D19" s="116" t="str">
        <f>'Panorama Mensual'!$A$8</f>
        <v>:: Fravega</v>
      </c>
      <c r="E19" s="117" t="str">
        <f>'Panorama Mensual'!$A$11</f>
        <v>:: Garbarino</v>
      </c>
      <c r="F19" s="167" t="str">
        <f>'Panorama Mensual'!A$14</f>
        <v>:: Avenida</v>
      </c>
      <c r="T19" t="s">
        <v>65</v>
      </c>
      <c r="U19">
        <v>1</v>
      </c>
      <c r="V19" s="1">
        <f>U19/V$14</f>
        <v>4.1666666666666664E-2</v>
      </c>
      <c r="W19">
        <v>4</v>
      </c>
      <c r="X19" s="1">
        <f>W19/X$14</f>
        <v>9.7560975609756101E-2</v>
      </c>
      <c r="Y19">
        <v>5</v>
      </c>
      <c r="Z19" s="1">
        <f>Y19/Z$14</f>
        <v>0.20833333333333334</v>
      </c>
      <c r="AA19">
        <v>1</v>
      </c>
      <c r="AB19" s="1">
        <f>AA19/AB$14</f>
        <v>5.8823529411764705E-2</v>
      </c>
      <c r="AC19" s="170">
        <f t="shared" si="11"/>
        <v>11</v>
      </c>
      <c r="AE19" s="201" t="s">
        <v>216</v>
      </c>
      <c r="AF19" s="238" t="s">
        <v>395</v>
      </c>
      <c r="AG19" s="238" t="s">
        <v>396</v>
      </c>
      <c r="AH19" s="238" t="s">
        <v>397</v>
      </c>
      <c r="AI19" s="238" t="s">
        <v>534</v>
      </c>
      <c r="AJ19" s="238" t="s">
        <v>574</v>
      </c>
      <c r="AK19" s="203" t="s">
        <v>15</v>
      </c>
      <c r="AL19" s="222" t="s">
        <v>16</v>
      </c>
    </row>
    <row r="20" spans="2:38" x14ac:dyDescent="0.25">
      <c r="B20" s="54" t="s">
        <v>25</v>
      </c>
      <c r="C20" s="55">
        <f>C5</f>
        <v>12567510.291065414</v>
      </c>
      <c r="D20" s="55">
        <f>D5</f>
        <v>19212721.860213328</v>
      </c>
      <c r="E20" s="55">
        <f>E5</f>
        <v>26343565.533273261</v>
      </c>
      <c r="F20" s="168">
        <f>'Panorama Mensual'!P$15</f>
        <v>7736608.0575402575</v>
      </c>
      <c r="T20" t="s">
        <v>4</v>
      </c>
      <c r="AE20" s="204" t="s">
        <v>391</v>
      </c>
      <c r="AF20" s="205">
        <v>0.124</v>
      </c>
      <c r="AG20" s="205">
        <v>0.13300000000000001</v>
      </c>
      <c r="AH20" s="205">
        <v>0.13600000000000001</v>
      </c>
      <c r="AI20" s="205">
        <v>0.124</v>
      </c>
      <c r="AJ20" s="205">
        <f>AL4</f>
        <v>0.12623762376237624</v>
      </c>
      <c r="AK20" s="206">
        <f>(AJ20-AI20)/AI20</f>
        <v>1.804535292238903E-2</v>
      </c>
      <c r="AL20" s="223">
        <f>AVERAGE(AF20:AJ20)</f>
        <v>0.12864752475247526</v>
      </c>
    </row>
    <row r="21" spans="2:38" ht="18.75" x14ac:dyDescent="0.3">
      <c r="B21" s="33"/>
      <c r="C21" s="49"/>
      <c r="D21" s="49"/>
      <c r="E21" s="49"/>
      <c r="T21" s="87" t="s">
        <v>82</v>
      </c>
      <c r="U21" s="115" t="str">
        <f>'Panorama Mensual'!$A$5</f>
        <v>:: Musimundo</v>
      </c>
      <c r="V21" s="119" t="s">
        <v>43</v>
      </c>
      <c r="W21" s="116" t="str">
        <f>'Panorama Mensual'!$A$8</f>
        <v>:: Fravega</v>
      </c>
      <c r="X21" s="125" t="s">
        <v>43</v>
      </c>
      <c r="Y21" s="117" t="str">
        <f>'Panorama Mensual'!$A$11</f>
        <v>:: Garbarino</v>
      </c>
      <c r="Z21" s="125" t="s">
        <v>43</v>
      </c>
      <c r="AA21" s="169" t="str">
        <f>'Panorama Mensual'!$A$14</f>
        <v>:: Avenida</v>
      </c>
      <c r="AB21" s="119" t="s">
        <v>43</v>
      </c>
      <c r="AC21" s="120" t="s">
        <v>3</v>
      </c>
      <c r="AE21" s="207" t="s">
        <v>392</v>
      </c>
      <c r="AF21" s="208">
        <v>0.11700000000000001</v>
      </c>
      <c r="AG21" s="208">
        <v>0.14499999999999999</v>
      </c>
      <c r="AH21" s="208">
        <v>0.125</v>
      </c>
      <c r="AI21" s="208">
        <v>0.153</v>
      </c>
      <c r="AJ21" s="208">
        <f>AM4</f>
        <v>0.155</v>
      </c>
      <c r="AK21" s="209">
        <f>(AJ21-AI21)/AI21</f>
        <v>1.3071895424836614E-2</v>
      </c>
      <c r="AL21" s="219">
        <f>AVERAGE(AF21:AJ21)</f>
        <v>0.13900000000000001</v>
      </c>
    </row>
    <row r="22" spans="2:38" x14ac:dyDescent="0.25">
      <c r="B22" s="1" t="str">
        <f t="shared" ref="B22:B27" si="12">B7</f>
        <v>Arte y Entretenimiento</v>
      </c>
      <c r="C22" s="1">
        <f t="shared" ref="C22:C27" si="13">AL3</f>
        <v>0.24009900990099009</v>
      </c>
      <c r="D22" s="1">
        <f t="shared" ref="D22:D27" si="14">AM3</f>
        <v>0.16250000000000001</v>
      </c>
      <c r="E22" s="1">
        <f t="shared" ref="E22:F27" si="15">AN3</f>
        <v>0.16097560975609757</v>
      </c>
      <c r="F22" s="1">
        <f t="shared" si="15"/>
        <v>0.1336206896551724</v>
      </c>
      <c r="T22" t="s">
        <v>3</v>
      </c>
      <c r="U22" s="192">
        <v>85</v>
      </c>
      <c r="V22">
        <f>SUM(U23:U28)</f>
        <v>53</v>
      </c>
      <c r="W22" s="192">
        <v>93</v>
      </c>
      <c r="X22">
        <f>SUM(W23:W28)</f>
        <v>54</v>
      </c>
      <c r="Y22" s="192">
        <v>114</v>
      </c>
      <c r="Z22">
        <f>SUM(Y23:Y28)</f>
        <v>50</v>
      </c>
      <c r="AA22" s="192">
        <v>77</v>
      </c>
      <c r="AB22">
        <f>SUM(AA23:AA28)</f>
        <v>58</v>
      </c>
      <c r="AC22" s="170">
        <f t="shared" ref="AC22:AC28" si="16">U22+W22+Y22+AA22</f>
        <v>369</v>
      </c>
      <c r="AE22" s="210" t="s">
        <v>393</v>
      </c>
      <c r="AF22" s="211">
        <v>0.128</v>
      </c>
      <c r="AG22" s="211">
        <v>0.14499999999999999</v>
      </c>
      <c r="AH22" s="211">
        <v>0.14199999999999999</v>
      </c>
      <c r="AI22" s="211">
        <v>0.10199999999999999</v>
      </c>
      <c r="AJ22" s="211">
        <f>AN4</f>
        <v>0.10731707317073171</v>
      </c>
      <c r="AK22" s="212">
        <f>(AJ22-AI22)/AI22</f>
        <v>5.2128168340506986E-2</v>
      </c>
      <c r="AL22" s="220">
        <f>AVERAGE(AF22:AJ22)</f>
        <v>0.12486341463414634</v>
      </c>
    </row>
    <row r="23" spans="2:38" x14ac:dyDescent="0.25">
      <c r="B23" s="1" t="str">
        <f t="shared" si="12"/>
        <v>Internet &amp; Telcos</v>
      </c>
      <c r="C23" s="1">
        <f t="shared" si="13"/>
        <v>0.12623762376237624</v>
      </c>
      <c r="D23" s="1">
        <f t="shared" si="14"/>
        <v>0.155</v>
      </c>
      <c r="E23" s="1">
        <f t="shared" si="15"/>
        <v>0.10731707317073171</v>
      </c>
      <c r="F23" s="1">
        <f t="shared" si="15"/>
        <v>0.11637931034482758</v>
      </c>
      <c r="T23" t="s">
        <v>217</v>
      </c>
      <c r="U23">
        <v>21</v>
      </c>
      <c r="V23" s="1">
        <f t="shared" ref="V23:V28" si="17">U23/V$22</f>
        <v>0.39622641509433965</v>
      </c>
      <c r="W23">
        <v>25</v>
      </c>
      <c r="X23" s="1">
        <f t="shared" ref="X23:X28" si="18">W23/X$22</f>
        <v>0.46296296296296297</v>
      </c>
      <c r="Y23">
        <v>23</v>
      </c>
      <c r="Z23" s="1">
        <f>Y23/Z$22</f>
        <v>0.46</v>
      </c>
      <c r="AA23">
        <v>13</v>
      </c>
      <c r="AB23" s="1">
        <f>AA23/AB$22</f>
        <v>0.22413793103448276</v>
      </c>
      <c r="AC23" s="170">
        <f t="shared" si="16"/>
        <v>82</v>
      </c>
      <c r="AE23" s="213" t="s">
        <v>394</v>
      </c>
      <c r="AF23" s="214"/>
      <c r="AG23" s="215">
        <v>0.151</v>
      </c>
      <c r="AH23" s="215">
        <v>0.14199999999999999</v>
      </c>
      <c r="AI23" s="215">
        <v>0.113</v>
      </c>
      <c r="AJ23" s="215">
        <f>AO4</f>
        <v>0.11637931034482758</v>
      </c>
      <c r="AK23" s="216">
        <f>(AJ23-AI23)/AI23</f>
        <v>2.9905401281659996E-2</v>
      </c>
      <c r="AL23" s="221">
        <f>AVERAGE(AF23:AJ23)</f>
        <v>0.13059482758620689</v>
      </c>
    </row>
    <row r="24" spans="2:38" x14ac:dyDescent="0.25">
      <c r="B24" s="1" t="str">
        <f t="shared" si="12"/>
        <v>Shoppings</v>
      </c>
      <c r="C24" s="1">
        <f t="shared" si="13"/>
        <v>0.21039603960396039</v>
      </c>
      <c r="D24" s="1">
        <f t="shared" si="14"/>
        <v>0.23250000000000001</v>
      </c>
      <c r="E24" s="1">
        <f t="shared" si="15"/>
        <v>0.2780487804878049</v>
      </c>
      <c r="F24" s="1">
        <f t="shared" si="15"/>
        <v>0.33189655172413796</v>
      </c>
      <c r="T24" t="s">
        <v>91</v>
      </c>
      <c r="U24">
        <v>18</v>
      </c>
      <c r="V24" s="1">
        <f t="shared" si="17"/>
        <v>0.33962264150943394</v>
      </c>
      <c r="W24">
        <v>7</v>
      </c>
      <c r="X24" s="1">
        <f t="shared" si="18"/>
        <v>0.12962962962962962</v>
      </c>
      <c r="Y24">
        <v>6</v>
      </c>
      <c r="Z24" s="1">
        <f>Y24/Z$22</f>
        <v>0.12</v>
      </c>
      <c r="AA24">
        <v>8</v>
      </c>
      <c r="AB24" s="1">
        <f>AA24/AB$22</f>
        <v>0.13793103448275862</v>
      </c>
      <c r="AC24" s="170">
        <f t="shared" si="16"/>
        <v>39</v>
      </c>
      <c r="AE24" s="86"/>
      <c r="AF24" s="86"/>
      <c r="AG24" s="86"/>
      <c r="AH24" s="86"/>
      <c r="AI24" s="86"/>
      <c r="AJ24" s="86"/>
      <c r="AK24" s="86"/>
      <c r="AL24" s="237"/>
    </row>
    <row r="25" spans="2:38" x14ac:dyDescent="0.25">
      <c r="B25" s="1" t="str">
        <f t="shared" si="12"/>
        <v>Noticias &amp; Medios</v>
      </c>
      <c r="C25" s="1">
        <f t="shared" si="13"/>
        <v>0.18564356435643564</v>
      </c>
      <c r="D25" s="1">
        <f t="shared" si="14"/>
        <v>0.21</v>
      </c>
      <c r="E25" s="1">
        <f t="shared" si="15"/>
        <v>0.21463414634146341</v>
      </c>
      <c r="F25" s="1">
        <f t="shared" si="15"/>
        <v>0.18103448275862069</v>
      </c>
      <c r="T25" t="s">
        <v>93</v>
      </c>
      <c r="U25">
        <v>8</v>
      </c>
      <c r="V25" s="1">
        <f t="shared" si="17"/>
        <v>0.15094339622641509</v>
      </c>
      <c r="W25">
        <v>7</v>
      </c>
      <c r="X25" s="1">
        <f t="shared" si="18"/>
        <v>0.12962962962962962</v>
      </c>
      <c r="Y25">
        <v>14</v>
      </c>
      <c r="Z25" s="1">
        <f>Y25/Z$22</f>
        <v>0.28000000000000003</v>
      </c>
      <c r="AA25">
        <v>18</v>
      </c>
      <c r="AB25" s="1">
        <f>AA25/AB$22</f>
        <v>0.31034482758620691</v>
      </c>
      <c r="AC25" s="170">
        <f t="shared" si="16"/>
        <v>47</v>
      </c>
      <c r="AE25" s="201" t="s">
        <v>82</v>
      </c>
      <c r="AF25" s="238" t="s">
        <v>395</v>
      </c>
      <c r="AG25" s="238" t="s">
        <v>396</v>
      </c>
      <c r="AH25" s="238" t="s">
        <v>397</v>
      </c>
      <c r="AI25" s="238" t="s">
        <v>534</v>
      </c>
      <c r="AJ25" s="238" t="s">
        <v>574</v>
      </c>
      <c r="AK25" s="203" t="s">
        <v>15</v>
      </c>
      <c r="AL25" s="222" t="s">
        <v>16</v>
      </c>
    </row>
    <row r="26" spans="2:38" x14ac:dyDescent="0.25">
      <c r="B26" s="1" t="str">
        <f t="shared" si="12"/>
        <v>Negocios e industrias</v>
      </c>
      <c r="C26" s="1">
        <f t="shared" si="13"/>
        <v>0.13118811881188119</v>
      </c>
      <c r="D26" s="1">
        <f t="shared" si="14"/>
        <v>0.155</v>
      </c>
      <c r="E26" s="1">
        <f t="shared" si="15"/>
        <v>0.16585365853658537</v>
      </c>
      <c r="F26" s="1">
        <f t="shared" si="15"/>
        <v>0.16810344827586207</v>
      </c>
      <c r="T26" t="s">
        <v>94</v>
      </c>
      <c r="U26">
        <v>2</v>
      </c>
      <c r="V26" s="1">
        <f t="shared" si="17"/>
        <v>3.7735849056603772E-2</v>
      </c>
      <c r="W26">
        <v>3</v>
      </c>
      <c r="X26" s="1">
        <f t="shared" si="18"/>
        <v>5.5555555555555552E-2</v>
      </c>
      <c r="Y26">
        <v>5</v>
      </c>
      <c r="Z26" s="1">
        <f>Y26/Z$22</f>
        <v>0.1</v>
      </c>
      <c r="AA26">
        <v>9</v>
      </c>
      <c r="AB26" s="1">
        <f>AA26/AB$22</f>
        <v>0.15517241379310345</v>
      </c>
      <c r="AC26" s="170">
        <f t="shared" si="16"/>
        <v>19</v>
      </c>
      <c r="AE26" s="204" t="s">
        <v>391</v>
      </c>
      <c r="AF26" s="205">
        <v>0.16500000000000001</v>
      </c>
      <c r="AG26" s="205">
        <v>0.219</v>
      </c>
      <c r="AH26" s="205">
        <v>0.19500000000000001</v>
      </c>
      <c r="AI26" s="205">
        <v>0.20699999999999999</v>
      </c>
      <c r="AJ26" s="205">
        <f>AL5</f>
        <v>0.21039603960396039</v>
      </c>
      <c r="AK26" s="206">
        <f>(AJ26-AI26)/AI26</f>
        <v>1.6405988424929466E-2</v>
      </c>
      <c r="AL26" s="223">
        <f>AVERAGE(AF26:AJ26)</f>
        <v>0.19927920792079207</v>
      </c>
    </row>
    <row r="27" spans="2:38" x14ac:dyDescent="0.25">
      <c r="B27" s="1" t="str">
        <f t="shared" si="12"/>
        <v>Computer &amp; Electronic</v>
      </c>
      <c r="C27" s="1">
        <f t="shared" si="13"/>
        <v>0.10643564356435643</v>
      </c>
      <c r="D27" s="1">
        <f t="shared" si="14"/>
        <v>8.5000000000000006E-2</v>
      </c>
      <c r="E27" s="1">
        <f t="shared" si="15"/>
        <v>7.3170731707317069E-2</v>
      </c>
      <c r="F27" s="1">
        <f t="shared" si="15"/>
        <v>6.8965517241379309E-2</v>
      </c>
      <c r="T27" t="s">
        <v>92</v>
      </c>
      <c r="U27">
        <v>2</v>
      </c>
      <c r="V27" s="1">
        <f t="shared" si="17"/>
        <v>3.7735849056603772E-2</v>
      </c>
      <c r="W27">
        <v>9</v>
      </c>
      <c r="X27" s="1">
        <f t="shared" si="18"/>
        <v>0.16666666666666666</v>
      </c>
      <c r="Y27">
        <v>1</v>
      </c>
      <c r="Z27" s="1">
        <f t="shared" ref="Z27:AB28" si="19">Y27/Z$22</f>
        <v>0.02</v>
      </c>
      <c r="AA27">
        <v>7</v>
      </c>
      <c r="AB27" s="1">
        <f t="shared" si="19"/>
        <v>0.1206896551724138</v>
      </c>
      <c r="AC27" s="5">
        <f t="shared" si="16"/>
        <v>19</v>
      </c>
      <c r="AE27" s="207" t="s">
        <v>392</v>
      </c>
      <c r="AF27" s="208">
        <v>0.19700000000000001</v>
      </c>
      <c r="AG27" s="208">
        <v>0.20300000000000001</v>
      </c>
      <c r="AH27" s="208">
        <v>0.21299999999999999</v>
      </c>
      <c r="AI27" s="208">
        <v>0.22900000000000001</v>
      </c>
      <c r="AJ27" s="208">
        <f>AM5</f>
        <v>0.23250000000000001</v>
      </c>
      <c r="AK27" s="209">
        <f>(AJ27-AI27)/AI27</f>
        <v>1.5283842794759838E-2</v>
      </c>
      <c r="AL27" s="219">
        <f>AVERAGE(AF27:AJ27)</f>
        <v>0.21490000000000001</v>
      </c>
    </row>
    <row r="28" spans="2:38" x14ac:dyDescent="0.25">
      <c r="T28" t="s">
        <v>223</v>
      </c>
      <c r="U28">
        <v>2</v>
      </c>
      <c r="V28" s="1">
        <f t="shared" si="17"/>
        <v>3.7735849056603772E-2</v>
      </c>
      <c r="W28">
        <v>3</v>
      </c>
      <c r="X28" s="1">
        <f t="shared" si="18"/>
        <v>5.5555555555555552E-2</v>
      </c>
      <c r="Y28">
        <v>1</v>
      </c>
      <c r="Z28" s="1">
        <f t="shared" si="19"/>
        <v>0.02</v>
      </c>
      <c r="AA28">
        <v>3</v>
      </c>
      <c r="AB28" s="1">
        <f t="shared" si="19"/>
        <v>5.1724137931034482E-2</v>
      </c>
      <c r="AC28" s="5">
        <f t="shared" si="16"/>
        <v>9</v>
      </c>
      <c r="AE28" s="210" t="s">
        <v>393</v>
      </c>
      <c r="AF28" s="211">
        <v>0.17899999999999999</v>
      </c>
      <c r="AG28" s="211">
        <v>0.20200000000000001</v>
      </c>
      <c r="AH28" s="211">
        <v>0.214</v>
      </c>
      <c r="AI28" s="211">
        <v>0.26500000000000001</v>
      </c>
      <c r="AJ28" s="211">
        <f>AN5</f>
        <v>0.2780487804878049</v>
      </c>
      <c r="AK28" s="212">
        <f>(AJ28-AI28)/AI28</f>
        <v>4.9240681086056184E-2</v>
      </c>
      <c r="AL28" s="220">
        <f>AVERAGE(AF28:AJ28)</f>
        <v>0.22760975609756101</v>
      </c>
    </row>
    <row r="29" spans="2:38" x14ac:dyDescent="0.25">
      <c r="AE29" s="213" t="s">
        <v>394</v>
      </c>
      <c r="AF29" s="214"/>
      <c r="AG29" s="215">
        <v>0.29899999999999999</v>
      </c>
      <c r="AH29" s="215">
        <v>0.29499999999999998</v>
      </c>
      <c r="AI29" s="215">
        <v>0.32200000000000001</v>
      </c>
      <c r="AJ29" s="215">
        <f>AO5</f>
        <v>0.33189655172413796</v>
      </c>
      <c r="AK29" s="216">
        <f>(AJ29-AI29)/AI29</f>
        <v>3.0734632683658222E-2</v>
      </c>
      <c r="AL29" s="221">
        <f>AVERAGE(AF29:AJ29)</f>
        <v>0.31197413793103446</v>
      </c>
    </row>
    <row r="30" spans="2:38" ht="18.75" x14ac:dyDescent="0.3">
      <c r="T30" s="87" t="s">
        <v>218</v>
      </c>
      <c r="U30" s="115" t="str">
        <f>'Panorama Mensual'!$A$5</f>
        <v>:: Musimundo</v>
      </c>
      <c r="V30" s="119" t="s">
        <v>43</v>
      </c>
      <c r="W30" s="116" t="str">
        <f>'Panorama Mensual'!$A$8</f>
        <v>:: Fravega</v>
      </c>
      <c r="X30" s="119" t="s">
        <v>43</v>
      </c>
      <c r="Y30" s="117" t="str">
        <f>'Panorama Mensual'!$A$11</f>
        <v>:: Garbarino</v>
      </c>
      <c r="Z30" s="119" t="s">
        <v>43</v>
      </c>
      <c r="AA30" s="169" t="str">
        <f>'Panorama Mensual'!$A$14</f>
        <v>:: Avenida</v>
      </c>
      <c r="AB30" s="119" t="s">
        <v>43</v>
      </c>
      <c r="AC30" s="118" t="s">
        <v>3</v>
      </c>
      <c r="AE30" s="86"/>
      <c r="AF30" s="86"/>
      <c r="AG30" s="86"/>
      <c r="AH30" s="86"/>
      <c r="AI30" s="86"/>
      <c r="AJ30" s="86"/>
      <c r="AK30" s="86"/>
      <c r="AL30" s="237"/>
    </row>
    <row r="31" spans="2:38" x14ac:dyDescent="0.25">
      <c r="T31" t="s">
        <v>3</v>
      </c>
      <c r="U31" s="192">
        <v>75</v>
      </c>
      <c r="V31">
        <f>SUM(U32:U36)</f>
        <v>23</v>
      </c>
      <c r="W31" s="192">
        <v>84</v>
      </c>
      <c r="X31">
        <f>SUM(W32:W36)</f>
        <v>21</v>
      </c>
      <c r="Y31" s="192">
        <v>88</v>
      </c>
      <c r="Z31">
        <f>SUM(Y32:Y36)</f>
        <v>20</v>
      </c>
      <c r="AA31" s="192">
        <v>42</v>
      </c>
      <c r="AB31">
        <f>SUM(AA32:AA36)</f>
        <v>12</v>
      </c>
      <c r="AC31" s="170">
        <f t="shared" ref="AC31:AC36" si="20">U31+W31+Y31+AA31</f>
        <v>289</v>
      </c>
      <c r="AE31" s="201" t="s">
        <v>218</v>
      </c>
      <c r="AF31" s="238" t="s">
        <v>395</v>
      </c>
      <c r="AG31" s="238" t="s">
        <v>396</v>
      </c>
      <c r="AH31" s="238" t="s">
        <v>397</v>
      </c>
      <c r="AI31" s="238" t="s">
        <v>534</v>
      </c>
      <c r="AJ31" s="238" t="s">
        <v>574</v>
      </c>
      <c r="AK31" s="203" t="s">
        <v>15</v>
      </c>
      <c r="AL31" s="222" t="s">
        <v>16</v>
      </c>
    </row>
    <row r="32" spans="2:38" x14ac:dyDescent="0.25">
      <c r="T32" t="s">
        <v>95</v>
      </c>
      <c r="U32">
        <v>10</v>
      </c>
      <c r="V32" s="1">
        <f>U32/V$31</f>
        <v>0.43478260869565216</v>
      </c>
      <c r="W32">
        <v>9</v>
      </c>
      <c r="X32" s="1">
        <f>W32/X$31</f>
        <v>0.42857142857142855</v>
      </c>
      <c r="Y32">
        <v>9</v>
      </c>
      <c r="Z32" s="1">
        <f>Y32/Z$31</f>
        <v>0.45</v>
      </c>
      <c r="AA32">
        <v>3</v>
      </c>
      <c r="AB32" s="1">
        <f>AA32/AB$31</f>
        <v>0.25</v>
      </c>
      <c r="AC32" s="170">
        <f t="shared" si="20"/>
        <v>31</v>
      </c>
      <c r="AE32" s="204" t="s">
        <v>391</v>
      </c>
      <c r="AF32" s="205">
        <v>0.158</v>
      </c>
      <c r="AG32" s="205">
        <v>0.185</v>
      </c>
      <c r="AH32" s="205">
        <v>0.20100000000000001</v>
      </c>
      <c r="AI32" s="205">
        <v>0.183</v>
      </c>
      <c r="AJ32" s="205">
        <f>AL6</f>
        <v>0.18564356435643564</v>
      </c>
      <c r="AK32" s="206">
        <f>(AJ32-AI32)/AI32</f>
        <v>1.4445706865768557E-2</v>
      </c>
      <c r="AL32" s="223">
        <f>AVERAGE(AF32:AJ32)</f>
        <v>0.18252871287128714</v>
      </c>
    </row>
    <row r="33" spans="2:38" x14ac:dyDescent="0.25">
      <c r="T33" t="s">
        <v>97</v>
      </c>
      <c r="U33">
        <v>5</v>
      </c>
      <c r="V33" s="1">
        <f>U33/V$31</f>
        <v>0.21739130434782608</v>
      </c>
      <c r="W33">
        <v>4</v>
      </c>
      <c r="X33" s="1">
        <f>W33/X$31</f>
        <v>0.19047619047619047</v>
      </c>
      <c r="Y33">
        <v>4</v>
      </c>
      <c r="Z33" s="1">
        <f>Y33/Z$31</f>
        <v>0.2</v>
      </c>
      <c r="AA33">
        <v>3</v>
      </c>
      <c r="AB33" s="1">
        <f>AA33/AB$31</f>
        <v>0.25</v>
      </c>
      <c r="AC33" s="170">
        <f t="shared" si="20"/>
        <v>16</v>
      </c>
      <c r="AE33" s="207" t="s">
        <v>392</v>
      </c>
      <c r="AF33" s="208">
        <v>0.161</v>
      </c>
      <c r="AG33" s="208">
        <v>0.19800000000000001</v>
      </c>
      <c r="AH33" s="208">
        <v>0.22700000000000001</v>
      </c>
      <c r="AI33" s="208">
        <v>0.20699999999999999</v>
      </c>
      <c r="AJ33" s="208">
        <f>AM6</f>
        <v>0.21</v>
      </c>
      <c r="AK33" s="209">
        <f>(AJ33-AI33)/AI33</f>
        <v>1.449275362318842E-2</v>
      </c>
      <c r="AL33" s="219">
        <f>AVERAGE(AF33:AJ33)</f>
        <v>0.20059999999999997</v>
      </c>
    </row>
    <row r="34" spans="2:38" x14ac:dyDescent="0.25">
      <c r="T34" t="s">
        <v>96</v>
      </c>
      <c r="U34">
        <v>4</v>
      </c>
      <c r="V34" s="1">
        <f>U34/V$31</f>
        <v>0.17391304347826086</v>
      </c>
      <c r="W34">
        <v>6</v>
      </c>
      <c r="X34" s="1">
        <f>W34/X$31</f>
        <v>0.2857142857142857</v>
      </c>
      <c r="Y34">
        <v>3</v>
      </c>
      <c r="Z34" s="1">
        <f>Y34/Z$31</f>
        <v>0.15</v>
      </c>
      <c r="AA34">
        <v>2</v>
      </c>
      <c r="AB34" s="1">
        <f>AA34/AB$31</f>
        <v>0.16666666666666666</v>
      </c>
      <c r="AC34" s="170">
        <f t="shared" si="20"/>
        <v>15</v>
      </c>
      <c r="AE34" s="210" t="s">
        <v>393</v>
      </c>
      <c r="AF34" s="211">
        <v>0.16200000000000001</v>
      </c>
      <c r="AG34" s="211">
        <v>0.19700000000000001</v>
      </c>
      <c r="AH34" s="211">
        <v>0.18099999999999999</v>
      </c>
      <c r="AI34" s="211">
        <v>0.20399999999999999</v>
      </c>
      <c r="AJ34" s="211">
        <f>AN6</f>
        <v>0.21463414634146341</v>
      </c>
      <c r="AK34" s="212">
        <f>(AJ34-AI34)/AI34</f>
        <v>5.2128168340506986E-2</v>
      </c>
      <c r="AL34" s="220">
        <f>AVERAGE(AF34:AJ34)</f>
        <v>0.19172682926829268</v>
      </c>
    </row>
    <row r="35" spans="2:38" x14ac:dyDescent="0.25">
      <c r="T35" t="s">
        <v>94</v>
      </c>
      <c r="U35">
        <v>2</v>
      </c>
      <c r="V35" s="1">
        <f>U35/V$31</f>
        <v>8.6956521739130432E-2</v>
      </c>
      <c r="W35">
        <v>1</v>
      </c>
      <c r="X35" s="1">
        <f>W35/X$31</f>
        <v>4.7619047619047616E-2</v>
      </c>
      <c r="Y35">
        <v>2</v>
      </c>
      <c r="Z35" s="1">
        <f>Y35/Z$31</f>
        <v>0.1</v>
      </c>
      <c r="AA35">
        <v>2</v>
      </c>
      <c r="AB35" s="1">
        <f>AA35/AB$31</f>
        <v>0.16666666666666666</v>
      </c>
      <c r="AC35" s="170">
        <f t="shared" si="20"/>
        <v>7</v>
      </c>
      <c r="AE35" s="213" t="s">
        <v>394</v>
      </c>
      <c r="AF35" s="214"/>
      <c r="AG35" s="215">
        <v>0.186</v>
      </c>
      <c r="AH35" s="215">
        <v>0.16300000000000001</v>
      </c>
      <c r="AI35" s="215">
        <v>0.17599999999999999</v>
      </c>
      <c r="AJ35" s="215">
        <f>AO6</f>
        <v>0.18103448275862069</v>
      </c>
      <c r="AK35" s="216">
        <f>(AJ35-AI35)/AI35</f>
        <v>2.8605015673981257E-2</v>
      </c>
      <c r="AL35" s="221">
        <f>AVERAGE(AF35:AJ35)</f>
        <v>0.17650862068965514</v>
      </c>
    </row>
    <row r="36" spans="2:38" ht="21" x14ac:dyDescent="0.35">
      <c r="B36" s="280" t="str">
        <f>B7</f>
        <v>Arte y Entretenimiento</v>
      </c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t="s">
        <v>219</v>
      </c>
      <c r="U36">
        <v>2</v>
      </c>
      <c r="V36" s="1">
        <f>U36/V$31</f>
        <v>8.6956521739130432E-2</v>
      </c>
      <c r="W36">
        <v>1</v>
      </c>
      <c r="X36" s="1">
        <f>W36/X$31</f>
        <v>4.7619047619047616E-2</v>
      </c>
      <c r="Y36">
        <v>2</v>
      </c>
      <c r="Z36" s="1">
        <f>Y36/Z$31</f>
        <v>0.1</v>
      </c>
      <c r="AA36">
        <v>2</v>
      </c>
      <c r="AB36" s="1">
        <f>AA36/AB$31</f>
        <v>0.16666666666666666</v>
      </c>
      <c r="AC36" s="170">
        <f t="shared" si="20"/>
        <v>7</v>
      </c>
      <c r="AE36" s="86"/>
      <c r="AF36" s="86"/>
      <c r="AG36" s="86"/>
      <c r="AH36" s="86"/>
      <c r="AI36" s="86"/>
      <c r="AJ36" s="86"/>
      <c r="AK36" s="86"/>
      <c r="AL36" s="237"/>
    </row>
    <row r="37" spans="2:38" x14ac:dyDescent="0.25">
      <c r="V37" s="1" t="s">
        <v>4</v>
      </c>
      <c r="AC37"/>
      <c r="AE37" s="201" t="s">
        <v>398</v>
      </c>
      <c r="AF37" s="238" t="s">
        <v>395</v>
      </c>
      <c r="AG37" s="238" t="s">
        <v>396</v>
      </c>
      <c r="AH37" s="238" t="s">
        <v>397</v>
      </c>
      <c r="AI37" s="238" t="s">
        <v>534</v>
      </c>
      <c r="AJ37" s="238" t="s">
        <v>574</v>
      </c>
      <c r="AK37" s="203" t="s">
        <v>15</v>
      </c>
      <c r="AL37" s="222" t="s">
        <v>16</v>
      </c>
    </row>
    <row r="38" spans="2:38" ht="23.25" x14ac:dyDescent="0.35">
      <c r="B38" s="275" t="s">
        <v>209</v>
      </c>
      <c r="C38" s="275"/>
      <c r="D38" s="275"/>
      <c r="E38" s="127" t="str">
        <f>$C$4</f>
        <v>:: Musimundo</v>
      </c>
      <c r="F38" s="62" t="s">
        <v>143</v>
      </c>
      <c r="G38" s="191">
        <f>C22</f>
        <v>0.24009900990099009</v>
      </c>
      <c r="H38" s="62" t="s">
        <v>144</v>
      </c>
      <c r="I38" s="191">
        <f>C7</f>
        <v>0.37451737451737449</v>
      </c>
      <c r="L38" s="131" t="str">
        <f>$E$4</f>
        <v>:: Garbarino</v>
      </c>
      <c r="M38" s="62" t="s">
        <v>143</v>
      </c>
      <c r="N38" s="191">
        <f>E22</f>
        <v>0.16097560975609757</v>
      </c>
      <c r="O38" s="62" t="s">
        <v>144</v>
      </c>
      <c r="P38" s="191">
        <f>E7</f>
        <v>0.25482625482625482</v>
      </c>
      <c r="R38" s="134" t="s">
        <v>4</v>
      </c>
      <c r="T38" s="87" t="s">
        <v>85</v>
      </c>
      <c r="U38" s="115" t="str">
        <f>'Panorama Mensual'!$A$5</f>
        <v>:: Musimundo</v>
      </c>
      <c r="V38" s="119" t="s">
        <v>43</v>
      </c>
      <c r="W38" s="116" t="str">
        <f>'Panorama Mensual'!$A$8</f>
        <v>:: Fravega</v>
      </c>
      <c r="X38" s="119" t="s">
        <v>43</v>
      </c>
      <c r="Y38" s="117" t="str">
        <f>'Panorama Mensual'!$A$11</f>
        <v>:: Garbarino</v>
      </c>
      <c r="Z38" s="119" t="s">
        <v>43</v>
      </c>
      <c r="AA38" s="169" t="str">
        <f>'Panorama Mensual'!$A$14</f>
        <v>:: Avenida</v>
      </c>
      <c r="AB38" s="119" t="s">
        <v>43</v>
      </c>
      <c r="AC38" s="118" t="s">
        <v>3</v>
      </c>
      <c r="AE38" s="204" t="s">
        <v>391</v>
      </c>
      <c r="AF38" s="205">
        <v>0.128</v>
      </c>
      <c r="AG38" s="205">
        <v>0.127</v>
      </c>
      <c r="AH38" s="205">
        <v>0.14799999999999999</v>
      </c>
      <c r="AI38" s="205">
        <v>0.129</v>
      </c>
      <c r="AJ38" s="205">
        <f>AL7</f>
        <v>0.13118811881188119</v>
      </c>
      <c r="AK38" s="206">
        <f>(AJ38-AI38)/AI38</f>
        <v>1.6962161332412327E-2</v>
      </c>
      <c r="AL38" s="223">
        <f>AVERAGE(AF38:AJ38)</f>
        <v>0.13263762376237626</v>
      </c>
    </row>
    <row r="39" spans="2:38" x14ac:dyDescent="0.25">
      <c r="T39" t="s">
        <v>3</v>
      </c>
      <c r="U39" s="192">
        <v>53</v>
      </c>
      <c r="V39">
        <f>SUM(U40:U45)</f>
        <v>5</v>
      </c>
      <c r="W39" s="192">
        <v>62</v>
      </c>
      <c r="X39">
        <f>SUM(W40:W45)</f>
        <v>10</v>
      </c>
      <c r="Y39" s="192">
        <v>68</v>
      </c>
      <c r="Z39">
        <f>SUM(Y40:Y45)</f>
        <v>11</v>
      </c>
      <c r="AA39" s="192">
        <v>39</v>
      </c>
      <c r="AB39">
        <f>SUM(AA40:AA45)</f>
        <v>13</v>
      </c>
      <c r="AC39" s="170">
        <f t="shared" ref="AC39:AC45" si="21">U39+W39+Y39+AA39</f>
        <v>222</v>
      </c>
      <c r="AE39" s="207" t="s">
        <v>392</v>
      </c>
      <c r="AF39" s="208">
        <v>0.155</v>
      </c>
      <c r="AG39" s="208">
        <v>0.14299999999999999</v>
      </c>
      <c r="AH39" s="208">
        <v>0.16</v>
      </c>
      <c r="AI39" s="208">
        <v>0.153</v>
      </c>
      <c r="AJ39" s="208">
        <f>AM7</f>
        <v>0.155</v>
      </c>
      <c r="AK39" s="209">
        <f>(AJ39-AI39)/AI39</f>
        <v>1.3071895424836614E-2</v>
      </c>
      <c r="AL39" s="219">
        <f>AVERAGE(AF39:AJ39)</f>
        <v>0.1532</v>
      </c>
    </row>
    <row r="40" spans="2:38" ht="18.75" x14ac:dyDescent="0.3">
      <c r="B40" s="276" t="s">
        <v>46</v>
      </c>
      <c r="C40" s="276"/>
      <c r="D40" s="178">
        <v>1</v>
      </c>
      <c r="T40" t="s">
        <v>41</v>
      </c>
      <c r="U40">
        <v>1</v>
      </c>
      <c r="V40" s="1">
        <f t="shared" ref="V40:V45" si="22">U40/V$39</f>
        <v>0.2</v>
      </c>
      <c r="W40">
        <v>2</v>
      </c>
      <c r="X40" s="1">
        <f t="shared" ref="X40:X45" si="23">W40/X$39</f>
        <v>0.2</v>
      </c>
      <c r="Y40">
        <v>1</v>
      </c>
      <c r="Z40" s="1">
        <f t="shared" ref="Z40:Z45" si="24">Y40/Z$39</f>
        <v>9.0909090909090912E-2</v>
      </c>
      <c r="AA40">
        <v>2</v>
      </c>
      <c r="AB40" s="1">
        <f t="shared" ref="AB40:AB45" si="25">AA40/AB$39</f>
        <v>0.15384615384615385</v>
      </c>
      <c r="AC40" s="170">
        <f t="shared" si="21"/>
        <v>6</v>
      </c>
      <c r="AE40" s="210" t="s">
        <v>393</v>
      </c>
      <c r="AF40" s="211">
        <v>0.14699999999999999</v>
      </c>
      <c r="AG40" s="211">
        <v>0.14199999999999999</v>
      </c>
      <c r="AH40" s="211">
        <v>0.16600000000000001</v>
      </c>
      <c r="AI40" s="211">
        <v>0.158</v>
      </c>
      <c r="AJ40" s="211">
        <f>AN7</f>
        <v>0.16585365853658537</v>
      </c>
      <c r="AK40" s="212">
        <f>(AJ40-AI40)/AI40</f>
        <v>4.9706699598641602E-2</v>
      </c>
      <c r="AL40" s="220">
        <f>AVERAGE(AF40:AJ40)</f>
        <v>0.15577073170731709</v>
      </c>
    </row>
    <row r="41" spans="2:38" ht="18.75" x14ac:dyDescent="0.3">
      <c r="B41" s="276" t="s">
        <v>225</v>
      </c>
      <c r="C41" s="276"/>
      <c r="D41" s="178">
        <f>D40+1</f>
        <v>2</v>
      </c>
      <c r="T41" t="s">
        <v>42</v>
      </c>
      <c r="U41">
        <v>1</v>
      </c>
      <c r="V41" s="1">
        <f t="shared" si="22"/>
        <v>0.2</v>
      </c>
      <c r="W41">
        <v>3</v>
      </c>
      <c r="X41" s="1">
        <f t="shared" si="23"/>
        <v>0.3</v>
      </c>
      <c r="Y41">
        <v>2</v>
      </c>
      <c r="Z41" s="1">
        <f t="shared" si="24"/>
        <v>0.18181818181818182</v>
      </c>
      <c r="AA41">
        <v>4</v>
      </c>
      <c r="AB41" s="1">
        <f t="shared" si="25"/>
        <v>0.30769230769230771</v>
      </c>
      <c r="AC41" s="170">
        <f t="shared" si="21"/>
        <v>10</v>
      </c>
      <c r="AE41" s="213" t="s">
        <v>394</v>
      </c>
      <c r="AF41" s="214"/>
      <c r="AG41" s="215">
        <v>0.13200000000000001</v>
      </c>
      <c r="AH41" s="215">
        <v>0.10100000000000001</v>
      </c>
      <c r="AI41" s="215">
        <v>0.16300000000000001</v>
      </c>
      <c r="AJ41" s="215">
        <f>AO7</f>
        <v>0.16810344827586207</v>
      </c>
      <c r="AK41" s="216">
        <f>(AJ41-AI41)/AI41</f>
        <v>3.1309498624920648E-2</v>
      </c>
      <c r="AL41" s="221">
        <f>AVERAGE(AF41:AJ41)</f>
        <v>0.14102586206896553</v>
      </c>
    </row>
    <row r="42" spans="2:38" ht="18.75" x14ac:dyDescent="0.3">
      <c r="B42" s="276" t="s">
        <v>196</v>
      </c>
      <c r="C42" s="276"/>
      <c r="D42" s="178">
        <f t="shared" ref="D42:D69" si="26">D41+1</f>
        <v>3</v>
      </c>
      <c r="T42" t="s">
        <v>220</v>
      </c>
      <c r="U42">
        <v>2</v>
      </c>
      <c r="V42" s="1">
        <f t="shared" si="22"/>
        <v>0.4</v>
      </c>
      <c r="W42">
        <v>2</v>
      </c>
      <c r="X42" s="1">
        <f t="shared" si="23"/>
        <v>0.2</v>
      </c>
      <c r="Y42">
        <v>3</v>
      </c>
      <c r="Z42" s="1">
        <f t="shared" si="24"/>
        <v>0.27272727272727271</v>
      </c>
      <c r="AA42">
        <v>3</v>
      </c>
      <c r="AB42" s="1">
        <f t="shared" si="25"/>
        <v>0.23076923076923078</v>
      </c>
      <c r="AC42" s="170">
        <f t="shared" si="21"/>
        <v>10</v>
      </c>
      <c r="AE42" s="86"/>
      <c r="AF42" s="86"/>
      <c r="AG42" s="86"/>
      <c r="AH42" s="86"/>
      <c r="AI42" s="86"/>
      <c r="AJ42" s="86"/>
      <c r="AK42" s="86"/>
      <c r="AL42" s="237"/>
    </row>
    <row r="43" spans="2:38" ht="18.75" x14ac:dyDescent="0.3">
      <c r="B43" s="276" t="s">
        <v>194</v>
      </c>
      <c r="C43" s="276"/>
      <c r="D43" s="178">
        <f t="shared" si="26"/>
        <v>4</v>
      </c>
      <c r="T43" t="s">
        <v>221</v>
      </c>
      <c r="U43">
        <v>1</v>
      </c>
      <c r="V43" s="1">
        <f t="shared" si="22"/>
        <v>0.2</v>
      </c>
      <c r="W43">
        <v>1</v>
      </c>
      <c r="X43" s="1">
        <f t="shared" si="23"/>
        <v>0.1</v>
      </c>
      <c r="Y43">
        <v>2</v>
      </c>
      <c r="Z43" s="1">
        <f t="shared" si="24"/>
        <v>0.18181818181818182</v>
      </c>
      <c r="AA43">
        <v>1</v>
      </c>
      <c r="AB43" s="1">
        <f t="shared" si="25"/>
        <v>7.6923076923076927E-2</v>
      </c>
      <c r="AC43" s="170">
        <f t="shared" si="21"/>
        <v>5</v>
      </c>
      <c r="AE43" s="201" t="s">
        <v>399</v>
      </c>
      <c r="AF43" s="238" t="s">
        <v>395</v>
      </c>
      <c r="AG43" s="238" t="s">
        <v>396</v>
      </c>
      <c r="AH43" s="238" t="s">
        <v>397</v>
      </c>
      <c r="AI43" s="238" t="s">
        <v>534</v>
      </c>
      <c r="AJ43" s="238" t="s">
        <v>574</v>
      </c>
      <c r="AK43" s="203" t="s">
        <v>15</v>
      </c>
      <c r="AL43" s="222" t="s">
        <v>16</v>
      </c>
    </row>
    <row r="44" spans="2:38" ht="18.75" x14ac:dyDescent="0.3">
      <c r="B44" s="276" t="s">
        <v>226</v>
      </c>
      <c r="C44" s="276"/>
      <c r="D44" s="178">
        <f t="shared" si="26"/>
        <v>5</v>
      </c>
      <c r="T44" t="s">
        <v>98</v>
      </c>
      <c r="U44">
        <v>0</v>
      </c>
      <c r="V44" s="1">
        <f t="shared" si="22"/>
        <v>0</v>
      </c>
      <c r="W44">
        <v>1</v>
      </c>
      <c r="X44" s="1">
        <f t="shared" si="23"/>
        <v>0.1</v>
      </c>
      <c r="Y44">
        <v>2</v>
      </c>
      <c r="Z44" s="1">
        <f t="shared" si="24"/>
        <v>0.18181818181818182</v>
      </c>
      <c r="AA44">
        <v>2</v>
      </c>
      <c r="AB44" s="1">
        <f t="shared" si="25"/>
        <v>0.15384615384615385</v>
      </c>
      <c r="AC44" s="170">
        <f t="shared" si="21"/>
        <v>5</v>
      </c>
      <c r="AE44" s="204" t="s">
        <v>391</v>
      </c>
      <c r="AF44" s="205">
        <v>8.5999999999999993E-2</v>
      </c>
      <c r="AG44" s="205">
        <v>7.0999999999999994E-2</v>
      </c>
      <c r="AH44" s="205">
        <v>6.8000000000000005E-2</v>
      </c>
      <c r="AI44" s="205">
        <v>0.105</v>
      </c>
      <c r="AJ44" s="205">
        <f>AL8</f>
        <v>0.10643564356435643</v>
      </c>
      <c r="AK44" s="206">
        <f>(AJ44-AI44)/AI44</f>
        <v>1.3672795851013685E-2</v>
      </c>
      <c r="AL44" s="223">
        <f>AVERAGE(AF44:AJ44)</f>
        <v>8.7287128712871281E-2</v>
      </c>
    </row>
    <row r="45" spans="2:38" ht="18.75" x14ac:dyDescent="0.3">
      <c r="B45" s="276" t="s">
        <v>227</v>
      </c>
      <c r="C45" s="276"/>
      <c r="D45" s="178">
        <f t="shared" si="26"/>
        <v>6</v>
      </c>
      <c r="T45" t="s">
        <v>222</v>
      </c>
      <c r="U45">
        <v>0</v>
      </c>
      <c r="V45" s="1">
        <f t="shared" si="22"/>
        <v>0</v>
      </c>
      <c r="W45">
        <v>1</v>
      </c>
      <c r="X45" s="1">
        <f t="shared" si="23"/>
        <v>0.1</v>
      </c>
      <c r="Y45">
        <v>1</v>
      </c>
      <c r="Z45" s="1">
        <f t="shared" si="24"/>
        <v>9.0909090909090912E-2</v>
      </c>
      <c r="AA45" s="190">
        <v>1</v>
      </c>
      <c r="AB45" s="1">
        <f t="shared" si="25"/>
        <v>7.6923076923076927E-2</v>
      </c>
      <c r="AC45" s="170">
        <f t="shared" si="21"/>
        <v>3</v>
      </c>
      <c r="AE45" s="207" t="s">
        <v>392</v>
      </c>
      <c r="AF45" s="208">
        <v>0.10299999999999999</v>
      </c>
      <c r="AG45" s="208">
        <v>8.5000000000000006E-2</v>
      </c>
      <c r="AH45" s="208">
        <v>8.6999999999999994E-2</v>
      </c>
      <c r="AI45" s="208">
        <v>8.4000000000000005E-2</v>
      </c>
      <c r="AJ45" s="208">
        <f>AM8</f>
        <v>8.5000000000000006E-2</v>
      </c>
      <c r="AK45" s="209">
        <f>(AJ45-AI45)/AI45</f>
        <v>1.1904761904761915E-2</v>
      </c>
      <c r="AL45" s="219">
        <f>AVERAGE(AF45:AJ45)</f>
        <v>8.8800000000000018E-2</v>
      </c>
    </row>
    <row r="46" spans="2:38" ht="18.75" x14ac:dyDescent="0.3">
      <c r="B46" s="276" t="s">
        <v>228</v>
      </c>
      <c r="C46" s="276"/>
      <c r="D46" s="178">
        <f t="shared" si="26"/>
        <v>7</v>
      </c>
      <c r="AE46" s="210" t="s">
        <v>393</v>
      </c>
      <c r="AF46" s="211">
        <v>8.2000000000000003E-2</v>
      </c>
      <c r="AG46" s="211">
        <v>8.5000000000000006E-2</v>
      </c>
      <c r="AH46" s="211">
        <v>7.8E-2</v>
      </c>
      <c r="AI46" s="211">
        <v>7.0000000000000007E-2</v>
      </c>
      <c r="AJ46" s="211">
        <f>AN8</f>
        <v>7.3170731707317069E-2</v>
      </c>
      <c r="AK46" s="212">
        <f>(AJ46-AI46)/AI46</f>
        <v>4.5296167247386596E-2</v>
      </c>
      <c r="AL46" s="220">
        <f>AVERAGE(AF46:AJ46)</f>
        <v>7.7634146341463414E-2</v>
      </c>
    </row>
    <row r="47" spans="2:38" ht="18.75" x14ac:dyDescent="0.3">
      <c r="B47" s="276" t="s">
        <v>229</v>
      </c>
      <c r="C47" s="276"/>
      <c r="D47" s="178">
        <f t="shared" si="26"/>
        <v>8</v>
      </c>
      <c r="T47" s="87" t="s">
        <v>83</v>
      </c>
      <c r="U47" s="115" t="str">
        <f>'Panorama Mensual'!$A$5</f>
        <v>:: Musimundo</v>
      </c>
      <c r="V47" s="119" t="s">
        <v>43</v>
      </c>
      <c r="W47" s="116" t="str">
        <f>'Panorama Mensual'!$A$8</f>
        <v>:: Fravega</v>
      </c>
      <c r="X47" s="119" t="s">
        <v>43</v>
      </c>
      <c r="Y47" s="117" t="str">
        <f>'Panorama Mensual'!$A$11</f>
        <v>:: Garbarino</v>
      </c>
      <c r="Z47" s="119" t="s">
        <v>43</v>
      </c>
      <c r="AA47" s="169" t="str">
        <f>'Panorama Mensual'!$A$14</f>
        <v>:: Avenida</v>
      </c>
      <c r="AB47" s="119" t="s">
        <v>43</v>
      </c>
      <c r="AC47" s="118" t="s">
        <v>3</v>
      </c>
      <c r="AE47" s="213" t="s">
        <v>394</v>
      </c>
      <c r="AF47" s="214"/>
      <c r="AG47" s="215">
        <v>7.1999999999999995E-2</v>
      </c>
      <c r="AH47" s="215">
        <v>0.105</v>
      </c>
      <c r="AI47" s="215">
        <v>6.7599999999999993E-2</v>
      </c>
      <c r="AJ47" s="215">
        <f>AO8</f>
        <v>6.8965517241379309E-2</v>
      </c>
      <c r="AK47" s="216">
        <f>(AJ47-AI47)/AI47</f>
        <v>2.0199959192001717E-2</v>
      </c>
      <c r="AL47" s="221">
        <f>AVERAGE(AF47:AJ47)</f>
        <v>7.8391379310344816E-2</v>
      </c>
    </row>
    <row r="48" spans="2:38" ht="18.75" x14ac:dyDescent="0.3">
      <c r="B48" s="276" t="s">
        <v>230</v>
      </c>
      <c r="C48" s="276"/>
      <c r="D48" s="178">
        <f t="shared" si="26"/>
        <v>9</v>
      </c>
      <c r="M48" s="6" t="s">
        <v>4</v>
      </c>
      <c r="S48" s="6" t="s">
        <v>4</v>
      </c>
      <c r="T48" t="s">
        <v>3</v>
      </c>
      <c r="U48" s="192">
        <v>43</v>
      </c>
      <c r="V48">
        <f>SUM(U49:U54)</f>
        <v>28</v>
      </c>
      <c r="W48" s="192">
        <v>34</v>
      </c>
      <c r="X48">
        <f>SUM(W49:W54)</f>
        <v>25</v>
      </c>
      <c r="Y48" s="192">
        <v>30</v>
      </c>
      <c r="Z48">
        <f>SUM(Y49:Y54)</f>
        <v>27</v>
      </c>
      <c r="AA48" s="192">
        <v>16</v>
      </c>
      <c r="AB48">
        <f>SUM(AA49:AA54)</f>
        <v>17</v>
      </c>
      <c r="AC48" s="170">
        <f>U48+W48+Y48+AA48</f>
        <v>123</v>
      </c>
      <c r="AL48" s="5" t="s">
        <v>4</v>
      </c>
    </row>
    <row r="49" spans="2:46" ht="18.75" x14ac:dyDescent="0.3">
      <c r="B49" s="276" t="s">
        <v>231</v>
      </c>
      <c r="C49" s="276"/>
      <c r="D49" s="178">
        <f t="shared" si="26"/>
        <v>10</v>
      </c>
      <c r="T49" t="s">
        <v>101</v>
      </c>
      <c r="U49">
        <v>15</v>
      </c>
      <c r="V49" s="1">
        <f t="shared" ref="V49:V54" si="27">U49/V$48</f>
        <v>0.5357142857142857</v>
      </c>
      <c r="W49">
        <v>15</v>
      </c>
      <c r="X49" s="1">
        <f t="shared" ref="X49:X54" si="28">W49/X$48</f>
        <v>0.6</v>
      </c>
      <c r="Y49">
        <v>13</v>
      </c>
      <c r="Z49" s="1">
        <f t="shared" ref="Z49:Z54" si="29">Y49/Z$48</f>
        <v>0.48148148148148145</v>
      </c>
      <c r="AA49">
        <v>8</v>
      </c>
      <c r="AB49" s="1">
        <f t="shared" ref="AB49:AB54" si="30">AA49/AB$48</f>
        <v>0.47058823529411764</v>
      </c>
      <c r="AC49" s="170">
        <f t="shared" ref="AC49:AC54" si="31">U49+W49+Y49+AA49</f>
        <v>51</v>
      </c>
      <c r="AL49" s="5" t="s">
        <v>4</v>
      </c>
    </row>
    <row r="50" spans="2:46" ht="18.75" x14ac:dyDescent="0.3">
      <c r="B50" s="276" t="s">
        <v>232</v>
      </c>
      <c r="C50" s="276"/>
      <c r="D50" s="178">
        <f t="shared" si="26"/>
        <v>11</v>
      </c>
      <c r="T50" t="s">
        <v>102</v>
      </c>
      <c r="U50">
        <v>5</v>
      </c>
      <c r="V50" s="1">
        <f t="shared" si="27"/>
        <v>0.17857142857142858</v>
      </c>
      <c r="W50">
        <v>2</v>
      </c>
      <c r="X50" s="1">
        <f t="shared" si="28"/>
        <v>0.08</v>
      </c>
      <c r="Y50">
        <v>5</v>
      </c>
      <c r="Z50" s="1">
        <f t="shared" si="29"/>
        <v>0.18518518518518517</v>
      </c>
      <c r="AA50">
        <v>2</v>
      </c>
      <c r="AB50" s="1">
        <f t="shared" si="30"/>
        <v>0.11764705882352941</v>
      </c>
      <c r="AC50" s="170">
        <f t="shared" si="31"/>
        <v>14</v>
      </c>
      <c r="AL50"/>
      <c r="AT50"/>
    </row>
    <row r="51" spans="2:46" ht="18.75" x14ac:dyDescent="0.3">
      <c r="B51" s="276" t="s">
        <v>233</v>
      </c>
      <c r="C51" s="276"/>
      <c r="D51" s="178">
        <f t="shared" si="26"/>
        <v>12</v>
      </c>
      <c r="M51" s="2"/>
      <c r="T51" t="s">
        <v>103</v>
      </c>
      <c r="U51">
        <v>5</v>
      </c>
      <c r="V51" s="1">
        <f t="shared" si="27"/>
        <v>0.17857142857142858</v>
      </c>
      <c r="W51">
        <v>3</v>
      </c>
      <c r="X51" s="1">
        <f t="shared" si="28"/>
        <v>0.12</v>
      </c>
      <c r="Y51">
        <v>2</v>
      </c>
      <c r="Z51" s="1">
        <f t="shared" si="29"/>
        <v>7.407407407407407E-2</v>
      </c>
      <c r="AA51">
        <v>2</v>
      </c>
      <c r="AB51" s="1">
        <f t="shared" si="30"/>
        <v>0.11764705882352941</v>
      </c>
      <c r="AC51" s="170">
        <f t="shared" si="31"/>
        <v>12</v>
      </c>
      <c r="AE51" s="11"/>
      <c r="AF51" s="11"/>
      <c r="AG51" s="11"/>
      <c r="AH51" s="11"/>
      <c r="AI51" s="11"/>
      <c r="AJ51" s="11"/>
      <c r="AK51" s="11"/>
      <c r="AL51" s="122"/>
      <c r="AM51" s="11"/>
      <c r="AT51"/>
    </row>
    <row r="52" spans="2:46" ht="21" x14ac:dyDescent="0.35">
      <c r="B52" s="276" t="s">
        <v>234</v>
      </c>
      <c r="C52" s="276"/>
      <c r="D52" s="178">
        <f t="shared" si="26"/>
        <v>13</v>
      </c>
      <c r="M52" s="36" t="s">
        <v>4</v>
      </c>
      <c r="N52" s="135" t="s">
        <v>4</v>
      </c>
      <c r="O52" s="62" t="s">
        <v>4</v>
      </c>
      <c r="P52" s="134" t="s">
        <v>4</v>
      </c>
      <c r="Q52" s="62" t="s">
        <v>4</v>
      </c>
      <c r="R52" s="134" t="s">
        <v>4</v>
      </c>
      <c r="T52" t="s">
        <v>104</v>
      </c>
      <c r="U52">
        <v>1</v>
      </c>
      <c r="V52" s="1">
        <f t="shared" si="27"/>
        <v>3.5714285714285712E-2</v>
      </c>
      <c r="W52">
        <v>3</v>
      </c>
      <c r="X52" s="1">
        <f t="shared" si="28"/>
        <v>0.12</v>
      </c>
      <c r="Y52">
        <v>6</v>
      </c>
      <c r="Z52" s="1">
        <f t="shared" si="29"/>
        <v>0.22222222222222221</v>
      </c>
      <c r="AA52">
        <v>1</v>
      </c>
      <c r="AB52" s="1">
        <f t="shared" si="30"/>
        <v>5.8823529411764705E-2</v>
      </c>
      <c r="AC52" s="170">
        <f t="shared" si="31"/>
        <v>11</v>
      </c>
      <c r="AE52" s="2"/>
      <c r="AF52" s="2"/>
      <c r="AG52" s="2"/>
      <c r="AH52" s="2"/>
      <c r="AI52" s="2"/>
      <c r="AJ52" s="2"/>
      <c r="AK52" s="2"/>
      <c r="AL52" s="87"/>
      <c r="AM52" s="2"/>
      <c r="AT52"/>
    </row>
    <row r="53" spans="2:46" ht="21" x14ac:dyDescent="0.35">
      <c r="B53" s="276" t="s">
        <v>235</v>
      </c>
      <c r="C53" s="276"/>
      <c r="D53" s="178">
        <f t="shared" si="26"/>
        <v>14</v>
      </c>
      <c r="M53" s="36"/>
      <c r="T53" t="s">
        <v>105</v>
      </c>
      <c r="U53">
        <v>1</v>
      </c>
      <c r="V53" s="1">
        <f t="shared" si="27"/>
        <v>3.5714285714285712E-2</v>
      </c>
      <c r="W53">
        <v>1</v>
      </c>
      <c r="X53" s="1">
        <f t="shared" si="28"/>
        <v>0.04</v>
      </c>
      <c r="Y53">
        <v>0</v>
      </c>
      <c r="Z53" s="1">
        <f t="shared" si="29"/>
        <v>0</v>
      </c>
      <c r="AA53">
        <v>2</v>
      </c>
      <c r="AB53" s="1">
        <f t="shared" si="30"/>
        <v>0.11764705882352941</v>
      </c>
      <c r="AC53" s="170">
        <f t="shared" si="31"/>
        <v>4</v>
      </c>
      <c r="AE53" s="2"/>
      <c r="AF53" s="2"/>
      <c r="AG53" s="2"/>
      <c r="AH53" s="2"/>
      <c r="AI53" s="2"/>
      <c r="AJ53" s="2"/>
      <c r="AK53" s="2"/>
      <c r="AL53" s="87"/>
      <c r="AM53" s="2"/>
      <c r="AT53"/>
    </row>
    <row r="54" spans="2:46" ht="21" x14ac:dyDescent="0.35">
      <c r="B54" s="276" t="s">
        <v>236</v>
      </c>
      <c r="C54" s="276"/>
      <c r="D54" s="178">
        <f t="shared" si="26"/>
        <v>15</v>
      </c>
      <c r="M54" s="37"/>
      <c r="T54" t="s">
        <v>106</v>
      </c>
      <c r="U54">
        <v>1</v>
      </c>
      <c r="V54" s="1">
        <f t="shared" si="27"/>
        <v>3.5714285714285712E-2</v>
      </c>
      <c r="W54">
        <v>1</v>
      </c>
      <c r="X54" s="1">
        <f t="shared" si="28"/>
        <v>0.04</v>
      </c>
      <c r="Y54">
        <v>1</v>
      </c>
      <c r="Z54" s="1">
        <f t="shared" si="29"/>
        <v>3.7037037037037035E-2</v>
      </c>
      <c r="AA54">
        <v>2</v>
      </c>
      <c r="AB54" s="1">
        <f t="shared" si="30"/>
        <v>0.11764705882352941</v>
      </c>
      <c r="AC54" s="170">
        <f t="shared" si="31"/>
        <v>5</v>
      </c>
      <c r="AD54" s="11"/>
      <c r="AE54" s="7"/>
      <c r="AF54" s="7"/>
      <c r="AG54" s="7"/>
      <c r="AH54" s="7"/>
      <c r="AI54" s="7"/>
      <c r="AJ54" s="7"/>
      <c r="AK54" s="7"/>
      <c r="AL54" s="121"/>
      <c r="AM54" s="7"/>
    </row>
    <row r="55" spans="2:46" ht="23.25" x14ac:dyDescent="0.35">
      <c r="B55" s="276" t="s">
        <v>237</v>
      </c>
      <c r="C55" s="276"/>
      <c r="D55" s="178">
        <f t="shared" si="26"/>
        <v>16</v>
      </c>
      <c r="E55" s="135" t="str">
        <f>$D$4</f>
        <v>:: Fravega</v>
      </c>
      <c r="F55" s="62" t="s">
        <v>143</v>
      </c>
      <c r="G55" s="191">
        <f>D22</f>
        <v>0.16250000000000001</v>
      </c>
      <c r="H55" s="62" t="s">
        <v>144</v>
      </c>
      <c r="I55" s="191">
        <f>D7</f>
        <v>0.25096525096525096</v>
      </c>
      <c r="L55" s="171" t="str">
        <f>F4</f>
        <v>:: Avenida</v>
      </c>
      <c r="M55" s="62" t="s">
        <v>143</v>
      </c>
      <c r="N55" s="191">
        <f>F22</f>
        <v>0.1336206896551724</v>
      </c>
      <c r="O55" s="62" t="s">
        <v>144</v>
      </c>
      <c r="P55" s="191">
        <f>F7</f>
        <v>0.11969111969111969</v>
      </c>
      <c r="Q55" s="135"/>
      <c r="R55" s="135"/>
      <c r="T55" s="13"/>
      <c r="U55" s="13"/>
      <c r="V55" s="13"/>
      <c r="W55" s="13"/>
      <c r="X55" s="13"/>
      <c r="Y55" s="13"/>
      <c r="Z55" s="13"/>
      <c r="AA55" s="13"/>
      <c r="AB55" s="13"/>
      <c r="AC55" s="124"/>
      <c r="AD55" s="2"/>
      <c r="AE55" s="11"/>
      <c r="AF55" s="11"/>
      <c r="AG55" s="11"/>
      <c r="AH55" s="11"/>
      <c r="AI55" s="11"/>
      <c r="AJ55" s="11"/>
      <c r="AK55" s="11"/>
      <c r="AL55" s="122"/>
      <c r="AM55" s="11"/>
    </row>
    <row r="56" spans="2:46" ht="21" x14ac:dyDescent="0.35">
      <c r="B56" s="276" t="s">
        <v>149</v>
      </c>
      <c r="C56" s="276"/>
      <c r="D56" s="178">
        <f t="shared" si="26"/>
        <v>17</v>
      </c>
      <c r="M56" s="38"/>
      <c r="AD56" s="2"/>
    </row>
    <row r="57" spans="2:46" ht="21" x14ac:dyDescent="0.35">
      <c r="B57" s="276" t="s">
        <v>238</v>
      </c>
      <c r="C57" s="276"/>
      <c r="D57" s="178">
        <f t="shared" si="26"/>
        <v>18</v>
      </c>
      <c r="M57" s="36" t="s">
        <v>4</v>
      </c>
      <c r="AD57" s="7"/>
    </row>
    <row r="58" spans="2:46" ht="18.75" x14ac:dyDescent="0.3">
      <c r="B58" s="276" t="s">
        <v>239</v>
      </c>
      <c r="C58" s="276"/>
      <c r="D58" s="178">
        <f t="shared" si="26"/>
        <v>19</v>
      </c>
      <c r="AD58" s="11"/>
    </row>
    <row r="59" spans="2:46" ht="18.75" x14ac:dyDescent="0.3">
      <c r="B59" s="276" t="s">
        <v>240</v>
      </c>
      <c r="C59" s="276"/>
      <c r="D59" s="178">
        <f t="shared" si="26"/>
        <v>20</v>
      </c>
    </row>
    <row r="60" spans="2:46" ht="18.75" x14ac:dyDescent="0.3">
      <c r="B60" s="276" t="s">
        <v>241</v>
      </c>
      <c r="C60" s="276"/>
      <c r="D60" s="178">
        <f t="shared" si="26"/>
        <v>21</v>
      </c>
    </row>
    <row r="61" spans="2:46" ht="18.75" x14ac:dyDescent="0.3">
      <c r="B61" s="276" t="s">
        <v>242</v>
      </c>
      <c r="C61" s="276"/>
      <c r="D61" s="178">
        <f t="shared" si="26"/>
        <v>22</v>
      </c>
      <c r="AE61" s="13"/>
      <c r="AF61" s="13"/>
      <c r="AG61" s="13"/>
      <c r="AH61" s="13"/>
      <c r="AI61" s="13"/>
      <c r="AJ61" s="13"/>
      <c r="AK61" s="13"/>
      <c r="AL61" s="124"/>
      <c r="AM61" s="13"/>
    </row>
    <row r="62" spans="2:46" ht="21" x14ac:dyDescent="0.35">
      <c r="B62" s="276" t="s">
        <v>243</v>
      </c>
      <c r="C62" s="276"/>
      <c r="D62" s="178">
        <f t="shared" si="26"/>
        <v>23</v>
      </c>
      <c r="M62" s="36"/>
      <c r="AE62" s="13"/>
      <c r="AF62" s="13"/>
      <c r="AG62" s="13"/>
      <c r="AH62" s="13"/>
      <c r="AI62" s="13"/>
      <c r="AJ62" s="13"/>
      <c r="AK62" s="13"/>
      <c r="AL62" s="124"/>
      <c r="AM62" s="13"/>
    </row>
    <row r="63" spans="2:46" ht="18.75" x14ac:dyDescent="0.3">
      <c r="B63" s="276" t="s">
        <v>244</v>
      </c>
      <c r="C63" s="276"/>
      <c r="D63" s="178">
        <f t="shared" si="26"/>
        <v>24</v>
      </c>
    </row>
    <row r="64" spans="2:46" ht="18.75" x14ac:dyDescent="0.3">
      <c r="B64" s="276" t="s">
        <v>245</v>
      </c>
      <c r="C64" s="276"/>
      <c r="D64" s="178">
        <f t="shared" si="26"/>
        <v>25</v>
      </c>
      <c r="AD64" s="13"/>
      <c r="AE64" s="2"/>
      <c r="AF64" s="2"/>
      <c r="AG64" s="2"/>
      <c r="AH64" s="2"/>
      <c r="AI64" s="2"/>
      <c r="AJ64" s="2"/>
      <c r="AK64" s="2"/>
      <c r="AL64" s="87"/>
      <c r="AM64" s="2"/>
      <c r="AN64" s="2"/>
      <c r="AO64" s="2"/>
    </row>
    <row r="65" spans="2:46" ht="18.75" x14ac:dyDescent="0.3">
      <c r="B65" s="276" t="s">
        <v>246</v>
      </c>
      <c r="C65" s="276"/>
      <c r="D65" s="178">
        <f t="shared" si="26"/>
        <v>26</v>
      </c>
      <c r="AD65" s="13"/>
      <c r="AE65" s="2"/>
      <c r="AF65" s="2"/>
      <c r="AG65" s="2"/>
      <c r="AH65" s="2"/>
      <c r="AI65" s="2"/>
      <c r="AJ65" s="2"/>
      <c r="AK65" s="2"/>
      <c r="AL65" s="87"/>
      <c r="AM65" s="2"/>
      <c r="AN65" s="2"/>
      <c r="AO65" s="2"/>
    </row>
    <row r="66" spans="2:46" ht="18.75" x14ac:dyDescent="0.3">
      <c r="B66" s="276" t="s">
        <v>247</v>
      </c>
      <c r="C66" s="276"/>
      <c r="D66" s="178">
        <f t="shared" si="26"/>
        <v>27</v>
      </c>
      <c r="AE66" s="7"/>
      <c r="AF66" s="7"/>
      <c r="AG66" s="7"/>
      <c r="AH66" s="7"/>
      <c r="AI66" s="7"/>
      <c r="AJ66" s="7"/>
      <c r="AK66" s="7"/>
      <c r="AL66" s="121"/>
      <c r="AM66" s="7"/>
      <c r="AN66" s="7"/>
      <c r="AO66" s="7"/>
    </row>
    <row r="67" spans="2:46" s="2" customFormat="1" ht="18.75" x14ac:dyDescent="0.3">
      <c r="B67" s="276" t="s">
        <v>198</v>
      </c>
      <c r="C67" s="276"/>
      <c r="D67" s="178">
        <f t="shared" si="26"/>
        <v>28</v>
      </c>
      <c r="F67"/>
      <c r="G67"/>
      <c r="L67"/>
      <c r="M67"/>
      <c r="R67"/>
      <c r="S67"/>
      <c r="T67"/>
      <c r="U67"/>
      <c r="V67"/>
      <c r="W67"/>
      <c r="X67"/>
      <c r="Y67"/>
      <c r="Z67"/>
      <c r="AA67"/>
      <c r="AB67"/>
      <c r="AC67" s="5"/>
      <c r="AE67" s="11"/>
      <c r="AF67" s="11"/>
      <c r="AG67" s="11"/>
      <c r="AH67" s="11"/>
      <c r="AI67" s="11"/>
      <c r="AJ67" s="11"/>
      <c r="AK67" s="11"/>
      <c r="AL67" s="122"/>
      <c r="AM67" s="11"/>
      <c r="AN67" s="11"/>
      <c r="AO67" s="11"/>
      <c r="AT67" s="87"/>
    </row>
    <row r="68" spans="2:46" s="2" customFormat="1" ht="18.75" x14ac:dyDescent="0.3">
      <c r="B68" s="276" t="s">
        <v>248</v>
      </c>
      <c r="C68" s="276"/>
      <c r="D68" s="178">
        <f t="shared" si="26"/>
        <v>29</v>
      </c>
      <c r="F68"/>
      <c r="G68"/>
      <c r="L68"/>
      <c r="M68"/>
      <c r="R68"/>
      <c r="S68"/>
      <c r="T68"/>
      <c r="U68"/>
      <c r="V68"/>
      <c r="W68"/>
      <c r="X68"/>
      <c r="Y68"/>
      <c r="Z68"/>
      <c r="AA68"/>
      <c r="AB68"/>
      <c r="AC68" s="5"/>
      <c r="AL68" s="87"/>
      <c r="AT68" s="87"/>
    </row>
    <row r="69" spans="2:46" s="7" customFormat="1" ht="18.75" x14ac:dyDescent="0.3">
      <c r="B69" s="276" t="s">
        <v>249</v>
      </c>
      <c r="C69" s="276"/>
      <c r="D69" s="178">
        <f t="shared" si="26"/>
        <v>30</v>
      </c>
      <c r="F69"/>
      <c r="G69"/>
      <c r="L69"/>
      <c r="R69"/>
      <c r="T69"/>
      <c r="U69"/>
      <c r="V69"/>
      <c r="W69"/>
      <c r="X69"/>
      <c r="Y69"/>
      <c r="Z69"/>
      <c r="AA69"/>
      <c r="AB69"/>
      <c r="AC69" s="5"/>
      <c r="AL69" s="121"/>
      <c r="AT69" s="121"/>
    </row>
    <row r="70" spans="2:46" s="11" customFormat="1" x14ac:dyDescent="0.25">
      <c r="F70"/>
      <c r="G70"/>
      <c r="L70"/>
      <c r="R70"/>
      <c r="T70"/>
      <c r="U70"/>
      <c r="V70"/>
      <c r="W70"/>
      <c r="X70"/>
      <c r="Y70"/>
      <c r="Z70"/>
      <c r="AA70"/>
      <c r="AB70"/>
      <c r="AC70" s="5"/>
      <c r="AL70" s="122"/>
      <c r="AT70" s="122"/>
    </row>
    <row r="71" spans="2:46" s="2" customFormat="1" ht="21" x14ac:dyDescent="0.35">
      <c r="B71" s="233" t="str">
        <f>B8</f>
        <v>Internet &amp; Telcos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/>
      <c r="U71"/>
      <c r="V71"/>
      <c r="W71"/>
      <c r="X71"/>
      <c r="Y71"/>
      <c r="Z71"/>
      <c r="AA71"/>
      <c r="AB71"/>
      <c r="AC71" s="5"/>
      <c r="AL71" s="87"/>
      <c r="AT71" s="87"/>
    </row>
    <row r="72" spans="2:46" s="7" customFormat="1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t="s">
        <v>4</v>
      </c>
      <c r="S72" t="s">
        <v>4</v>
      </c>
      <c r="T72"/>
      <c r="U72"/>
      <c r="V72"/>
      <c r="W72"/>
      <c r="X72"/>
      <c r="Y72"/>
      <c r="Z72"/>
      <c r="AA72"/>
      <c r="AB72"/>
      <c r="AC72" s="5"/>
      <c r="AE72" s="14"/>
      <c r="AF72" s="14"/>
      <c r="AG72" s="14"/>
      <c r="AH72" s="14"/>
      <c r="AI72" s="14"/>
      <c r="AJ72" s="14"/>
      <c r="AK72" s="14"/>
      <c r="AL72" s="123"/>
      <c r="AM72" s="14"/>
      <c r="AN72" s="14"/>
      <c r="AO72" s="14"/>
      <c r="AT72" s="121"/>
    </row>
    <row r="73" spans="2:46" s="11" customFormat="1" ht="23.25" x14ac:dyDescent="0.35">
      <c r="B73" s="235" t="s">
        <v>209</v>
      </c>
      <c r="C73" s="235"/>
      <c r="D73" s="235"/>
      <c r="E73" s="127" t="str">
        <f>$C$4</f>
        <v>:: Musimundo</v>
      </c>
      <c r="F73" s="236" t="s">
        <v>143</v>
      </c>
      <c r="G73" s="191">
        <f>C23</f>
        <v>0.12623762376237624</v>
      </c>
      <c r="H73" s="236" t="s">
        <v>144</v>
      </c>
      <c r="I73" s="191">
        <f>C8</f>
        <v>0.27717391304347827</v>
      </c>
      <c r="J73"/>
      <c r="L73" s="131" t="str">
        <f>$E$4</f>
        <v>:: Garbarino</v>
      </c>
      <c r="M73" s="236" t="s">
        <v>143</v>
      </c>
      <c r="N73" s="191">
        <f>E23</f>
        <v>0.10731707317073171</v>
      </c>
      <c r="O73" s="236" t="s">
        <v>144</v>
      </c>
      <c r="P73" s="191">
        <f>E8</f>
        <v>0.2391304347826087</v>
      </c>
      <c r="Q73"/>
      <c r="R73" t="s">
        <v>4</v>
      </c>
      <c r="S73" t="s">
        <v>4</v>
      </c>
      <c r="T73"/>
      <c r="U73"/>
      <c r="V73"/>
      <c r="W73"/>
      <c r="X73"/>
      <c r="Y73"/>
      <c r="Z73"/>
      <c r="AA73"/>
      <c r="AB73"/>
      <c r="AC73" s="5"/>
      <c r="AE73" s="13"/>
      <c r="AF73" s="13"/>
      <c r="AG73" s="13"/>
      <c r="AH73" s="13"/>
      <c r="AI73" s="13"/>
      <c r="AJ73" s="13"/>
      <c r="AK73" s="13"/>
      <c r="AL73" s="124"/>
      <c r="AM73" s="13"/>
      <c r="AN73" s="13"/>
      <c r="AO73" s="13"/>
      <c r="AT73" s="122"/>
    </row>
    <row r="74" spans="2:46" s="2" customFormat="1" ht="18.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t="s">
        <v>4</v>
      </c>
      <c r="S74" t="s">
        <v>4</v>
      </c>
      <c r="T74"/>
      <c r="U74"/>
      <c r="V74"/>
      <c r="W74"/>
      <c r="X74"/>
      <c r="Y74"/>
      <c r="Z74"/>
      <c r="AA74"/>
      <c r="AB74"/>
      <c r="AC74" s="5"/>
      <c r="AE74" s="13"/>
      <c r="AF74" s="13"/>
      <c r="AG74" s="13"/>
      <c r="AH74" s="13"/>
      <c r="AI74" s="13"/>
      <c r="AJ74" s="13"/>
      <c r="AK74" s="13"/>
      <c r="AL74" s="124"/>
      <c r="AM74" s="13"/>
      <c r="AN74" s="13"/>
      <c r="AO74" s="13"/>
      <c r="AT74" s="87"/>
    </row>
    <row r="75" spans="2:46" s="14" customFormat="1" ht="18.75" x14ac:dyDescent="0.3">
      <c r="B75" s="234" t="s">
        <v>45</v>
      </c>
      <c r="C75" s="234"/>
      <c r="D75" s="178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 t="s">
        <v>4</v>
      </c>
      <c r="S75" t="s">
        <v>4</v>
      </c>
      <c r="T75"/>
      <c r="U75"/>
      <c r="V75"/>
      <c r="W75"/>
      <c r="X75"/>
      <c r="Y75"/>
      <c r="Z75"/>
      <c r="AA75"/>
      <c r="AB75"/>
      <c r="AC75" s="5"/>
      <c r="AE75"/>
      <c r="AF75"/>
      <c r="AG75"/>
      <c r="AH75"/>
      <c r="AI75"/>
      <c r="AJ75"/>
      <c r="AK75"/>
      <c r="AL75" s="5"/>
      <c r="AM75"/>
      <c r="AN75"/>
      <c r="AO75"/>
      <c r="AT75" s="123"/>
    </row>
    <row r="76" spans="2:46" s="13" customFormat="1" ht="18.75" x14ac:dyDescent="0.3">
      <c r="B76" s="234" t="s">
        <v>188</v>
      </c>
      <c r="C76" s="234"/>
      <c r="D76" s="178">
        <f>D75+1</f>
        <v>2</v>
      </c>
      <c r="E76"/>
      <c r="F76"/>
      <c r="G76"/>
      <c r="H76"/>
      <c r="I76"/>
      <c r="J76"/>
      <c r="K76"/>
      <c r="L76"/>
      <c r="M76"/>
      <c r="N76"/>
      <c r="O76"/>
      <c r="P76"/>
      <c r="Q76"/>
      <c r="R76" t="s">
        <v>4</v>
      </c>
      <c r="S76" t="s">
        <v>4</v>
      </c>
      <c r="T76"/>
      <c r="U76"/>
      <c r="V76"/>
      <c r="W76"/>
      <c r="X76"/>
      <c r="Y76"/>
      <c r="Z76"/>
      <c r="AA76"/>
      <c r="AB76"/>
      <c r="AC76" s="5"/>
      <c r="AE76"/>
      <c r="AF76"/>
      <c r="AG76"/>
      <c r="AH76"/>
      <c r="AI76"/>
      <c r="AJ76"/>
      <c r="AK76"/>
      <c r="AL76" s="5"/>
      <c r="AM76"/>
      <c r="AN76"/>
      <c r="AO76"/>
      <c r="AT76" s="124"/>
    </row>
    <row r="77" spans="2:46" s="13" customFormat="1" ht="18.75" x14ac:dyDescent="0.3">
      <c r="B77" s="234" t="s">
        <v>52</v>
      </c>
      <c r="C77" s="234"/>
      <c r="D77" s="178">
        <f t="shared" ref="D77:D104" si="32">D76+1</f>
        <v>3</v>
      </c>
      <c r="E77"/>
      <c r="F77"/>
      <c r="G77"/>
      <c r="H77"/>
      <c r="I77"/>
      <c r="J77"/>
      <c r="K77"/>
      <c r="L77"/>
      <c r="M77"/>
      <c r="N77"/>
      <c r="O77"/>
      <c r="P77"/>
      <c r="Q77"/>
      <c r="T77"/>
      <c r="U77"/>
      <c r="V77"/>
      <c r="W77"/>
      <c r="X77"/>
      <c r="Y77"/>
      <c r="Z77"/>
      <c r="AA77"/>
      <c r="AB77"/>
      <c r="AC77" s="5"/>
      <c r="AE77"/>
      <c r="AF77"/>
      <c r="AG77"/>
      <c r="AH77"/>
      <c r="AI77"/>
      <c r="AJ77"/>
      <c r="AK77"/>
      <c r="AL77" s="5"/>
      <c r="AM77"/>
      <c r="AN77"/>
      <c r="AO77"/>
      <c r="AT77" s="124"/>
    </row>
    <row r="78" spans="2:46" ht="18.75" x14ac:dyDescent="0.3">
      <c r="B78" s="234" t="s">
        <v>250</v>
      </c>
      <c r="C78" s="234"/>
      <c r="D78" s="178">
        <f t="shared" si="32"/>
        <v>4</v>
      </c>
    </row>
    <row r="79" spans="2:46" ht="18.75" x14ac:dyDescent="0.3">
      <c r="B79" s="234" t="s">
        <v>173</v>
      </c>
      <c r="C79" s="234"/>
      <c r="D79" s="178">
        <f t="shared" si="32"/>
        <v>5</v>
      </c>
    </row>
    <row r="80" spans="2:46" ht="18.75" x14ac:dyDescent="0.3">
      <c r="B80" s="234" t="s">
        <v>251</v>
      </c>
      <c r="C80" s="234"/>
      <c r="D80" s="178">
        <f t="shared" si="32"/>
        <v>6</v>
      </c>
    </row>
    <row r="81" spans="2:17" ht="18.75" x14ac:dyDescent="0.3">
      <c r="B81" s="234" t="s">
        <v>50</v>
      </c>
      <c r="C81" s="234"/>
      <c r="D81" s="178">
        <f t="shared" si="32"/>
        <v>7</v>
      </c>
    </row>
    <row r="82" spans="2:17" ht="18.75" x14ac:dyDescent="0.3">
      <c r="B82" s="234" t="s">
        <v>252</v>
      </c>
      <c r="C82" s="234"/>
      <c r="D82" s="178">
        <f t="shared" si="32"/>
        <v>8</v>
      </c>
    </row>
    <row r="83" spans="2:17" ht="18.75" x14ac:dyDescent="0.3">
      <c r="B83" s="234" t="s">
        <v>253</v>
      </c>
      <c r="C83" s="234"/>
      <c r="D83" s="178">
        <f t="shared" si="32"/>
        <v>9</v>
      </c>
      <c r="M83" s="6" t="s">
        <v>4</v>
      </c>
    </row>
    <row r="84" spans="2:17" ht="18.75" x14ac:dyDescent="0.3">
      <c r="B84" s="234" t="s">
        <v>254</v>
      </c>
      <c r="C84" s="234"/>
      <c r="D84" s="178">
        <f t="shared" si="32"/>
        <v>10</v>
      </c>
    </row>
    <row r="85" spans="2:17" ht="18.75" x14ac:dyDescent="0.3">
      <c r="B85" s="234" t="s">
        <v>53</v>
      </c>
      <c r="C85" s="234"/>
      <c r="D85" s="178">
        <f t="shared" si="32"/>
        <v>11</v>
      </c>
    </row>
    <row r="86" spans="2:17" ht="18.75" x14ac:dyDescent="0.3">
      <c r="B86" s="234" t="s">
        <v>255</v>
      </c>
      <c r="C86" s="234"/>
      <c r="D86" s="178">
        <f t="shared" si="32"/>
        <v>12</v>
      </c>
      <c r="M86" s="2"/>
    </row>
    <row r="87" spans="2:17" ht="21" x14ac:dyDescent="0.35">
      <c r="B87" s="234" t="s">
        <v>189</v>
      </c>
      <c r="C87" s="234"/>
      <c r="D87" s="178">
        <f t="shared" si="32"/>
        <v>13</v>
      </c>
      <c r="M87" s="36" t="s">
        <v>4</v>
      </c>
      <c r="N87" s="135" t="s">
        <v>4</v>
      </c>
      <c r="O87" s="236" t="s">
        <v>4</v>
      </c>
      <c r="P87" s="134" t="s">
        <v>4</v>
      </c>
      <c r="Q87" s="236" t="s">
        <v>4</v>
      </c>
    </row>
    <row r="88" spans="2:17" ht="21" x14ac:dyDescent="0.35">
      <c r="B88" s="234" t="s">
        <v>256</v>
      </c>
      <c r="C88" s="234"/>
      <c r="D88" s="178">
        <f t="shared" si="32"/>
        <v>14</v>
      </c>
      <c r="M88" s="36"/>
    </row>
    <row r="89" spans="2:17" ht="21" x14ac:dyDescent="0.35">
      <c r="B89" s="234" t="s">
        <v>257</v>
      </c>
      <c r="C89" s="234"/>
      <c r="D89" s="178">
        <f t="shared" si="32"/>
        <v>15</v>
      </c>
      <c r="M89" s="37"/>
    </row>
    <row r="90" spans="2:17" ht="23.25" x14ac:dyDescent="0.35">
      <c r="B90" s="234" t="s">
        <v>258</v>
      </c>
      <c r="C90" s="234"/>
      <c r="D90" s="178">
        <f t="shared" si="32"/>
        <v>16</v>
      </c>
      <c r="E90" s="135" t="str">
        <f>$D$4</f>
        <v>:: Fravega</v>
      </c>
      <c r="F90" s="236" t="s">
        <v>143</v>
      </c>
      <c r="G90" s="191">
        <f>D23</f>
        <v>0.155</v>
      </c>
      <c r="H90" s="236" t="s">
        <v>144</v>
      </c>
      <c r="I90" s="191">
        <f>D8</f>
        <v>0.33695652173913043</v>
      </c>
      <c r="L90" s="171" t="str">
        <f>F19</f>
        <v>:: Avenida</v>
      </c>
      <c r="M90" s="236" t="s">
        <v>143</v>
      </c>
      <c r="N90" s="191">
        <f>F23</f>
        <v>0.11637931034482758</v>
      </c>
      <c r="O90" s="236" t="s">
        <v>144</v>
      </c>
      <c r="P90" s="191">
        <f>F8</f>
        <v>0.14673913043478262</v>
      </c>
      <c r="Q90" s="135"/>
    </row>
    <row r="91" spans="2:17" ht="21" x14ac:dyDescent="0.35">
      <c r="B91" s="234" t="s">
        <v>259</v>
      </c>
      <c r="C91" s="234"/>
      <c r="D91" s="178">
        <f t="shared" si="32"/>
        <v>17</v>
      </c>
      <c r="M91" s="38"/>
    </row>
    <row r="92" spans="2:17" ht="21" x14ac:dyDescent="0.35">
      <c r="B92" s="234" t="s">
        <v>260</v>
      </c>
      <c r="C92" s="234"/>
      <c r="D92" s="178">
        <f t="shared" si="32"/>
        <v>18</v>
      </c>
      <c r="M92" s="36" t="s">
        <v>4</v>
      </c>
    </row>
    <row r="93" spans="2:17" ht="18.75" x14ac:dyDescent="0.3">
      <c r="B93" s="234" t="s">
        <v>261</v>
      </c>
      <c r="C93" s="234"/>
      <c r="D93" s="178">
        <f t="shared" si="32"/>
        <v>19</v>
      </c>
    </row>
    <row r="94" spans="2:17" ht="18.75" x14ac:dyDescent="0.3">
      <c r="B94" s="234" t="s">
        <v>262</v>
      </c>
      <c r="C94" s="234"/>
      <c r="D94" s="178">
        <f t="shared" si="32"/>
        <v>20</v>
      </c>
    </row>
    <row r="95" spans="2:17" ht="18.75" x14ac:dyDescent="0.3">
      <c r="B95" s="234" t="s">
        <v>263</v>
      </c>
      <c r="C95" s="234"/>
      <c r="D95" s="178">
        <f t="shared" si="32"/>
        <v>21</v>
      </c>
    </row>
    <row r="96" spans="2:17" ht="18.75" x14ac:dyDescent="0.3">
      <c r="B96" s="234" t="s">
        <v>264</v>
      </c>
      <c r="C96" s="234"/>
      <c r="D96" s="178">
        <f t="shared" si="32"/>
        <v>22</v>
      </c>
    </row>
    <row r="97" spans="2:19" ht="21" x14ac:dyDescent="0.35">
      <c r="B97" s="234" t="s">
        <v>265</v>
      </c>
      <c r="C97" s="234"/>
      <c r="D97" s="178">
        <f t="shared" si="32"/>
        <v>23</v>
      </c>
      <c r="M97" s="36"/>
    </row>
    <row r="98" spans="2:19" ht="18.75" x14ac:dyDescent="0.3">
      <c r="B98" s="234" t="s">
        <v>266</v>
      </c>
      <c r="C98" s="234"/>
      <c r="D98" s="178">
        <f t="shared" si="32"/>
        <v>24</v>
      </c>
    </row>
    <row r="99" spans="2:19" ht="18.75" x14ac:dyDescent="0.3">
      <c r="B99" s="234" t="s">
        <v>267</v>
      </c>
      <c r="C99" s="234"/>
      <c r="D99" s="178">
        <f t="shared" si="32"/>
        <v>25</v>
      </c>
    </row>
    <row r="100" spans="2:19" ht="18.75" x14ac:dyDescent="0.3">
      <c r="B100" s="234" t="s">
        <v>268</v>
      </c>
      <c r="C100" s="234"/>
      <c r="D100" s="178">
        <f t="shared" si="32"/>
        <v>26</v>
      </c>
    </row>
    <row r="101" spans="2:19" ht="18.75" x14ac:dyDescent="0.3">
      <c r="B101" s="234" t="s">
        <v>269</v>
      </c>
      <c r="C101" s="234"/>
      <c r="D101" s="178">
        <f t="shared" si="32"/>
        <v>27</v>
      </c>
    </row>
    <row r="102" spans="2:19" ht="18.75" x14ac:dyDescent="0.3">
      <c r="B102" s="234" t="s">
        <v>270</v>
      </c>
      <c r="C102" s="234"/>
      <c r="D102" s="178">
        <f t="shared" si="32"/>
        <v>28</v>
      </c>
      <c r="E102" s="2"/>
      <c r="H102" s="2"/>
      <c r="I102" s="2"/>
      <c r="J102" s="2"/>
      <c r="K102" s="2"/>
      <c r="N102" s="2"/>
      <c r="O102" s="2"/>
      <c r="P102" s="2"/>
      <c r="Q102" s="2"/>
    </row>
    <row r="103" spans="2:19" ht="18.75" x14ac:dyDescent="0.3">
      <c r="B103" s="234" t="s">
        <v>271</v>
      </c>
      <c r="C103" s="234"/>
      <c r="D103" s="178">
        <f t="shared" si="32"/>
        <v>29</v>
      </c>
      <c r="E103" s="2"/>
      <c r="H103" s="2"/>
      <c r="I103" s="2"/>
      <c r="J103" s="2"/>
      <c r="K103" s="2"/>
      <c r="N103" s="2"/>
      <c r="O103" s="2"/>
      <c r="P103" s="2"/>
      <c r="Q103" s="2"/>
    </row>
    <row r="104" spans="2:19" ht="18.75" x14ac:dyDescent="0.3">
      <c r="B104" s="234" t="s">
        <v>190</v>
      </c>
      <c r="C104" s="234"/>
      <c r="D104" s="178">
        <f t="shared" si="32"/>
        <v>30</v>
      </c>
      <c r="E104" s="7"/>
      <c r="H104" s="7"/>
      <c r="I104" s="7"/>
      <c r="J104" s="7"/>
      <c r="K104" s="7"/>
      <c r="M104" s="7"/>
      <c r="N104" s="7"/>
      <c r="O104" s="7"/>
      <c r="P104" s="7"/>
      <c r="Q104" s="7"/>
    </row>
    <row r="106" spans="2:19" ht="21" x14ac:dyDescent="0.35">
      <c r="B106" s="280" t="str">
        <f>B9</f>
        <v>Shoppings</v>
      </c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</row>
    <row r="108" spans="2:19" ht="23.25" x14ac:dyDescent="0.35">
      <c r="B108" s="272" t="s">
        <v>209</v>
      </c>
      <c r="C108" s="272"/>
      <c r="D108" s="272"/>
      <c r="E108" s="127" t="str">
        <f>$C$4</f>
        <v>:: Musimundo</v>
      </c>
      <c r="F108" s="160" t="s">
        <v>143</v>
      </c>
      <c r="G108" s="191">
        <f>C24</f>
        <v>0.21039603960396039</v>
      </c>
      <c r="H108" s="160" t="s">
        <v>144</v>
      </c>
      <c r="I108" s="191">
        <f>C9</f>
        <v>0.23035230352303523</v>
      </c>
      <c r="L108" s="131" t="str">
        <f>$E$4</f>
        <v>:: Garbarino</v>
      </c>
      <c r="M108" s="160" t="s">
        <v>143</v>
      </c>
      <c r="N108" s="191">
        <f>E24</f>
        <v>0.2780487804878049</v>
      </c>
      <c r="O108" s="160" t="s">
        <v>144</v>
      </c>
      <c r="P108" s="191">
        <f>E9</f>
        <v>0.30894308943089432</v>
      </c>
    </row>
    <row r="110" spans="2:19" ht="18.75" x14ac:dyDescent="0.3">
      <c r="B110" s="276" t="s">
        <v>272</v>
      </c>
      <c r="C110" s="276"/>
      <c r="D110" s="178">
        <v>1</v>
      </c>
    </row>
    <row r="111" spans="2:19" ht="18.75" x14ac:dyDescent="0.3">
      <c r="B111" s="276" t="s">
        <v>191</v>
      </c>
      <c r="C111" s="276"/>
      <c r="D111" s="178">
        <f>D110+1</f>
        <v>2</v>
      </c>
    </row>
    <row r="112" spans="2:19" ht="18.75" x14ac:dyDescent="0.3">
      <c r="B112" s="276" t="s">
        <v>197</v>
      </c>
      <c r="C112" s="276"/>
      <c r="D112" s="178">
        <f t="shared" ref="D112:D139" si="33">D111+1</f>
        <v>3</v>
      </c>
    </row>
    <row r="113" spans="2:17" ht="18.75" x14ac:dyDescent="0.3">
      <c r="B113" s="276" t="s">
        <v>273</v>
      </c>
      <c r="C113" s="276"/>
      <c r="D113" s="178">
        <f t="shared" si="33"/>
        <v>4</v>
      </c>
    </row>
    <row r="114" spans="2:17" ht="18.75" x14ac:dyDescent="0.3">
      <c r="B114" s="276" t="s">
        <v>274</v>
      </c>
      <c r="C114" s="276"/>
      <c r="D114" s="178">
        <f t="shared" si="33"/>
        <v>5</v>
      </c>
    </row>
    <row r="115" spans="2:17" ht="18.75" x14ac:dyDescent="0.3">
      <c r="B115" s="276" t="s">
        <v>275</v>
      </c>
      <c r="C115" s="276"/>
      <c r="D115" s="178">
        <f t="shared" si="33"/>
        <v>6</v>
      </c>
    </row>
    <row r="116" spans="2:17" ht="18.75" x14ac:dyDescent="0.3">
      <c r="B116" s="276" t="s">
        <v>276</v>
      </c>
      <c r="C116" s="276"/>
      <c r="D116" s="178">
        <f t="shared" si="33"/>
        <v>7</v>
      </c>
    </row>
    <row r="117" spans="2:17" ht="18.75" x14ac:dyDescent="0.3">
      <c r="B117" s="276" t="s">
        <v>277</v>
      </c>
      <c r="C117" s="276"/>
      <c r="D117" s="178">
        <f t="shared" si="33"/>
        <v>8</v>
      </c>
    </row>
    <row r="118" spans="2:17" ht="18.75" x14ac:dyDescent="0.3">
      <c r="B118" s="276" t="s">
        <v>278</v>
      </c>
      <c r="C118" s="276"/>
      <c r="D118" s="178">
        <f t="shared" si="33"/>
        <v>9</v>
      </c>
      <c r="M118" s="6" t="s">
        <v>4</v>
      </c>
    </row>
    <row r="119" spans="2:17" ht="18.75" x14ac:dyDescent="0.3">
      <c r="B119" s="276" t="s">
        <v>279</v>
      </c>
      <c r="C119" s="276"/>
      <c r="D119" s="178">
        <f t="shared" si="33"/>
        <v>10</v>
      </c>
    </row>
    <row r="120" spans="2:17" ht="18.75" x14ac:dyDescent="0.3">
      <c r="B120" s="276" t="s">
        <v>280</v>
      </c>
      <c r="C120" s="276"/>
      <c r="D120" s="178">
        <f t="shared" si="33"/>
        <v>11</v>
      </c>
    </row>
    <row r="121" spans="2:17" ht="18.75" x14ac:dyDescent="0.3">
      <c r="B121" s="277" t="s">
        <v>109</v>
      </c>
      <c r="C121" s="277"/>
      <c r="D121" s="178">
        <f t="shared" si="33"/>
        <v>12</v>
      </c>
      <c r="M121" s="2"/>
    </row>
    <row r="122" spans="2:17" ht="21" x14ac:dyDescent="0.35">
      <c r="B122" s="278" t="s">
        <v>110</v>
      </c>
      <c r="C122" s="278"/>
      <c r="D122" s="178">
        <f t="shared" si="33"/>
        <v>13</v>
      </c>
      <c r="M122" s="36" t="s">
        <v>4</v>
      </c>
      <c r="N122" s="135" t="s">
        <v>4</v>
      </c>
      <c r="O122" s="160" t="s">
        <v>4</v>
      </c>
      <c r="P122" s="134" t="s">
        <v>4</v>
      </c>
      <c r="Q122" s="160" t="s">
        <v>4</v>
      </c>
    </row>
    <row r="123" spans="2:17" ht="21" x14ac:dyDescent="0.35">
      <c r="B123" s="276" t="s">
        <v>133</v>
      </c>
      <c r="C123" s="276"/>
      <c r="D123" s="178">
        <f t="shared" si="33"/>
        <v>14</v>
      </c>
      <c r="M123" s="36"/>
    </row>
    <row r="124" spans="2:17" ht="21" x14ac:dyDescent="0.35">
      <c r="B124" s="276" t="s">
        <v>207</v>
      </c>
      <c r="C124" s="276"/>
      <c r="D124" s="178">
        <f t="shared" si="33"/>
        <v>15</v>
      </c>
      <c r="M124" s="37"/>
    </row>
    <row r="125" spans="2:17" ht="23.25" x14ac:dyDescent="0.35">
      <c r="B125" s="279" t="s">
        <v>128</v>
      </c>
      <c r="C125" s="279"/>
      <c r="D125" s="178">
        <f t="shared" si="33"/>
        <v>16</v>
      </c>
      <c r="E125" s="135" t="str">
        <f>$D$4</f>
        <v>:: Fravega</v>
      </c>
      <c r="F125" s="160" t="s">
        <v>143</v>
      </c>
      <c r="G125" s="191">
        <f>D24</f>
        <v>0.23250000000000001</v>
      </c>
      <c r="H125" s="160" t="s">
        <v>144</v>
      </c>
      <c r="I125" s="191">
        <f>D9</f>
        <v>0.25203252032520324</v>
      </c>
      <c r="L125" s="171" t="str">
        <f>F4</f>
        <v>:: Avenida</v>
      </c>
      <c r="M125" s="160" t="s">
        <v>143</v>
      </c>
      <c r="N125" s="191">
        <f>F24</f>
        <v>0.33189655172413796</v>
      </c>
      <c r="O125" s="160" t="s">
        <v>144</v>
      </c>
      <c r="P125" s="191">
        <f>F9</f>
        <v>0.20867208672086721</v>
      </c>
      <c r="Q125" s="135"/>
    </row>
    <row r="126" spans="2:17" ht="21" x14ac:dyDescent="0.35">
      <c r="B126" s="276" t="s">
        <v>114</v>
      </c>
      <c r="C126" s="276"/>
      <c r="D126" s="178">
        <f t="shared" si="33"/>
        <v>17</v>
      </c>
      <c r="M126" s="38"/>
    </row>
    <row r="127" spans="2:17" ht="21" x14ac:dyDescent="0.35">
      <c r="B127" s="276" t="s">
        <v>132</v>
      </c>
      <c r="C127" s="276"/>
      <c r="D127" s="178">
        <f t="shared" si="33"/>
        <v>18</v>
      </c>
      <c r="M127" s="36" t="s">
        <v>4</v>
      </c>
    </row>
    <row r="128" spans="2:17" ht="18.75" x14ac:dyDescent="0.3">
      <c r="B128" s="276" t="s">
        <v>281</v>
      </c>
      <c r="C128" s="276"/>
      <c r="D128" s="178">
        <f t="shared" si="33"/>
        <v>19</v>
      </c>
    </row>
    <row r="129" spans="2:19" ht="18.75" x14ac:dyDescent="0.3">
      <c r="B129" s="276" t="s">
        <v>282</v>
      </c>
      <c r="C129" s="276"/>
      <c r="D129" s="178">
        <f t="shared" si="33"/>
        <v>20</v>
      </c>
    </row>
    <row r="130" spans="2:19" ht="18.75" x14ac:dyDescent="0.3">
      <c r="B130" s="276" t="s">
        <v>283</v>
      </c>
      <c r="C130" s="276"/>
      <c r="D130" s="178">
        <f t="shared" si="33"/>
        <v>21</v>
      </c>
    </row>
    <row r="131" spans="2:19" ht="18.75" x14ac:dyDescent="0.3">
      <c r="B131" s="276" t="s">
        <v>284</v>
      </c>
      <c r="C131" s="276"/>
      <c r="D131" s="178">
        <f t="shared" si="33"/>
        <v>22</v>
      </c>
    </row>
    <row r="132" spans="2:19" ht="21" x14ac:dyDescent="0.35">
      <c r="B132" s="276" t="s">
        <v>285</v>
      </c>
      <c r="C132" s="276"/>
      <c r="D132" s="178">
        <f t="shared" si="33"/>
        <v>23</v>
      </c>
      <c r="M132" s="36"/>
    </row>
    <row r="133" spans="2:19" ht="18.75" x14ac:dyDescent="0.3">
      <c r="B133" s="276" t="s">
        <v>119</v>
      </c>
      <c r="C133" s="276"/>
      <c r="D133" s="178">
        <f t="shared" si="33"/>
        <v>24</v>
      </c>
    </row>
    <row r="134" spans="2:19" ht="18.75" x14ac:dyDescent="0.3">
      <c r="B134" s="276" t="s">
        <v>136</v>
      </c>
      <c r="C134" s="276"/>
      <c r="D134" s="178">
        <f t="shared" si="33"/>
        <v>25</v>
      </c>
    </row>
    <row r="135" spans="2:19" ht="18.75" x14ac:dyDescent="0.3">
      <c r="B135" s="276" t="s">
        <v>286</v>
      </c>
      <c r="C135" s="276"/>
      <c r="D135" s="178">
        <f t="shared" si="33"/>
        <v>26</v>
      </c>
    </row>
    <row r="136" spans="2:19" ht="18.75" x14ac:dyDescent="0.3">
      <c r="B136" s="276" t="s">
        <v>287</v>
      </c>
      <c r="C136" s="276"/>
      <c r="D136" s="178">
        <f t="shared" si="33"/>
        <v>27</v>
      </c>
    </row>
    <row r="137" spans="2:19" ht="18.75" x14ac:dyDescent="0.3">
      <c r="B137" s="276" t="s">
        <v>288</v>
      </c>
      <c r="C137" s="276"/>
      <c r="D137" s="178">
        <f t="shared" si="33"/>
        <v>28</v>
      </c>
      <c r="E137" s="2"/>
      <c r="H137" s="2"/>
      <c r="I137" s="2"/>
      <c r="J137" s="2"/>
      <c r="K137" s="2"/>
      <c r="N137" s="2"/>
      <c r="O137" s="2"/>
      <c r="P137" s="2"/>
      <c r="Q137" s="2"/>
    </row>
    <row r="138" spans="2:19" ht="18.75" x14ac:dyDescent="0.3">
      <c r="B138" s="276" t="s">
        <v>123</v>
      </c>
      <c r="C138" s="276"/>
      <c r="D138" s="178">
        <f t="shared" si="33"/>
        <v>29</v>
      </c>
      <c r="E138" s="2"/>
      <c r="H138" s="2"/>
      <c r="I138" s="2"/>
      <c r="J138" s="2"/>
      <c r="K138" s="2"/>
      <c r="N138" s="2"/>
      <c r="O138" s="2"/>
      <c r="P138" s="2"/>
      <c r="Q138" s="2"/>
    </row>
    <row r="139" spans="2:19" ht="18.75" x14ac:dyDescent="0.3">
      <c r="B139" s="276" t="s">
        <v>289</v>
      </c>
      <c r="C139" s="276"/>
      <c r="D139" s="178">
        <f t="shared" si="33"/>
        <v>30</v>
      </c>
      <c r="E139" s="7"/>
      <c r="H139" s="7"/>
      <c r="I139" s="7"/>
      <c r="J139" s="7"/>
      <c r="K139" s="7"/>
      <c r="M139" s="7"/>
      <c r="N139" s="7"/>
      <c r="O139" s="7"/>
      <c r="P139" s="7"/>
      <c r="Q139" s="7"/>
    </row>
    <row r="141" spans="2:19" ht="21" x14ac:dyDescent="0.35">
      <c r="B141" s="280" t="str">
        <f>B10</f>
        <v>Noticias &amp; Medios</v>
      </c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0"/>
    </row>
    <row r="143" spans="2:19" ht="23.25" x14ac:dyDescent="0.35">
      <c r="B143" s="272" t="s">
        <v>209</v>
      </c>
      <c r="C143" s="272"/>
      <c r="D143" s="272"/>
      <c r="E143" s="127" t="str">
        <f>$C$4</f>
        <v>:: Musimundo</v>
      </c>
      <c r="F143" s="160" t="s">
        <v>143</v>
      </c>
      <c r="G143" s="191">
        <f>C25</f>
        <v>0.18564356435643564</v>
      </c>
      <c r="H143" s="160" t="s">
        <v>144</v>
      </c>
      <c r="I143" s="191">
        <f>C10</f>
        <v>0.25951557093425603</v>
      </c>
      <c r="L143" s="131" t="str">
        <f>$E$4</f>
        <v>:: Garbarino</v>
      </c>
      <c r="M143" s="160" t="s">
        <v>143</v>
      </c>
      <c r="N143" s="191">
        <f>E25</f>
        <v>0.21463414634146341</v>
      </c>
      <c r="O143" s="160" t="s">
        <v>144</v>
      </c>
      <c r="P143" s="191">
        <f>E10</f>
        <v>0.30449826989619377</v>
      </c>
    </row>
    <row r="145" spans="2:17" ht="18.75" x14ac:dyDescent="0.3">
      <c r="B145" s="276" t="s">
        <v>290</v>
      </c>
      <c r="C145" s="276"/>
      <c r="D145" s="178">
        <v>1</v>
      </c>
    </row>
    <row r="146" spans="2:17" ht="18.75" x14ac:dyDescent="0.3">
      <c r="B146" s="276" t="s">
        <v>66</v>
      </c>
      <c r="C146" s="276"/>
      <c r="D146" s="178">
        <f>D145+1</f>
        <v>2</v>
      </c>
    </row>
    <row r="147" spans="2:17" ht="18.75" x14ac:dyDescent="0.3">
      <c r="B147" s="276" t="s">
        <v>148</v>
      </c>
      <c r="C147" s="276"/>
      <c r="D147" s="178">
        <f t="shared" ref="D147:D174" si="34">D146+1</f>
        <v>3</v>
      </c>
    </row>
    <row r="148" spans="2:17" ht="18.75" x14ac:dyDescent="0.3">
      <c r="B148" s="276" t="s">
        <v>134</v>
      </c>
      <c r="C148" s="276"/>
      <c r="D148" s="178">
        <f t="shared" si="34"/>
        <v>4</v>
      </c>
    </row>
    <row r="149" spans="2:17" ht="18.75" x14ac:dyDescent="0.3">
      <c r="B149" s="276" t="s">
        <v>146</v>
      </c>
      <c r="C149" s="276"/>
      <c r="D149" s="178">
        <f t="shared" si="34"/>
        <v>5</v>
      </c>
    </row>
    <row r="150" spans="2:17" ht="18.75" x14ac:dyDescent="0.3">
      <c r="B150" s="276" t="s">
        <v>291</v>
      </c>
      <c r="C150" s="276"/>
      <c r="D150" s="178">
        <f t="shared" si="34"/>
        <v>6</v>
      </c>
    </row>
    <row r="151" spans="2:17" ht="18.75" x14ac:dyDescent="0.3">
      <c r="B151" s="276" t="s">
        <v>292</v>
      </c>
      <c r="C151" s="276"/>
      <c r="D151" s="178">
        <f t="shared" si="34"/>
        <v>7</v>
      </c>
    </row>
    <row r="152" spans="2:17" ht="18.75" x14ac:dyDescent="0.3">
      <c r="B152" s="276" t="s">
        <v>293</v>
      </c>
      <c r="C152" s="276"/>
      <c r="D152" s="178">
        <f t="shared" si="34"/>
        <v>8</v>
      </c>
    </row>
    <row r="153" spans="2:17" ht="18.75" x14ac:dyDescent="0.3">
      <c r="B153" s="276" t="s">
        <v>294</v>
      </c>
      <c r="C153" s="276"/>
      <c r="D153" s="178">
        <f t="shared" si="34"/>
        <v>9</v>
      </c>
      <c r="M153" s="6" t="s">
        <v>4</v>
      </c>
    </row>
    <row r="154" spans="2:17" ht="18.75" x14ac:dyDescent="0.3">
      <c r="B154" s="276" t="s">
        <v>295</v>
      </c>
      <c r="C154" s="276"/>
      <c r="D154" s="178">
        <f t="shared" si="34"/>
        <v>10</v>
      </c>
    </row>
    <row r="155" spans="2:17" ht="18.75" x14ac:dyDescent="0.3">
      <c r="B155" s="276" t="s">
        <v>193</v>
      </c>
      <c r="C155" s="276"/>
      <c r="D155" s="178">
        <f t="shared" si="34"/>
        <v>11</v>
      </c>
    </row>
    <row r="156" spans="2:17" ht="18.75" x14ac:dyDescent="0.3">
      <c r="B156" s="276" t="s">
        <v>296</v>
      </c>
      <c r="C156" s="276"/>
      <c r="D156" s="178">
        <f t="shared" si="34"/>
        <v>12</v>
      </c>
      <c r="M156" s="2"/>
    </row>
    <row r="157" spans="2:17" ht="21" x14ac:dyDescent="0.35">
      <c r="B157" s="276" t="s">
        <v>297</v>
      </c>
      <c r="C157" s="276"/>
      <c r="D157" s="178">
        <f t="shared" si="34"/>
        <v>13</v>
      </c>
      <c r="M157" s="36" t="s">
        <v>4</v>
      </c>
      <c r="N157" s="135" t="s">
        <v>4</v>
      </c>
      <c r="O157" s="160" t="s">
        <v>4</v>
      </c>
      <c r="P157" s="134" t="s">
        <v>4</v>
      </c>
      <c r="Q157" s="160" t="s">
        <v>4</v>
      </c>
    </row>
    <row r="158" spans="2:17" ht="21" x14ac:dyDescent="0.35">
      <c r="B158" s="276" t="s">
        <v>298</v>
      </c>
      <c r="C158" s="276"/>
      <c r="D158" s="178">
        <f t="shared" si="34"/>
        <v>14</v>
      </c>
      <c r="M158" s="36"/>
    </row>
    <row r="159" spans="2:17" ht="21" x14ac:dyDescent="0.35">
      <c r="B159" s="276" t="s">
        <v>299</v>
      </c>
      <c r="C159" s="276"/>
      <c r="D159" s="178">
        <f t="shared" si="34"/>
        <v>15</v>
      </c>
      <c r="M159" s="37"/>
    </row>
    <row r="160" spans="2:17" ht="23.25" x14ac:dyDescent="0.35">
      <c r="B160" s="276" t="s">
        <v>300</v>
      </c>
      <c r="C160" s="276"/>
      <c r="D160" s="178">
        <f t="shared" si="34"/>
        <v>16</v>
      </c>
      <c r="E160" s="135" t="str">
        <f>$D$4</f>
        <v>:: Fravega</v>
      </c>
      <c r="F160" s="160" t="s">
        <v>143</v>
      </c>
      <c r="G160" s="191">
        <f>D25</f>
        <v>0.21</v>
      </c>
      <c r="H160" s="160" t="s">
        <v>144</v>
      </c>
      <c r="I160" s="191">
        <f>D10</f>
        <v>0.29065743944636679</v>
      </c>
      <c r="L160" s="171" t="str">
        <f>F$4</f>
        <v>:: Avenida</v>
      </c>
      <c r="M160" s="160" t="s">
        <v>143</v>
      </c>
      <c r="N160" s="191">
        <f>F25</f>
        <v>0.18103448275862069</v>
      </c>
      <c r="O160" s="160" t="s">
        <v>144</v>
      </c>
      <c r="P160" s="191">
        <f>F10</f>
        <v>0.1453287197231834</v>
      </c>
      <c r="Q160" s="135"/>
    </row>
    <row r="161" spans="2:17" ht="21" x14ac:dyDescent="0.35">
      <c r="B161" s="276" t="s">
        <v>192</v>
      </c>
      <c r="C161" s="276"/>
      <c r="D161" s="178">
        <f t="shared" si="34"/>
        <v>17</v>
      </c>
      <c r="M161" s="38"/>
    </row>
    <row r="162" spans="2:17" ht="21" x14ac:dyDescent="0.35">
      <c r="B162" s="276" t="s">
        <v>301</v>
      </c>
      <c r="C162" s="276"/>
      <c r="D162" s="178">
        <f t="shared" si="34"/>
        <v>18</v>
      </c>
      <c r="M162" s="36" t="s">
        <v>4</v>
      </c>
    </row>
    <row r="163" spans="2:17" ht="18.75" x14ac:dyDescent="0.3">
      <c r="B163" s="276" t="s">
        <v>135</v>
      </c>
      <c r="C163" s="276"/>
      <c r="D163" s="178">
        <f t="shared" si="34"/>
        <v>19</v>
      </c>
    </row>
    <row r="164" spans="2:17" ht="18.75" x14ac:dyDescent="0.3">
      <c r="B164" s="276" t="s">
        <v>302</v>
      </c>
      <c r="C164" s="276"/>
      <c r="D164" s="178">
        <f t="shared" si="34"/>
        <v>20</v>
      </c>
    </row>
    <row r="165" spans="2:17" ht="18.75" x14ac:dyDescent="0.3">
      <c r="B165" s="276" t="s">
        <v>303</v>
      </c>
      <c r="C165" s="276"/>
      <c r="D165" s="178">
        <f t="shared" si="34"/>
        <v>21</v>
      </c>
    </row>
    <row r="166" spans="2:17" ht="18.75" x14ac:dyDescent="0.3">
      <c r="B166" s="276" t="s">
        <v>304</v>
      </c>
      <c r="C166" s="276"/>
      <c r="D166" s="178">
        <f t="shared" si="34"/>
        <v>22</v>
      </c>
    </row>
    <row r="167" spans="2:17" ht="21" x14ac:dyDescent="0.35">
      <c r="B167" s="276" t="s">
        <v>305</v>
      </c>
      <c r="C167" s="276"/>
      <c r="D167" s="178">
        <f t="shared" si="34"/>
        <v>23</v>
      </c>
      <c r="M167" s="36"/>
    </row>
    <row r="168" spans="2:17" ht="18.75" x14ac:dyDescent="0.3">
      <c r="B168" s="276" t="s">
        <v>306</v>
      </c>
      <c r="C168" s="276"/>
      <c r="D168" s="178">
        <f t="shared" si="34"/>
        <v>24</v>
      </c>
    </row>
    <row r="169" spans="2:17" ht="18.75" x14ac:dyDescent="0.3">
      <c r="B169" s="276" t="s">
        <v>307</v>
      </c>
      <c r="C169" s="276"/>
      <c r="D169" s="178">
        <f t="shared" si="34"/>
        <v>25</v>
      </c>
    </row>
    <row r="170" spans="2:17" ht="18.75" x14ac:dyDescent="0.3">
      <c r="B170" s="276" t="s">
        <v>308</v>
      </c>
      <c r="C170" s="276"/>
      <c r="D170" s="178">
        <f t="shared" si="34"/>
        <v>26</v>
      </c>
    </row>
    <row r="171" spans="2:17" ht="18.75" x14ac:dyDescent="0.3">
      <c r="B171" s="276" t="s">
        <v>309</v>
      </c>
      <c r="C171" s="276"/>
      <c r="D171" s="178">
        <f t="shared" si="34"/>
        <v>27</v>
      </c>
    </row>
    <row r="172" spans="2:17" ht="18.75" x14ac:dyDescent="0.3">
      <c r="B172" s="276" t="s">
        <v>310</v>
      </c>
      <c r="C172" s="276"/>
      <c r="D172" s="178">
        <f t="shared" si="34"/>
        <v>28</v>
      </c>
      <c r="E172" s="2"/>
      <c r="H172" s="2"/>
      <c r="I172" s="2"/>
      <c r="J172" s="2"/>
      <c r="K172" s="2"/>
      <c r="N172" s="2"/>
      <c r="O172" s="2"/>
      <c r="P172" s="2"/>
      <c r="Q172" s="2"/>
    </row>
    <row r="173" spans="2:17" ht="18.75" x14ac:dyDescent="0.3">
      <c r="B173" s="276" t="s">
        <v>311</v>
      </c>
      <c r="C173" s="276"/>
      <c r="D173" s="178">
        <f t="shared" si="34"/>
        <v>29</v>
      </c>
      <c r="E173" s="2"/>
      <c r="H173" s="2"/>
      <c r="I173" s="2"/>
      <c r="J173" s="2"/>
      <c r="K173" s="2"/>
      <c r="N173" s="2"/>
      <c r="O173" s="2"/>
      <c r="P173" s="2"/>
      <c r="Q173" s="2"/>
    </row>
    <row r="174" spans="2:17" ht="18.75" x14ac:dyDescent="0.3">
      <c r="B174" s="276" t="s">
        <v>312</v>
      </c>
      <c r="C174" s="276"/>
      <c r="D174" s="178">
        <f t="shared" si="34"/>
        <v>30</v>
      </c>
      <c r="E174" s="7"/>
      <c r="H174" s="7"/>
      <c r="I174" s="7"/>
      <c r="J174" s="7"/>
      <c r="K174" s="7"/>
      <c r="M174" s="7"/>
      <c r="N174" s="7"/>
      <c r="O174" s="7"/>
      <c r="P174" s="7"/>
      <c r="Q174" s="7"/>
    </row>
    <row r="178" spans="2:46" x14ac:dyDescent="0.25">
      <c r="B178" t="s">
        <v>81</v>
      </c>
      <c r="C178" s="193" t="s">
        <v>395</v>
      </c>
      <c r="D178" s="193" t="s">
        <v>396</v>
      </c>
      <c r="E178" s="193" t="s">
        <v>397</v>
      </c>
      <c r="F178" s="193" t="s">
        <v>15</v>
      </c>
    </row>
    <row r="179" spans="2:46" s="194" customFormat="1" x14ac:dyDescent="0.25">
      <c r="B179" s="194" t="s">
        <v>391</v>
      </c>
      <c r="AC179" s="195"/>
      <c r="AL179" s="195"/>
      <c r="AT179" s="195"/>
    </row>
    <row r="180" spans="2:46" s="12" customFormat="1" x14ac:dyDescent="0.25">
      <c r="B180" s="12" t="s">
        <v>392</v>
      </c>
      <c r="AC180" s="196"/>
      <c r="AL180" s="196"/>
      <c r="AT180" s="196"/>
    </row>
    <row r="181" spans="2:46" s="197" customFormat="1" x14ac:dyDescent="0.25">
      <c r="B181" s="197" t="s">
        <v>393</v>
      </c>
      <c r="AC181" s="198"/>
      <c r="AL181" s="198"/>
      <c r="AT181" s="198"/>
    </row>
    <row r="182" spans="2:46" s="199" customFormat="1" x14ac:dyDescent="0.25">
      <c r="B182" s="199" t="s">
        <v>394</v>
      </c>
      <c r="AC182" s="200"/>
      <c r="AL182" s="200"/>
      <c r="AT182" s="200"/>
    </row>
  </sheetData>
  <mergeCells count="99">
    <mergeCell ref="B141:S141"/>
    <mergeCell ref="B36:S36"/>
    <mergeCell ref="B106:S106"/>
    <mergeCell ref="B170:C170"/>
    <mergeCell ref="B171:C171"/>
    <mergeCell ref="B160:C160"/>
    <mergeCell ref="B161:C161"/>
    <mergeCell ref="B162:C162"/>
    <mergeCell ref="B163:C163"/>
    <mergeCell ref="B164:C164"/>
    <mergeCell ref="B155:C155"/>
    <mergeCell ref="B156:C156"/>
    <mergeCell ref="B157:C157"/>
    <mergeCell ref="B158:C158"/>
    <mergeCell ref="B159:C159"/>
    <mergeCell ref="B150:C150"/>
    <mergeCell ref="B172:C172"/>
    <mergeCell ref="B173:C173"/>
    <mergeCell ref="B174:C174"/>
    <mergeCell ref="B165:C165"/>
    <mergeCell ref="B166:C166"/>
    <mergeCell ref="B167:C167"/>
    <mergeCell ref="B168:C168"/>
    <mergeCell ref="B169:C169"/>
    <mergeCell ref="B151:C151"/>
    <mergeCell ref="B152:C152"/>
    <mergeCell ref="B153:C153"/>
    <mergeCell ref="B154:C154"/>
    <mergeCell ref="B145:C145"/>
    <mergeCell ref="B146:C146"/>
    <mergeCell ref="B147:C147"/>
    <mergeCell ref="B148:C148"/>
    <mergeCell ref="B149:C149"/>
    <mergeCell ref="B135:C135"/>
    <mergeCell ref="B136:C136"/>
    <mergeCell ref="B137:C137"/>
    <mergeCell ref="B138:C138"/>
    <mergeCell ref="B139:C139"/>
    <mergeCell ref="B130:C130"/>
    <mergeCell ref="B131:C131"/>
    <mergeCell ref="B132:C132"/>
    <mergeCell ref="B133:C133"/>
    <mergeCell ref="B134:C134"/>
    <mergeCell ref="B125:C125"/>
    <mergeCell ref="B126:C126"/>
    <mergeCell ref="B127:C127"/>
    <mergeCell ref="B128:C128"/>
    <mergeCell ref="B129:C129"/>
    <mergeCell ref="B120:C120"/>
    <mergeCell ref="B121:C121"/>
    <mergeCell ref="B122:C122"/>
    <mergeCell ref="B123:C123"/>
    <mergeCell ref="B124:C124"/>
    <mergeCell ref="B115:C115"/>
    <mergeCell ref="B116:C116"/>
    <mergeCell ref="B117:C117"/>
    <mergeCell ref="B118:C118"/>
    <mergeCell ref="B119:C119"/>
    <mergeCell ref="B110:C110"/>
    <mergeCell ref="B111:C111"/>
    <mergeCell ref="B112:C112"/>
    <mergeCell ref="B113:C113"/>
    <mergeCell ref="B114:C114"/>
    <mergeCell ref="B67:C67"/>
    <mergeCell ref="B68:C68"/>
    <mergeCell ref="B69:C69"/>
    <mergeCell ref="B60:C60"/>
    <mergeCell ref="B61:C61"/>
    <mergeCell ref="B62:C62"/>
    <mergeCell ref="B63:C63"/>
    <mergeCell ref="B64:C64"/>
    <mergeCell ref="B65:C65"/>
    <mergeCell ref="B66:C66"/>
    <mergeCell ref="B52:C52"/>
    <mergeCell ref="B53:C53"/>
    <mergeCell ref="B54:C54"/>
    <mergeCell ref="B50:C50"/>
    <mergeCell ref="B51:C51"/>
    <mergeCell ref="B45:C45"/>
    <mergeCell ref="B46:C46"/>
    <mergeCell ref="B47:C47"/>
    <mergeCell ref="B48:C48"/>
    <mergeCell ref="B49:C49"/>
    <mergeCell ref="B108:D108"/>
    <mergeCell ref="B143:D143"/>
    <mergeCell ref="T1:AE1"/>
    <mergeCell ref="B2:F2"/>
    <mergeCell ref="B17:F17"/>
    <mergeCell ref="B38:D38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</mergeCells>
  <conditionalFormatting sqref="M62 M52:M54 M56:M57">
    <cfRule type="iconSet" priority="30">
      <iconSet iconSet="3TrafficLights2" showValue="0">
        <cfvo type="percent" val="0"/>
        <cfvo type="formula" val="0.1"/>
        <cfvo type="formula" val="1"/>
      </iconSet>
    </cfRule>
  </conditionalFormatting>
  <conditionalFormatting sqref="C7:F7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C8:F8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C9:F9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C10:F1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C11:F1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C12:F1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C22:F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C23:F23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C24:F2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C25:F25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C26:F2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C27:F2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M97 M87:M89 M91:M92">
    <cfRule type="iconSet" priority="3">
      <iconSet iconSet="3TrafficLights2" showValue="0">
        <cfvo type="percent" val="0"/>
        <cfvo type="formula" val="0.1"/>
        <cfvo type="formula" val="1"/>
      </iconSet>
    </cfRule>
  </conditionalFormatting>
  <conditionalFormatting sqref="M132 M122:M124 M126:M127">
    <cfRule type="iconSet" priority="2">
      <iconSet iconSet="3TrafficLights2" showValue="0">
        <cfvo type="percent" val="0"/>
        <cfvo type="formula" val="0.1"/>
        <cfvo type="formula" val="1"/>
      </iconSet>
    </cfRule>
  </conditionalFormatting>
  <conditionalFormatting sqref="M167 M157:M159 M161:M162">
    <cfRule type="iconSet" priority="1">
      <iconSet iconSet="3TrafficLights2" showValue="0">
        <cfvo type="percent" val="0"/>
        <cfvo type="formula" val="0.1"/>
        <cfvo type="formula" val="1"/>
      </iconSet>
    </cfRule>
  </conditionalFormatting>
  <pageMargins left="0.75" right="0.75" top="1" bottom="1" header="0.5" footer="0.5"/>
  <pageSetup paperSize="9" orientation="portrait" horizontalDpi="4294967292" verticalDpi="4294967292"/>
  <ignoredErrors>
    <ignoredError sqref="X14 X3 V14 V31 V22 Z3 Z14 Z22 X22 V39 V48 X31 X39 X48 Z48 Z39 Z31 AB3 AB22 AB31 AB39 AB14 AB48" formulaRange="1"/>
    <ignoredError sqref="AL17 AL41 AL47 AL35 AL23 AL29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K37" sqref="A3:K37"/>
    </sheetView>
  </sheetViews>
  <sheetFormatPr defaultColWidth="11" defaultRowHeight="21" x14ac:dyDescent="0.35"/>
  <cols>
    <col min="1" max="1" width="9" bestFit="1" customWidth="1"/>
    <col min="2" max="2" width="40.5" style="110" bestFit="1" customWidth="1"/>
    <col min="3" max="3" width="3.375" style="110" customWidth="1"/>
    <col min="4" max="4" width="9" bestFit="1" customWidth="1"/>
    <col min="5" max="5" width="41.5" style="110" bestFit="1" customWidth="1"/>
    <col min="6" max="6" width="3.375" style="110" customWidth="1"/>
    <col min="7" max="7" width="9" bestFit="1" customWidth="1"/>
    <col min="8" max="8" width="36.875" bestFit="1" customWidth="1"/>
    <col min="9" max="9" width="3.375" style="110" customWidth="1"/>
    <col min="10" max="10" width="9" bestFit="1" customWidth="1"/>
    <col min="11" max="11" width="39.375" bestFit="1" customWidth="1"/>
    <col min="14" max="14" width="10.875" style="5"/>
    <col min="23" max="23" width="14.5" bestFit="1" customWidth="1"/>
    <col min="31" max="31" width="23.125" bestFit="1" customWidth="1"/>
  </cols>
  <sheetData>
    <row r="1" spans="1:14" x14ac:dyDescent="0.35">
      <c r="A1" s="281" t="s">
        <v>141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</row>
    <row r="2" spans="1:14" ht="15.75" x14ac:dyDescent="0.25">
      <c r="A2" s="62"/>
      <c r="B2" s="62"/>
      <c r="C2" s="62"/>
      <c r="D2" s="62"/>
      <c r="E2" s="62"/>
      <c r="F2" s="62"/>
      <c r="G2" s="62"/>
      <c r="H2" s="62"/>
      <c r="I2" s="160"/>
      <c r="J2" s="160"/>
      <c r="K2" s="160"/>
    </row>
    <row r="3" spans="1:14" x14ac:dyDescent="0.35">
      <c r="A3" s="87" t="s">
        <v>140</v>
      </c>
      <c r="B3" s="127" t="str">
        <f>'Panorama Mensual'!$A$5</f>
        <v>:: Musimundo</v>
      </c>
      <c r="C3" s="127"/>
      <c r="D3" s="87" t="s">
        <v>140</v>
      </c>
      <c r="E3" s="129" t="str">
        <f>'Panorama Mensual'!$A$8</f>
        <v>:: Fravega</v>
      </c>
      <c r="F3" s="129"/>
      <c r="G3" s="87" t="s">
        <v>140</v>
      </c>
      <c r="H3" s="133" t="str">
        <f>'Panorama Mensual'!$A$11</f>
        <v>:: Garbarino</v>
      </c>
      <c r="I3" s="129"/>
      <c r="J3" s="87" t="s">
        <v>140</v>
      </c>
      <c r="K3" s="172" t="str">
        <f>'Panorama Mensual'!$A$14</f>
        <v>:: Avenida</v>
      </c>
    </row>
    <row r="4" spans="1:14" x14ac:dyDescent="0.35">
      <c r="A4" s="131">
        <v>1</v>
      </c>
      <c r="B4" s="185" t="s">
        <v>110</v>
      </c>
      <c r="C4" s="128"/>
      <c r="D4" s="131">
        <v>1</v>
      </c>
      <c r="E4" s="183" t="s">
        <v>128</v>
      </c>
      <c r="F4" s="130"/>
      <c r="G4" s="131">
        <v>1</v>
      </c>
      <c r="H4" s="185" t="s">
        <v>110</v>
      </c>
      <c r="I4" s="130"/>
      <c r="J4" s="131">
        <v>1</v>
      </c>
      <c r="K4" s="179" t="s">
        <v>575</v>
      </c>
    </row>
    <row r="5" spans="1:14" x14ac:dyDescent="0.35">
      <c r="A5" s="131">
        <f>+A4+1</f>
        <v>2</v>
      </c>
      <c r="B5" s="184" t="s">
        <v>109</v>
      </c>
      <c r="C5" s="128"/>
      <c r="D5" s="131">
        <f>+D4+1</f>
        <v>2</v>
      </c>
      <c r="E5" s="184" t="s">
        <v>109</v>
      </c>
      <c r="F5" s="130"/>
      <c r="G5" s="131">
        <f>+G4+1</f>
        <v>2</v>
      </c>
      <c r="H5" s="183" t="s">
        <v>128</v>
      </c>
      <c r="I5" s="130"/>
      <c r="J5" s="131">
        <f>+J4+1</f>
        <v>2</v>
      </c>
      <c r="K5" s="183" t="s">
        <v>128</v>
      </c>
    </row>
    <row r="6" spans="1:14" x14ac:dyDescent="0.35">
      <c r="A6" s="131">
        <f t="shared" ref="A6:A18" si="0">+A5+1</f>
        <v>3</v>
      </c>
      <c r="B6" s="110" t="s">
        <v>111</v>
      </c>
      <c r="C6" s="128"/>
      <c r="D6" s="131">
        <f t="shared" ref="D6:D18" si="1">+D5+1</f>
        <v>3</v>
      </c>
      <c r="E6" s="179" t="s">
        <v>116</v>
      </c>
      <c r="F6" s="130"/>
      <c r="G6" s="131">
        <f t="shared" ref="G6:G18" si="2">+G5+1</f>
        <v>3</v>
      </c>
      <c r="H6" s="179" t="s">
        <v>111</v>
      </c>
      <c r="I6" s="130"/>
      <c r="J6" s="131">
        <f t="shared" ref="J6:J18" si="3">+J5+1</f>
        <v>3</v>
      </c>
      <c r="K6" s="179" t="s">
        <v>548</v>
      </c>
    </row>
    <row r="7" spans="1:14" x14ac:dyDescent="0.35">
      <c r="A7" s="131">
        <f t="shared" si="0"/>
        <v>4</v>
      </c>
      <c r="B7" s="128" t="s">
        <v>541</v>
      </c>
      <c r="C7" s="128"/>
      <c r="D7" s="131">
        <f t="shared" si="1"/>
        <v>4</v>
      </c>
      <c r="E7" s="179" t="s">
        <v>111</v>
      </c>
      <c r="F7" s="130"/>
      <c r="G7" s="131">
        <f t="shared" si="2"/>
        <v>4</v>
      </c>
      <c r="H7" s="179" t="s">
        <v>112</v>
      </c>
      <c r="I7" s="130"/>
      <c r="J7" s="131">
        <f t="shared" si="3"/>
        <v>4</v>
      </c>
      <c r="K7" s="179" t="s">
        <v>131</v>
      </c>
    </row>
    <row r="8" spans="1:14" x14ac:dyDescent="0.35">
      <c r="A8" s="131">
        <f t="shared" si="0"/>
        <v>5</v>
      </c>
      <c r="B8" s="110" t="s">
        <v>116</v>
      </c>
      <c r="C8" s="128"/>
      <c r="D8" s="131">
        <f t="shared" si="1"/>
        <v>5</v>
      </c>
      <c r="E8" s="179" t="s">
        <v>114</v>
      </c>
      <c r="F8" s="130"/>
      <c r="G8" s="131">
        <f t="shared" si="2"/>
        <v>5</v>
      </c>
      <c r="H8" s="179" t="s">
        <v>117</v>
      </c>
      <c r="I8" s="130"/>
      <c r="J8" s="131">
        <f t="shared" si="3"/>
        <v>5</v>
      </c>
      <c r="K8" s="179" t="s">
        <v>133</v>
      </c>
    </row>
    <row r="9" spans="1:14" x14ac:dyDescent="0.35">
      <c r="A9" s="131">
        <f t="shared" si="0"/>
        <v>6</v>
      </c>
      <c r="B9" s="110" t="s">
        <v>121</v>
      </c>
      <c r="C9" s="128"/>
      <c r="D9" s="131">
        <f t="shared" si="1"/>
        <v>6</v>
      </c>
      <c r="E9" s="179" t="s">
        <v>112</v>
      </c>
      <c r="F9" s="130"/>
      <c r="G9" s="131">
        <f t="shared" si="2"/>
        <v>6</v>
      </c>
      <c r="H9" s="179" t="s">
        <v>114</v>
      </c>
      <c r="I9" s="130"/>
      <c r="J9" s="131">
        <f t="shared" si="3"/>
        <v>6</v>
      </c>
      <c r="K9" s="179" t="s">
        <v>576</v>
      </c>
      <c r="M9" s="126" t="s">
        <v>4</v>
      </c>
      <c r="N9" s="5" t="s">
        <v>4</v>
      </c>
    </row>
    <row r="10" spans="1:14" x14ac:dyDescent="0.35">
      <c r="A10" s="131">
        <f t="shared" si="0"/>
        <v>7</v>
      </c>
      <c r="B10" s="110" t="s">
        <v>115</v>
      </c>
      <c r="C10" s="128"/>
      <c r="D10" s="131">
        <f t="shared" si="1"/>
        <v>7</v>
      </c>
      <c r="E10" s="110" t="s">
        <v>357</v>
      </c>
      <c r="F10" s="130"/>
      <c r="G10" s="131">
        <f t="shared" si="2"/>
        <v>7</v>
      </c>
      <c r="H10" s="179" t="s">
        <v>129</v>
      </c>
      <c r="I10" s="130"/>
      <c r="J10" s="131">
        <f t="shared" si="3"/>
        <v>7</v>
      </c>
      <c r="K10" s="184" t="s">
        <v>109</v>
      </c>
    </row>
    <row r="11" spans="1:14" x14ac:dyDescent="0.35">
      <c r="A11" s="131">
        <f t="shared" si="0"/>
        <v>8</v>
      </c>
      <c r="B11" s="110" t="s">
        <v>114</v>
      </c>
      <c r="C11" s="128"/>
      <c r="D11" s="131">
        <f t="shared" si="1"/>
        <v>8</v>
      </c>
      <c r="E11" s="179" t="s">
        <v>117</v>
      </c>
      <c r="F11" s="130"/>
      <c r="G11" s="131">
        <f t="shared" si="2"/>
        <v>8</v>
      </c>
      <c r="H11" s="179" t="s">
        <v>567</v>
      </c>
      <c r="I11" s="130"/>
      <c r="J11" s="131">
        <f t="shared" si="3"/>
        <v>8</v>
      </c>
      <c r="K11" s="179" t="s">
        <v>577</v>
      </c>
    </row>
    <row r="12" spans="1:14" x14ac:dyDescent="0.35">
      <c r="A12" s="131">
        <f t="shared" si="0"/>
        <v>9</v>
      </c>
      <c r="B12" s="110" t="s">
        <v>112</v>
      </c>
      <c r="C12" s="128"/>
      <c r="D12" s="131">
        <f t="shared" si="1"/>
        <v>9</v>
      </c>
      <c r="E12" s="179" t="s">
        <v>533</v>
      </c>
      <c r="F12" s="130"/>
      <c r="G12" s="131">
        <f t="shared" si="2"/>
        <v>9</v>
      </c>
      <c r="H12" s="179" t="s">
        <v>389</v>
      </c>
      <c r="I12" s="130"/>
      <c r="J12" s="131">
        <f t="shared" si="3"/>
        <v>9</v>
      </c>
      <c r="K12" s="130" t="s">
        <v>578</v>
      </c>
    </row>
    <row r="13" spans="1:14" x14ac:dyDescent="0.35">
      <c r="A13" s="131">
        <f t="shared" si="0"/>
        <v>10</v>
      </c>
      <c r="B13" s="110" t="s">
        <v>132</v>
      </c>
      <c r="C13" s="128"/>
      <c r="D13" s="131">
        <f t="shared" si="1"/>
        <v>10</v>
      </c>
      <c r="E13" s="179" t="s">
        <v>121</v>
      </c>
      <c r="F13" s="130"/>
      <c r="G13" s="131">
        <f t="shared" si="2"/>
        <v>10</v>
      </c>
      <c r="H13" s="179" t="s">
        <v>116</v>
      </c>
      <c r="I13" s="130"/>
      <c r="J13" s="131">
        <f t="shared" si="3"/>
        <v>10</v>
      </c>
      <c r="K13" s="179" t="s">
        <v>573</v>
      </c>
    </row>
    <row r="14" spans="1:14" x14ac:dyDescent="0.35">
      <c r="A14" s="131">
        <f t="shared" si="0"/>
        <v>11</v>
      </c>
      <c r="B14" s="110" t="s">
        <v>542</v>
      </c>
      <c r="C14" s="128"/>
      <c r="D14" s="131">
        <f t="shared" si="1"/>
        <v>11</v>
      </c>
      <c r="E14" s="179" t="s">
        <v>129</v>
      </c>
      <c r="F14" s="130"/>
      <c r="G14" s="131">
        <f t="shared" si="2"/>
        <v>11</v>
      </c>
      <c r="H14" s="128" t="s">
        <v>119</v>
      </c>
      <c r="I14" s="130"/>
      <c r="J14" s="131">
        <f t="shared" si="3"/>
        <v>11</v>
      </c>
      <c r="K14" s="179" t="s">
        <v>579</v>
      </c>
    </row>
    <row r="15" spans="1:14" x14ac:dyDescent="0.35">
      <c r="A15" s="131">
        <f t="shared" si="0"/>
        <v>12</v>
      </c>
      <c r="B15" s="110" t="s">
        <v>543</v>
      </c>
      <c r="C15" s="128"/>
      <c r="D15" s="131">
        <f t="shared" si="1"/>
        <v>12</v>
      </c>
      <c r="E15" s="179" t="s">
        <v>124</v>
      </c>
      <c r="F15" s="130"/>
      <c r="G15" s="131">
        <f t="shared" si="2"/>
        <v>12</v>
      </c>
      <c r="H15" s="179" t="s">
        <v>354</v>
      </c>
      <c r="I15" s="130"/>
      <c r="J15" s="131">
        <f t="shared" si="3"/>
        <v>12</v>
      </c>
      <c r="K15" s="179" t="s">
        <v>116</v>
      </c>
    </row>
    <row r="16" spans="1:14" x14ac:dyDescent="0.35">
      <c r="A16" s="131">
        <f t="shared" si="0"/>
        <v>13</v>
      </c>
      <c r="B16" s="110" t="s">
        <v>529</v>
      </c>
      <c r="C16" s="128"/>
      <c r="D16" s="131">
        <f t="shared" si="1"/>
        <v>13</v>
      </c>
      <c r="E16" s="179" t="s">
        <v>528</v>
      </c>
      <c r="F16" s="130"/>
      <c r="G16" s="131">
        <f t="shared" si="2"/>
        <v>13</v>
      </c>
      <c r="H16" s="179" t="s">
        <v>533</v>
      </c>
      <c r="I16" s="130"/>
      <c r="J16" s="131">
        <f t="shared" si="3"/>
        <v>13</v>
      </c>
      <c r="K16" s="130" t="s">
        <v>580</v>
      </c>
    </row>
    <row r="17" spans="1:11" x14ac:dyDescent="0.35">
      <c r="A17" s="131">
        <f t="shared" si="0"/>
        <v>14</v>
      </c>
      <c r="B17" s="110" t="s">
        <v>544</v>
      </c>
      <c r="C17" s="128"/>
      <c r="D17" s="131">
        <f t="shared" si="1"/>
        <v>14</v>
      </c>
      <c r="E17" s="179" t="s">
        <v>118</v>
      </c>
      <c r="F17" s="130"/>
      <c r="G17" s="131">
        <f t="shared" si="2"/>
        <v>14</v>
      </c>
      <c r="H17" s="179" t="s">
        <v>568</v>
      </c>
      <c r="I17" s="130"/>
      <c r="J17" s="131">
        <f t="shared" si="3"/>
        <v>14</v>
      </c>
      <c r="K17" s="179" t="s">
        <v>581</v>
      </c>
    </row>
    <row r="18" spans="1:11" x14ac:dyDescent="0.35">
      <c r="A18" s="131">
        <f t="shared" si="0"/>
        <v>15</v>
      </c>
      <c r="B18" s="110" t="s">
        <v>127</v>
      </c>
      <c r="C18" s="128"/>
      <c r="D18" s="131">
        <f t="shared" si="1"/>
        <v>15</v>
      </c>
      <c r="E18" s="179" t="s">
        <v>125</v>
      </c>
      <c r="F18" s="130"/>
      <c r="G18" s="131">
        <f t="shared" si="2"/>
        <v>15</v>
      </c>
      <c r="H18" s="179" t="s">
        <v>121</v>
      </c>
      <c r="I18" s="130"/>
      <c r="J18" s="131">
        <f t="shared" si="3"/>
        <v>15</v>
      </c>
      <c r="K18" s="130" t="s">
        <v>582</v>
      </c>
    </row>
    <row r="19" spans="1:11" x14ac:dyDescent="0.35">
      <c r="A19" s="131"/>
      <c r="B19" s="128"/>
      <c r="C19" s="128"/>
      <c r="D19" s="131"/>
      <c r="E19" s="130"/>
      <c r="F19" s="130"/>
      <c r="G19" s="131"/>
      <c r="H19" s="130"/>
      <c r="I19" s="130"/>
      <c r="J19" s="131"/>
    </row>
    <row r="20" spans="1:11" x14ac:dyDescent="0.35">
      <c r="A20" s="281" t="s">
        <v>142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</row>
    <row r="21" spans="1:11" x14ac:dyDescent="0.35">
      <c r="A21" s="131"/>
      <c r="B21" s="128"/>
      <c r="C21" s="128"/>
      <c r="D21" s="131"/>
      <c r="E21" s="130"/>
      <c r="F21" s="130"/>
      <c r="G21" s="131"/>
      <c r="H21" s="130"/>
      <c r="I21" s="130"/>
      <c r="J21" s="131"/>
      <c r="K21" s="130"/>
    </row>
    <row r="22" spans="1:11" x14ac:dyDescent="0.35">
      <c r="A22" s="87" t="s">
        <v>140</v>
      </c>
      <c r="B22" s="127" t="str">
        <f>'Panorama Mensual'!$A$5</f>
        <v>:: Musimundo</v>
      </c>
      <c r="C22" s="127"/>
      <c r="D22" s="87" t="s">
        <v>140</v>
      </c>
      <c r="E22" s="129" t="str">
        <f>'Panorama Mensual'!$A$8</f>
        <v>:: Fravega</v>
      </c>
      <c r="F22" s="129"/>
      <c r="G22" s="87" t="s">
        <v>140</v>
      </c>
      <c r="H22" s="133" t="str">
        <f>'Panorama Mensual'!$A$11</f>
        <v>:: Garbarino</v>
      </c>
      <c r="I22" s="129"/>
      <c r="J22" s="87" t="s">
        <v>140</v>
      </c>
      <c r="K22" s="172" t="str">
        <f>'Panorama Mensual'!$A$14</f>
        <v>:: Avenida</v>
      </c>
    </row>
    <row r="23" spans="1:11" x14ac:dyDescent="0.35">
      <c r="A23" s="132">
        <f>A18+1</f>
        <v>16</v>
      </c>
      <c r="B23" s="128" t="s">
        <v>545</v>
      </c>
      <c r="C23" s="128"/>
      <c r="D23" s="132">
        <f>D18+1</f>
        <v>16</v>
      </c>
      <c r="E23" s="130" t="s">
        <v>130</v>
      </c>
      <c r="F23" s="130"/>
      <c r="G23" s="132">
        <f>G18+1</f>
        <v>16</v>
      </c>
      <c r="H23" s="130" t="s">
        <v>532</v>
      </c>
      <c r="I23" s="130"/>
      <c r="J23" s="132">
        <f>J18+1</f>
        <v>16</v>
      </c>
      <c r="K23" s="179" t="s">
        <v>326</v>
      </c>
    </row>
    <row r="24" spans="1:11" x14ac:dyDescent="0.35">
      <c r="A24" s="132">
        <f>A23+1</f>
        <v>17</v>
      </c>
      <c r="B24" s="128" t="s">
        <v>531</v>
      </c>
      <c r="C24" s="128"/>
      <c r="D24" s="132">
        <f>D23+1</f>
        <v>17</v>
      </c>
      <c r="E24" s="130" t="s">
        <v>127</v>
      </c>
      <c r="F24" s="130"/>
      <c r="G24" s="132">
        <f>G23+1</f>
        <v>17</v>
      </c>
      <c r="H24" s="130" t="s">
        <v>569</v>
      </c>
      <c r="I24" s="130"/>
      <c r="J24" s="132">
        <f>J23+1</f>
        <v>17</v>
      </c>
      <c r="K24" s="130" t="s">
        <v>583</v>
      </c>
    </row>
    <row r="25" spans="1:11" x14ac:dyDescent="0.35">
      <c r="A25" s="132">
        <f t="shared" ref="A25:A37" si="4">A24+1</f>
        <v>18</v>
      </c>
      <c r="B25" s="128" t="s">
        <v>546</v>
      </c>
      <c r="C25" s="128"/>
      <c r="D25" s="132">
        <f t="shared" ref="D25:D37" si="5">D24+1</f>
        <v>18</v>
      </c>
      <c r="E25" s="130" t="s">
        <v>206</v>
      </c>
      <c r="F25" s="130"/>
      <c r="G25" s="132">
        <f t="shared" ref="G25:G37" si="6">G24+1</f>
        <v>18</v>
      </c>
      <c r="H25" s="130" t="s">
        <v>120</v>
      </c>
      <c r="I25" s="130"/>
      <c r="J25" s="132">
        <f t="shared" ref="J25:J37" si="7">J24+1</f>
        <v>18</v>
      </c>
      <c r="K25" s="130" t="s">
        <v>584</v>
      </c>
    </row>
    <row r="26" spans="1:11" x14ac:dyDescent="0.35">
      <c r="A26" s="132">
        <f t="shared" si="4"/>
        <v>19</v>
      </c>
      <c r="B26" s="128" t="s">
        <v>119</v>
      </c>
      <c r="C26" s="128"/>
      <c r="D26" s="132">
        <f t="shared" si="5"/>
        <v>19</v>
      </c>
      <c r="E26" s="130" t="s">
        <v>557</v>
      </c>
      <c r="F26" s="130"/>
      <c r="G26" s="132">
        <f t="shared" si="6"/>
        <v>19</v>
      </c>
      <c r="H26" s="130" t="s">
        <v>113</v>
      </c>
      <c r="I26" s="130"/>
      <c r="J26" s="132">
        <f t="shared" si="7"/>
        <v>19</v>
      </c>
      <c r="K26" s="179" t="s">
        <v>585</v>
      </c>
    </row>
    <row r="27" spans="1:11" x14ac:dyDescent="0.35">
      <c r="A27" s="132">
        <f t="shared" si="4"/>
        <v>20</v>
      </c>
      <c r="B27" s="128" t="s">
        <v>547</v>
      </c>
      <c r="C27" s="128"/>
      <c r="D27" s="132">
        <f t="shared" si="5"/>
        <v>20</v>
      </c>
      <c r="E27" s="130" t="s">
        <v>558</v>
      </c>
      <c r="F27" s="130"/>
      <c r="G27" s="132">
        <f t="shared" si="6"/>
        <v>20</v>
      </c>
      <c r="H27" s="179" t="s">
        <v>124</v>
      </c>
      <c r="I27" s="130"/>
      <c r="J27" s="132">
        <f t="shared" si="7"/>
        <v>20</v>
      </c>
      <c r="K27" s="130" t="s">
        <v>586</v>
      </c>
    </row>
    <row r="28" spans="1:11" x14ac:dyDescent="0.35">
      <c r="A28" s="132">
        <f t="shared" si="4"/>
        <v>21</v>
      </c>
      <c r="B28" s="128" t="s">
        <v>548</v>
      </c>
      <c r="C28" s="128"/>
      <c r="D28" s="132">
        <f t="shared" si="5"/>
        <v>21</v>
      </c>
      <c r="E28" s="130" t="s">
        <v>559</v>
      </c>
      <c r="F28" s="130"/>
      <c r="G28" s="132">
        <f t="shared" si="6"/>
        <v>21</v>
      </c>
      <c r="H28" s="130" t="s">
        <v>570</v>
      </c>
      <c r="I28" s="130"/>
      <c r="J28" s="132">
        <f t="shared" si="7"/>
        <v>21</v>
      </c>
      <c r="K28" s="130" t="s">
        <v>587</v>
      </c>
    </row>
    <row r="29" spans="1:11" x14ac:dyDescent="0.35">
      <c r="A29" s="132">
        <f t="shared" si="4"/>
        <v>22</v>
      </c>
      <c r="B29" s="128" t="s">
        <v>549</v>
      </c>
      <c r="C29" s="128"/>
      <c r="D29" s="132">
        <f t="shared" si="5"/>
        <v>22</v>
      </c>
      <c r="E29" s="130" t="s">
        <v>137</v>
      </c>
      <c r="F29" s="130"/>
      <c r="G29" s="132">
        <f t="shared" si="6"/>
        <v>22</v>
      </c>
      <c r="H29" s="130" t="s">
        <v>131</v>
      </c>
      <c r="I29" s="130"/>
      <c r="J29" s="132">
        <f t="shared" si="7"/>
        <v>22</v>
      </c>
      <c r="K29" s="130" t="s">
        <v>588</v>
      </c>
    </row>
    <row r="30" spans="1:11" x14ac:dyDescent="0.35">
      <c r="A30" s="132">
        <f t="shared" si="4"/>
        <v>23</v>
      </c>
      <c r="B30" s="128" t="s">
        <v>550</v>
      </c>
      <c r="C30" s="128"/>
      <c r="D30" s="132">
        <f t="shared" si="5"/>
        <v>23</v>
      </c>
      <c r="E30" s="130" t="s">
        <v>560</v>
      </c>
      <c r="F30" s="130"/>
      <c r="G30" s="132">
        <f t="shared" si="6"/>
        <v>23</v>
      </c>
      <c r="H30" s="130" t="s">
        <v>571</v>
      </c>
      <c r="I30" s="130"/>
      <c r="J30" s="132">
        <f t="shared" si="7"/>
        <v>23</v>
      </c>
      <c r="K30" s="130" t="s">
        <v>589</v>
      </c>
    </row>
    <row r="31" spans="1:11" x14ac:dyDescent="0.35">
      <c r="A31" s="132">
        <f t="shared" si="4"/>
        <v>24</v>
      </c>
      <c r="B31" s="128" t="s">
        <v>118</v>
      </c>
      <c r="C31" s="128"/>
      <c r="D31" s="132">
        <f t="shared" si="5"/>
        <v>24</v>
      </c>
      <c r="E31" s="130" t="s">
        <v>561</v>
      </c>
      <c r="F31" s="130"/>
      <c r="G31" s="132">
        <f t="shared" si="6"/>
        <v>24</v>
      </c>
      <c r="H31" s="130" t="s">
        <v>531</v>
      </c>
      <c r="I31" s="130"/>
      <c r="J31" s="132">
        <f t="shared" si="7"/>
        <v>24</v>
      </c>
      <c r="K31" s="130" t="s">
        <v>114</v>
      </c>
    </row>
    <row r="32" spans="1:11" x14ac:dyDescent="0.35">
      <c r="A32" s="132">
        <f t="shared" si="4"/>
        <v>25</v>
      </c>
      <c r="B32" s="128" t="s">
        <v>551</v>
      </c>
      <c r="C32" s="128"/>
      <c r="D32" s="132">
        <f t="shared" si="5"/>
        <v>25</v>
      </c>
      <c r="E32" s="130" t="s">
        <v>562</v>
      </c>
      <c r="F32" s="130"/>
      <c r="G32" s="132">
        <f t="shared" si="6"/>
        <v>25</v>
      </c>
      <c r="H32" s="130" t="s">
        <v>572</v>
      </c>
      <c r="I32" s="130"/>
      <c r="J32" s="132">
        <f t="shared" si="7"/>
        <v>25</v>
      </c>
      <c r="K32" s="130" t="s">
        <v>137</v>
      </c>
    </row>
    <row r="33" spans="1:14" x14ac:dyDescent="0.35">
      <c r="A33" s="132">
        <f t="shared" si="4"/>
        <v>26</v>
      </c>
      <c r="B33" s="128" t="s">
        <v>552</v>
      </c>
      <c r="C33" s="128"/>
      <c r="D33" s="132">
        <f t="shared" si="5"/>
        <v>26</v>
      </c>
      <c r="E33" s="130" t="s">
        <v>563</v>
      </c>
      <c r="F33" s="130"/>
      <c r="G33" s="132">
        <f t="shared" si="6"/>
        <v>26</v>
      </c>
      <c r="H33" s="130" t="s">
        <v>548</v>
      </c>
      <c r="I33" s="130"/>
      <c r="J33" s="132">
        <f t="shared" si="7"/>
        <v>26</v>
      </c>
      <c r="K33" s="130" t="s">
        <v>590</v>
      </c>
    </row>
    <row r="34" spans="1:14" x14ac:dyDescent="0.35">
      <c r="A34" s="132">
        <f t="shared" si="4"/>
        <v>27</v>
      </c>
      <c r="B34" s="128" t="s">
        <v>553</v>
      </c>
      <c r="C34" s="128"/>
      <c r="D34" s="132">
        <f t="shared" si="5"/>
        <v>27</v>
      </c>
      <c r="E34" s="130" t="s">
        <v>564</v>
      </c>
      <c r="F34" s="130"/>
      <c r="G34" s="132">
        <f t="shared" si="6"/>
        <v>27</v>
      </c>
      <c r="H34" s="179" t="s">
        <v>191</v>
      </c>
      <c r="I34" s="130"/>
      <c r="J34" s="132">
        <f t="shared" si="7"/>
        <v>27</v>
      </c>
      <c r="K34" s="130" t="s">
        <v>591</v>
      </c>
    </row>
    <row r="35" spans="1:14" x14ac:dyDescent="0.35">
      <c r="A35" s="132">
        <f t="shared" si="4"/>
        <v>28</v>
      </c>
      <c r="B35" s="128" t="s">
        <v>554</v>
      </c>
      <c r="C35" s="128"/>
      <c r="D35" s="132">
        <f t="shared" si="5"/>
        <v>28</v>
      </c>
      <c r="E35" s="130" t="s">
        <v>565</v>
      </c>
      <c r="F35" s="130"/>
      <c r="G35" s="132">
        <f t="shared" si="6"/>
        <v>28</v>
      </c>
      <c r="H35" s="179" t="s">
        <v>126</v>
      </c>
      <c r="I35" s="130"/>
      <c r="J35" s="132">
        <f t="shared" si="7"/>
        <v>28</v>
      </c>
      <c r="K35" s="185" t="s">
        <v>110</v>
      </c>
    </row>
    <row r="36" spans="1:14" x14ac:dyDescent="0.35">
      <c r="A36" s="132">
        <f t="shared" si="4"/>
        <v>29</v>
      </c>
      <c r="B36" s="128" t="s">
        <v>555</v>
      </c>
      <c r="C36" s="128"/>
      <c r="D36" s="132">
        <f t="shared" si="5"/>
        <v>29</v>
      </c>
      <c r="E36" s="130" t="s">
        <v>566</v>
      </c>
      <c r="F36" s="130"/>
      <c r="G36" s="132">
        <f t="shared" si="6"/>
        <v>29</v>
      </c>
      <c r="H36" s="179" t="s">
        <v>573</v>
      </c>
      <c r="I36" s="130"/>
      <c r="J36" s="132">
        <f t="shared" si="7"/>
        <v>29</v>
      </c>
      <c r="K36" s="130" t="s">
        <v>390</v>
      </c>
    </row>
    <row r="37" spans="1:14" x14ac:dyDescent="0.35">
      <c r="A37" s="132">
        <f t="shared" si="4"/>
        <v>30</v>
      </c>
      <c r="B37" s="128" t="s">
        <v>556</v>
      </c>
      <c r="C37" s="128"/>
      <c r="D37" s="132">
        <f t="shared" si="5"/>
        <v>30</v>
      </c>
      <c r="E37" s="179" t="s">
        <v>266</v>
      </c>
      <c r="F37" s="130"/>
      <c r="G37" s="132">
        <f t="shared" si="6"/>
        <v>30</v>
      </c>
      <c r="H37" s="130" t="s">
        <v>390</v>
      </c>
      <c r="I37" s="130"/>
      <c r="J37" s="132">
        <f t="shared" si="7"/>
        <v>30</v>
      </c>
      <c r="K37" s="130" t="s">
        <v>592</v>
      </c>
    </row>
    <row r="38" spans="1:14" x14ac:dyDescent="0.35">
      <c r="A38" s="132"/>
      <c r="B38" s="128" t="s">
        <v>4</v>
      </c>
      <c r="C38" s="128"/>
      <c r="D38" s="132"/>
      <c r="E38" s="130"/>
      <c r="F38" s="130"/>
      <c r="G38" s="132"/>
      <c r="H38" s="130"/>
      <c r="I38" s="130"/>
      <c r="J38" s="132"/>
      <c r="K38" s="130"/>
    </row>
    <row r="39" spans="1:14" x14ac:dyDescent="0.35">
      <c r="N39"/>
    </row>
  </sheetData>
  <mergeCells count="2">
    <mergeCell ref="A1:K1"/>
    <mergeCell ref="A20:K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2"/>
  <sheetViews>
    <sheetView topLeftCell="A32" workbookViewId="0">
      <selection activeCell="N49" sqref="N49:N82"/>
    </sheetView>
  </sheetViews>
  <sheetFormatPr defaultRowHeight="15.75" x14ac:dyDescent="0.25"/>
  <cols>
    <col min="3" max="3" width="12.75" bestFit="1" customWidth="1"/>
    <col min="4" max="4" width="9.875" bestFit="1" customWidth="1"/>
    <col min="5" max="5" width="10.875" bestFit="1" customWidth="1"/>
    <col min="6" max="6" width="10.125" bestFit="1" customWidth="1"/>
  </cols>
  <sheetData>
    <row r="2" spans="2:13" ht="18.75" x14ac:dyDescent="0.3">
      <c r="B2" s="5" t="s">
        <v>0</v>
      </c>
      <c r="C2" s="115" t="s">
        <v>391</v>
      </c>
      <c r="D2" s="116" t="s">
        <v>392</v>
      </c>
      <c r="E2" s="117" t="s">
        <v>393</v>
      </c>
      <c r="F2" s="167" t="s">
        <v>394</v>
      </c>
    </row>
    <row r="3" spans="2:13" x14ac:dyDescent="0.25">
      <c r="B3" s="54" t="s">
        <v>25</v>
      </c>
      <c r="C3" s="55">
        <v>12567510.291065414</v>
      </c>
      <c r="D3" s="55">
        <v>19212721.860213328</v>
      </c>
      <c r="E3" s="55">
        <v>26343565.533273261</v>
      </c>
      <c r="F3" s="168">
        <v>7736608.0575402575</v>
      </c>
      <c r="H3" t="str">
        <f>"{"""&amp;$B$2&amp;""": """&amp;B3&amp;""", """&amp;$C$2&amp;""": """&amp;FIXED(C3,0)&amp;""", """&amp;$D$2&amp;""": """&amp;FIXED(D3,0)&amp;""", """&amp;$E$2&amp;""": """&amp;FIXED(E3,0)&amp;""", """&amp;$F$2&amp;""": """&amp;FIXED(F3,0)&amp;"""},"</f>
        <v>{"Variables": "Tráfico Total", "Musimundo": "12,567,510", "Fravega": "19,212,722", "Garbarino": "26,343,566", "Avenida": "7,736,608"},</v>
      </c>
    </row>
    <row r="4" spans="2:13" x14ac:dyDescent="0.25">
      <c r="B4" s="33"/>
      <c r="C4" s="49"/>
      <c r="D4" s="49"/>
      <c r="E4" s="49"/>
    </row>
    <row r="5" spans="2:13" x14ac:dyDescent="0.25">
      <c r="B5" s="1" t="s">
        <v>81</v>
      </c>
      <c r="C5" s="1">
        <v>0.24009900990099009</v>
      </c>
      <c r="D5" s="1">
        <v>0.16250000000000001</v>
      </c>
      <c r="E5" s="1">
        <v>0.16097560975609757</v>
      </c>
      <c r="F5" s="1">
        <v>0.1336206896551724</v>
      </c>
      <c r="H5" t="str">
        <f>"{"""&amp;$B$2&amp;""": """&amp;B5&amp;""", """&amp;$C$2&amp;""": """&amp;FIXED(C5*100,1)&amp;"%"", """&amp;$D$2&amp;""": """&amp;FIXED(D5*100,1)&amp;"%"", """&amp;$E$2&amp;""": """&amp;FIXED(E5*100,1)&amp;"%"", """&amp;$F$2&amp;""": """&amp;FIXED(F5*100,1)&amp;"%""},"</f>
        <v>{"Variables": "Arte y Entretenimiento", "Musimundo": "24.0%", "Fravega": "16.3%", "Garbarino": "16.1%", "Avenida": "13.4%"},</v>
      </c>
      <c r="J5" t="str">
        <f>"{key: """&amp;C$2&amp;""", 
                 values: [{label: """&amp;$B$5&amp;""", value: """&amp;FIXED(C5*100,1)&amp;"""},
                          {label: """&amp;$B$6&amp;""", value: """&amp;FIXED(C6*100,1)&amp;"""},
                          {label: """&amp;$B$7&amp;""", value: """&amp;FIXED(C7*100,1)&amp;"""},
                          {label: """&amp;$B$8&amp;""", value: """&amp;FIXED(C8*100,1)&amp;"""},
                          {label: """&amp;$B$9&amp;""", value: """&amp;FIXED(C9*100,1)&amp;"""},
                          {label: """&amp;$B$10&amp;""", value: """&amp;FIXED(C10*100,1)&amp;"""}]
                },"</f>
        <v>{key: "Musimundo", 
                 values: [{label: "Arte y Entretenimiento", value: "24.0"},
                          {label: "Internet &amp; Telcos", value: "12.6"},
                          {label: "Shoppings", value: "21.0"},
                          {label: "Noticias &amp; Medios", value: "18.6"},
                          {label: "Negocios e industrias", value: "13.1"},
                          {label: "Computer &amp; Electronic", value: "10.6"}]
                },</v>
      </c>
      <c r="K5" t="str">
        <f>"{key: """&amp;D$2&amp;""", 
                 values: [{label: """&amp;$B$5&amp;""", value: """&amp;FIXED(D5*100,1)&amp;"""},
                          {label: """&amp;$B$6&amp;""", value: """&amp;FIXED(D6*100,1)&amp;"""},
                          {label: """&amp;$B$7&amp;""", value: """&amp;FIXED(D7*100,1)&amp;"""},
                          {label: """&amp;$B$8&amp;""", value: """&amp;FIXED(D8*100,1)&amp;"""},
                          {label: """&amp;$B$9&amp;""", value: """&amp;FIXED(D9*100,1)&amp;"""},
                          {label: """&amp;$B$10&amp;""", value: """&amp;FIXED(D10*100,1)&amp;"""}]
                },"</f>
        <v>{key: "Fravega", 
                 values: [{label: "Arte y Entretenimiento", value: "16.3"},
                          {label: "Internet &amp; Telcos", value: "15.5"},
                          {label: "Shoppings", value: "23.3"},
                          {label: "Noticias &amp; Medios", value: "21.0"},
                          {label: "Negocios e industrias", value: "15.5"},
                          {label: "Computer &amp; Electronic", value: "8.5"}]
                },</v>
      </c>
      <c r="L5" t="str">
        <f>"{key: """&amp;E$2&amp;""", 
                 values: [{label: """&amp;$B$5&amp;""", value: """&amp;FIXED(E5*100,1)&amp;"""},
                          {label: """&amp;$B$6&amp;""", value: """&amp;FIXED(E6*100,1)&amp;"""},
                          {label: """&amp;$B$7&amp;""", value: """&amp;FIXED(E7*100,1)&amp;"""},
                          {label: """&amp;$B$8&amp;""", value: """&amp;FIXED(E8*100,1)&amp;"""},
                          {label: """&amp;$B$9&amp;""", value: """&amp;FIXED(E9*100,1)&amp;"""},
                          {label: """&amp;$B$10&amp;""", value: """&amp;FIXED(E10*100,1)&amp;"""}]
                },"</f>
        <v>{key: "Garbarino", 
                 values: [{label: "Arte y Entretenimiento", value: "16.1"},
                          {label: "Internet &amp; Telcos", value: "10.7"},
                          {label: "Shoppings", value: "27.8"},
                          {label: "Noticias &amp; Medios", value: "21.5"},
                          {label: "Negocios e industrias", value: "16.6"},
                          {label: "Computer &amp; Electronic", value: "7.3"}]
                },</v>
      </c>
      <c r="M5" t="str">
        <f>"{key: """&amp;F$2&amp;""", 
                 values: [{label: """&amp;$B$5&amp;""", value: """&amp;FIXED(F5*100,1)&amp;"""},
                          {label: """&amp;$B$6&amp;""", value: """&amp;FIXED(F6*100,1)&amp;"""},
                          {label: """&amp;$B$7&amp;""", value: """&amp;FIXED(F7*100,1)&amp;"""},
                          {label: """&amp;$B$8&amp;""", value: """&amp;FIXED(F8*100,1)&amp;"""},
                          {label: """&amp;$B$9&amp;""", value: """&amp;FIXED(F9*100,1)&amp;"""},
                          {label: """&amp;$B$10&amp;""", value: """&amp;FIXED(F10*100,1)&amp;"""}]
                },"</f>
        <v>{key: "Avenida", 
                 values: [{label: "Arte y Entretenimiento", value: "13.4"},
                          {label: "Internet &amp; Telcos", value: "11.6"},
                          {label: "Shoppings", value: "33.2"},
                          {label: "Noticias &amp; Medios", value: "18.1"},
                          {label: "Negocios e industrias", value: "16.8"},
                          {label: "Computer &amp; Electronic", value: "6.9"}]
                },</v>
      </c>
    </row>
    <row r="6" spans="2:13" x14ac:dyDescent="0.25">
      <c r="B6" s="1" t="s">
        <v>216</v>
      </c>
      <c r="C6" s="1">
        <v>0.12623762376237624</v>
      </c>
      <c r="D6" s="1">
        <v>0.155</v>
      </c>
      <c r="E6" s="1">
        <v>0.10731707317073171</v>
      </c>
      <c r="F6" s="1">
        <v>0.11637931034482758</v>
      </c>
      <c r="H6" t="str">
        <f>"{"""&amp;$B$2&amp;""": """&amp;B6&amp;""", """&amp;$C$2&amp;""": """&amp;FIXED(C6*100,1)&amp;"%"", """&amp;$D$2&amp;""": """&amp;FIXED(D6*100,1)&amp;"%"", """&amp;$E$2&amp;""": """&amp;FIXED(E6*100,1)&amp;"%"", """&amp;$F$2&amp;""": """&amp;FIXED(F6*100,1)&amp;"%""},"</f>
        <v>{"Variables": "Internet &amp; Telcos", "Musimundo": "12.6%", "Fravega": "15.5%", "Garbarino": "10.7%", "Avenida": "11.6%"},</v>
      </c>
    </row>
    <row r="7" spans="2:13" x14ac:dyDescent="0.25">
      <c r="B7" s="1" t="s">
        <v>82</v>
      </c>
      <c r="C7" s="1">
        <v>0.21039603960396039</v>
      </c>
      <c r="D7" s="1">
        <v>0.23250000000000001</v>
      </c>
      <c r="E7" s="1">
        <v>0.2780487804878049</v>
      </c>
      <c r="F7" s="1">
        <v>0.33189655172413796</v>
      </c>
      <c r="H7" t="str">
        <f>"{"""&amp;$B$2&amp;""": """&amp;B7&amp;""", """&amp;$C$2&amp;""": """&amp;FIXED(C7*100,1)&amp;"%"", """&amp;$D$2&amp;""": """&amp;FIXED(D7*100,1)&amp;"%"", """&amp;$E$2&amp;""": """&amp;FIXED(E7*100,1)&amp;"%"", """&amp;$F$2&amp;""": """&amp;FIXED(F7*100,1)&amp;"%""},"</f>
        <v>{"Variables": "Shoppings", "Musimundo": "21.0%", "Fravega": "23.3%", "Garbarino": "27.8%", "Avenida": "33.2%"},</v>
      </c>
    </row>
    <row r="8" spans="2:13" x14ac:dyDescent="0.25">
      <c r="B8" s="1" t="s">
        <v>218</v>
      </c>
      <c r="C8" s="1">
        <v>0.18564356435643564</v>
      </c>
      <c r="D8" s="1">
        <v>0.21</v>
      </c>
      <c r="E8" s="1">
        <v>0.21463414634146341</v>
      </c>
      <c r="F8" s="1">
        <v>0.18103448275862069</v>
      </c>
      <c r="H8" t="str">
        <f>"{"""&amp;$B$2&amp;""": """&amp;B8&amp;""", """&amp;$C$2&amp;""": """&amp;FIXED(C8*100,1)&amp;"%"", """&amp;$D$2&amp;""": """&amp;FIXED(D8*100,1)&amp;"%"", """&amp;$E$2&amp;""": """&amp;FIXED(E8*100,1)&amp;"%"", """&amp;$F$2&amp;""": """&amp;FIXED(F8*100,1)&amp;"%""},"</f>
        <v>{"Variables": "Noticias &amp; Medios", "Musimundo": "18.6%", "Fravega": "21.0%", "Garbarino": "21.5%", "Avenida": "18.1%"},</v>
      </c>
    </row>
    <row r="9" spans="2:13" x14ac:dyDescent="0.25">
      <c r="B9" s="1" t="s">
        <v>85</v>
      </c>
      <c r="C9" s="1">
        <v>0.13118811881188119</v>
      </c>
      <c r="D9" s="1">
        <v>0.155</v>
      </c>
      <c r="E9" s="1">
        <v>0.16585365853658537</v>
      </c>
      <c r="F9" s="1">
        <v>0.16810344827586207</v>
      </c>
      <c r="H9" t="str">
        <f>"{"""&amp;$B$2&amp;""": """&amp;B9&amp;""", """&amp;$C$2&amp;""": """&amp;FIXED(C9*100,1)&amp;"%"", """&amp;$D$2&amp;""": """&amp;FIXED(D9*100,1)&amp;"%"", """&amp;$E$2&amp;""": """&amp;FIXED(E9*100,1)&amp;"%"", """&amp;$F$2&amp;""": """&amp;FIXED(F9*100,1)&amp;"%""},"</f>
        <v>{"Variables": "Negocios e industrias", "Musimundo": "13.1%", "Fravega": "15.5%", "Garbarino": "16.6%", "Avenida": "16.8%"},</v>
      </c>
    </row>
    <row r="10" spans="2:13" x14ac:dyDescent="0.25">
      <c r="B10" s="1" t="s">
        <v>83</v>
      </c>
      <c r="C10" s="1">
        <v>0.10643564356435643</v>
      </c>
      <c r="D10" s="1">
        <v>8.5000000000000006E-2</v>
      </c>
      <c r="E10" s="1">
        <v>7.3170731707317069E-2</v>
      </c>
      <c r="F10" s="1">
        <v>6.8965517241379309E-2</v>
      </c>
      <c r="H10" t="str">
        <f>"{"""&amp;$B$2&amp;""": """&amp;B10&amp;""", """&amp;$C$2&amp;""": """&amp;FIXED(C10*100,1)&amp;"%"", """&amp;$D$2&amp;""": """&amp;FIXED(D10*100,1)&amp;"%"", """&amp;$E$2&amp;""": """&amp;FIXED(E10*100,1)&amp;"%"", """&amp;$F$2&amp;""": """&amp;FIXED(F10*100,1)&amp;"%""},"</f>
        <v>{"Variables": "Computer &amp; Electronic", "Musimundo": "10.6%", "Fravega": "8.5%", "Garbarino": "7.3%", "Avenida": "6.9%"},</v>
      </c>
    </row>
    <row r="13" spans="2:13" x14ac:dyDescent="0.25">
      <c r="B13" s="1" t="s">
        <v>704</v>
      </c>
      <c r="D13" t="s">
        <v>705</v>
      </c>
    </row>
    <row r="14" spans="2:13" x14ac:dyDescent="0.25">
      <c r="B14" t="s">
        <v>290</v>
      </c>
      <c r="D14">
        <v>1</v>
      </c>
      <c r="F14" t="str">
        <f>"{"""&amp;$B$13&amp;""": """&amp;B14&amp;""", """&amp;$D$13&amp;""": """&amp;FIXED(D14,0)&amp;"""},"</f>
        <v>{"Sitio": "yahoo.com", "Pos": "1"},</v>
      </c>
    </row>
    <row r="15" spans="2:13" x14ac:dyDescent="0.25">
      <c r="B15" t="s">
        <v>66</v>
      </c>
      <c r="D15">
        <v>2</v>
      </c>
      <c r="F15" t="str">
        <f t="shared" ref="F15:F43" si="0">"{"""&amp;$B$13&amp;""": """&amp;B15&amp;""", """&amp;$D$13&amp;""": """&amp;FIXED(D15,0)&amp;"""},"</f>
        <v>{"Sitio": "msn.com", "Pos": "2"},</v>
      </c>
    </row>
    <row r="16" spans="2:13" x14ac:dyDescent="0.25">
      <c r="B16" t="s">
        <v>148</v>
      </c>
      <c r="D16">
        <v>3</v>
      </c>
      <c r="F16" t="str">
        <f t="shared" si="0"/>
        <v>{"Sitio": "clarin.com", "Pos": "3"},</v>
      </c>
    </row>
    <row r="17" spans="2:6" x14ac:dyDescent="0.25">
      <c r="B17" t="s">
        <v>134</v>
      </c>
      <c r="D17">
        <v>4</v>
      </c>
      <c r="F17" t="str">
        <f t="shared" si="0"/>
        <v>{"Sitio": "lanacion.com.ar", "Pos": "4"},</v>
      </c>
    </row>
    <row r="18" spans="2:6" x14ac:dyDescent="0.25">
      <c r="B18" t="s">
        <v>146</v>
      </c>
      <c r="D18">
        <v>5</v>
      </c>
      <c r="F18" t="str">
        <f t="shared" si="0"/>
        <v>{"Sitio": "infobae.com", "Pos": "5"},</v>
      </c>
    </row>
    <row r="19" spans="2:6" x14ac:dyDescent="0.25">
      <c r="B19" t="s">
        <v>291</v>
      </c>
      <c r="D19">
        <v>6</v>
      </c>
      <c r="F19" t="str">
        <f t="shared" si="0"/>
        <v>{"Sitio": "ole.com.ar", "Pos": "6"},</v>
      </c>
    </row>
    <row r="20" spans="2:6" x14ac:dyDescent="0.25">
      <c r="B20" t="s">
        <v>292</v>
      </c>
      <c r="D20">
        <v>7</v>
      </c>
      <c r="F20" t="str">
        <f t="shared" si="0"/>
        <v>{"Sitio": "tn.com.ar", "Pos": "7"},</v>
      </c>
    </row>
    <row r="21" spans="2:6" x14ac:dyDescent="0.25">
      <c r="B21" t="s">
        <v>293</v>
      </c>
      <c r="D21">
        <v>8</v>
      </c>
      <c r="F21" t="str">
        <f t="shared" si="0"/>
        <v>{"Sitio": "minutouno.com", "Pos": "8"},</v>
      </c>
    </row>
    <row r="22" spans="2:6" x14ac:dyDescent="0.25">
      <c r="B22" t="s">
        <v>294</v>
      </c>
      <c r="D22">
        <v>9</v>
      </c>
      <c r="F22" t="str">
        <f t="shared" si="0"/>
        <v>{"Sitio": "perfil.com", "Pos": "9"},</v>
      </c>
    </row>
    <row r="23" spans="2:6" x14ac:dyDescent="0.25">
      <c r="B23" t="s">
        <v>295</v>
      </c>
      <c r="D23">
        <v>10</v>
      </c>
      <c r="F23" t="str">
        <f t="shared" si="0"/>
        <v>{"Sitio": "lavoz.com.ar", "Pos": "10"},</v>
      </c>
    </row>
    <row r="24" spans="2:6" x14ac:dyDescent="0.25">
      <c r="B24" t="s">
        <v>193</v>
      </c>
      <c r="D24">
        <v>11</v>
      </c>
      <c r="F24" t="str">
        <f t="shared" si="0"/>
        <v>{"Sitio": "diarioregistrado.com", "Pos": "11"},</v>
      </c>
    </row>
    <row r="25" spans="2:6" x14ac:dyDescent="0.25">
      <c r="B25" t="s">
        <v>296</v>
      </c>
      <c r="D25">
        <v>12</v>
      </c>
      <c r="F25" t="str">
        <f t="shared" si="0"/>
        <v>{"Sitio": "diariouno.com.ar", "Pos": "12"},</v>
      </c>
    </row>
    <row r="26" spans="2:6" x14ac:dyDescent="0.25">
      <c r="B26" t="s">
        <v>297</v>
      </c>
      <c r="D26">
        <v>13</v>
      </c>
      <c r="F26" t="str">
        <f t="shared" si="0"/>
        <v>{"Sitio": "lacapital.com.ar", "Pos": "13"},</v>
      </c>
    </row>
    <row r="27" spans="2:6" x14ac:dyDescent="0.25">
      <c r="B27" t="s">
        <v>298</v>
      </c>
      <c r="D27">
        <v>14</v>
      </c>
      <c r="F27" t="str">
        <f t="shared" si="0"/>
        <v>{"Sitio": "losandes.com.ar", "Pos": "14"},</v>
      </c>
    </row>
    <row r="28" spans="2:6" x14ac:dyDescent="0.25">
      <c r="B28" t="s">
        <v>299</v>
      </c>
      <c r="D28">
        <v>15</v>
      </c>
      <c r="F28" t="str">
        <f t="shared" si="0"/>
        <v>{"Sitio": "ambito.com", "Pos": "15"},</v>
      </c>
    </row>
    <row r="29" spans="2:6" x14ac:dyDescent="0.25">
      <c r="B29" t="s">
        <v>300</v>
      </c>
      <c r="D29">
        <v>16</v>
      </c>
      <c r="F29" t="str">
        <f t="shared" si="0"/>
        <v>{"Sitio": "pagina12.com.ar", "Pos": "16"},</v>
      </c>
    </row>
    <row r="30" spans="2:6" x14ac:dyDescent="0.25">
      <c r="B30" t="s">
        <v>192</v>
      </c>
      <c r="D30">
        <v>17</v>
      </c>
      <c r="F30" t="str">
        <f t="shared" si="0"/>
        <v>{"Sitio": "mdzol.com", "Pos": "17"},</v>
      </c>
    </row>
    <row r="31" spans="2:6" x14ac:dyDescent="0.25">
      <c r="B31" t="s">
        <v>301</v>
      </c>
      <c r="D31">
        <v>18</v>
      </c>
      <c r="F31" t="str">
        <f t="shared" si="0"/>
        <v>{"Sitio": "lagaceta.com.ar", "Pos": "18"},</v>
      </c>
    </row>
    <row r="32" spans="2:6" x14ac:dyDescent="0.25">
      <c r="B32" t="s">
        <v>135</v>
      </c>
      <c r="D32">
        <v>19</v>
      </c>
      <c r="F32" t="str">
        <f t="shared" si="0"/>
        <v>{"Sitio": "infonews.com", "Pos": "19"},</v>
      </c>
    </row>
    <row r="33" spans="2:12" x14ac:dyDescent="0.25">
      <c r="B33" t="s">
        <v>302</v>
      </c>
      <c r="D33">
        <v>20</v>
      </c>
      <c r="F33" t="str">
        <f t="shared" si="0"/>
        <v>{"Sitio": "elintransigente.com", "Pos": "20"},</v>
      </c>
    </row>
    <row r="34" spans="2:12" x14ac:dyDescent="0.25">
      <c r="B34" t="s">
        <v>303</v>
      </c>
      <c r="D34">
        <v>21</v>
      </c>
      <c r="F34" t="str">
        <f t="shared" si="0"/>
        <v>{"Sitio": "bp.blogspot.com", "Pos": "21"},</v>
      </c>
    </row>
    <row r="35" spans="2:12" x14ac:dyDescent="0.25">
      <c r="B35" t="s">
        <v>304</v>
      </c>
      <c r="D35">
        <v>22</v>
      </c>
      <c r="F35" t="str">
        <f t="shared" si="0"/>
        <v>{"Sitio": "cronista.com", "Pos": "22"},</v>
      </c>
    </row>
    <row r="36" spans="2:12" x14ac:dyDescent="0.25">
      <c r="B36" t="s">
        <v>305</v>
      </c>
      <c r="D36">
        <v>23</v>
      </c>
      <c r="F36" t="str">
        <f t="shared" si="0"/>
        <v>{"Sitio": "rionegro.com.ar", "Pos": "23"},</v>
      </c>
    </row>
    <row r="37" spans="2:12" x14ac:dyDescent="0.25">
      <c r="B37" t="s">
        <v>306</v>
      </c>
      <c r="D37">
        <v>24</v>
      </c>
      <c r="F37" t="str">
        <f t="shared" si="0"/>
        <v>{"Sitio": "eldia.com", "Pos": "24"},</v>
      </c>
    </row>
    <row r="38" spans="2:12" x14ac:dyDescent="0.25">
      <c r="B38" t="s">
        <v>307</v>
      </c>
      <c r="D38">
        <v>25</v>
      </c>
      <c r="F38" t="str">
        <f t="shared" si="0"/>
        <v>{"Sitio": "diariodecuyo.com.ar", "Pos": "25"},</v>
      </c>
    </row>
    <row r="39" spans="2:12" x14ac:dyDescent="0.25">
      <c r="B39" t="s">
        <v>308</v>
      </c>
      <c r="D39">
        <v>26</v>
      </c>
      <c r="F39" t="str">
        <f t="shared" si="0"/>
        <v>{"Sitio": "bamzum.com", "Pos": "26"},</v>
      </c>
    </row>
    <row r="40" spans="2:12" x14ac:dyDescent="0.25">
      <c r="B40" t="s">
        <v>309</v>
      </c>
      <c r="D40">
        <v>27</v>
      </c>
      <c r="F40" t="str">
        <f t="shared" si="0"/>
        <v>{"Sitio": "telam.com.ar", "Pos": "27"},</v>
      </c>
    </row>
    <row r="41" spans="2:12" x14ac:dyDescent="0.25">
      <c r="B41" t="s">
        <v>310</v>
      </c>
      <c r="D41">
        <v>28</v>
      </c>
      <c r="F41" t="str">
        <f t="shared" si="0"/>
        <v>{"Sitio": "eltribuno.info", "Pos": "28"},</v>
      </c>
    </row>
    <row r="42" spans="2:12" x14ac:dyDescent="0.25">
      <c r="B42" t="s">
        <v>311</v>
      </c>
      <c r="D42">
        <v>29</v>
      </c>
      <c r="F42" t="str">
        <f t="shared" si="0"/>
        <v>{"Sitio": "cnet.com", "Pos": "29"},</v>
      </c>
    </row>
    <row r="43" spans="2:12" x14ac:dyDescent="0.25">
      <c r="B43" t="s">
        <v>312</v>
      </c>
      <c r="D43">
        <v>30</v>
      </c>
      <c r="F43" t="str">
        <f t="shared" si="0"/>
        <v>{"Sitio": "elpais.com", "Pos": "30"},</v>
      </c>
    </row>
    <row r="48" spans="2:12" x14ac:dyDescent="0.25">
      <c r="B48" t="s">
        <v>705</v>
      </c>
      <c r="C48" t="s">
        <v>391</v>
      </c>
      <c r="E48" t="s">
        <v>140</v>
      </c>
      <c r="F48" t="s">
        <v>392</v>
      </c>
      <c r="H48" t="s">
        <v>140</v>
      </c>
      <c r="I48" t="s">
        <v>393</v>
      </c>
      <c r="K48" t="s">
        <v>140</v>
      </c>
      <c r="L48" t="s">
        <v>394</v>
      </c>
    </row>
    <row r="49" spans="2:14" x14ac:dyDescent="0.25">
      <c r="B49">
        <v>1</v>
      </c>
      <c r="C49" t="s">
        <v>110</v>
      </c>
      <c r="E49">
        <v>1</v>
      </c>
      <c r="F49" t="s">
        <v>128</v>
      </c>
      <c r="H49">
        <v>1</v>
      </c>
      <c r="I49" t="s">
        <v>110</v>
      </c>
      <c r="K49">
        <v>1</v>
      </c>
      <c r="L49" t="s">
        <v>575</v>
      </c>
      <c r="N49" t="str">
        <f>"{"""&amp;$B$48&amp;""": """&amp;B49&amp;""", """&amp;$C$48&amp;""": """&amp;C49&amp;""", """&amp;$F$48&amp;""": """&amp;F49&amp;""", """&amp;$I$48&amp;""": """&amp;I49&amp;""", """&amp;$L$48&amp;""": """&amp;L49&amp;"""},"</f>
        <v>{"Pos": "1", "Musimundo": "fravega.com", "Fravega": "musimundo.com", "Garbarino": "fravega.com", "Avenida": "avalancha.com.ar"},</v>
      </c>
    </row>
    <row r="50" spans="2:14" x14ac:dyDescent="0.25">
      <c r="B50">
        <v>2</v>
      </c>
      <c r="C50" t="s">
        <v>109</v>
      </c>
      <c r="E50">
        <v>2</v>
      </c>
      <c r="F50" t="s">
        <v>109</v>
      </c>
      <c r="H50">
        <v>2</v>
      </c>
      <c r="I50" t="s">
        <v>128</v>
      </c>
      <c r="K50">
        <v>2</v>
      </c>
      <c r="L50" t="s">
        <v>128</v>
      </c>
      <c r="N50" t="str">
        <f t="shared" ref="N50:N82" si="1">"{"""&amp;$B$48&amp;""": """&amp;B50&amp;""", """&amp;$C$48&amp;""": """&amp;C50&amp;""", """&amp;$F$48&amp;""": """&amp;F50&amp;""", """&amp;$I$48&amp;""": """&amp;I50&amp;""", """&amp;$L$48&amp;""": """&amp;L50&amp;"""},"</f>
        <v>{"Pos": "2", "Musimundo": "garbarino.com", "Fravega": "garbarino.com", "Garbarino": "musimundo.com", "Avenida": "musimundo.com"},</v>
      </c>
    </row>
    <row r="51" spans="2:14" x14ac:dyDescent="0.25">
      <c r="B51">
        <v>3</v>
      </c>
      <c r="C51" t="s">
        <v>111</v>
      </c>
      <c r="E51">
        <v>3</v>
      </c>
      <c r="F51" t="s">
        <v>116</v>
      </c>
      <c r="H51">
        <v>3</v>
      </c>
      <c r="I51" t="s">
        <v>111</v>
      </c>
      <c r="K51">
        <v>3</v>
      </c>
      <c r="L51" t="s">
        <v>548</v>
      </c>
      <c r="N51" t="str">
        <f t="shared" si="1"/>
        <v>{"Pos": "3", "Musimundo": "compumundo.com.ar", "Fravega": "tiendeo.com.ar", "Garbarino": "compumundo.com.ar", "Avenida": "ar.ask.com"},</v>
      </c>
    </row>
    <row r="52" spans="2:14" x14ac:dyDescent="0.25">
      <c r="B52">
        <v>4</v>
      </c>
      <c r="C52" t="s">
        <v>541</v>
      </c>
      <c r="E52">
        <v>4</v>
      </c>
      <c r="F52" t="s">
        <v>111</v>
      </c>
      <c r="H52">
        <v>4</v>
      </c>
      <c r="I52" t="s">
        <v>112</v>
      </c>
      <c r="K52">
        <v>4</v>
      </c>
      <c r="L52" t="s">
        <v>131</v>
      </c>
      <c r="N52" t="str">
        <f t="shared" si="1"/>
        <v>{"Pos": "4", "Musimundo": "marcaderadio.com", "Fravega": "compumundo.com.ar", "Garbarino": "ribeiro.com.ar", "Avenida": "electropuntonet.com"},</v>
      </c>
    </row>
    <row r="53" spans="2:14" x14ac:dyDescent="0.25">
      <c r="B53">
        <v>5</v>
      </c>
      <c r="C53" t="s">
        <v>116</v>
      </c>
      <c r="E53">
        <v>5</v>
      </c>
      <c r="F53" t="s">
        <v>114</v>
      </c>
      <c r="H53">
        <v>5</v>
      </c>
      <c r="I53" t="s">
        <v>117</v>
      </c>
      <c r="K53">
        <v>5</v>
      </c>
      <c r="L53" t="s">
        <v>133</v>
      </c>
      <c r="N53" t="str">
        <f t="shared" si="1"/>
        <v>{"Pos": "5", "Musimundo": "tiendeo.com.ar", "Fravega": "falabella.com.ar", "Garbarino": "rodo.com.ar", "Avenida": "groupon.com.ar"},</v>
      </c>
    </row>
    <row r="54" spans="2:14" x14ac:dyDescent="0.25">
      <c r="B54">
        <v>6</v>
      </c>
      <c r="C54" t="s">
        <v>121</v>
      </c>
      <c r="E54">
        <v>6</v>
      </c>
      <c r="F54" t="s">
        <v>112</v>
      </c>
      <c r="H54">
        <v>6</v>
      </c>
      <c r="I54" t="s">
        <v>114</v>
      </c>
      <c r="K54">
        <v>6</v>
      </c>
      <c r="L54" t="s">
        <v>576</v>
      </c>
      <c r="N54" t="str">
        <f t="shared" si="1"/>
        <v>{"Pos": "6", "Musimundo": "cetrogar.com.ar", "Fravega": "ribeiro.com.ar", "Garbarino": "falabella.com.ar", "Avenida": "monetizadesdecasa.xyz"},</v>
      </c>
    </row>
    <row r="55" spans="2:14" x14ac:dyDescent="0.25">
      <c r="B55">
        <v>7</v>
      </c>
      <c r="C55" t="s">
        <v>115</v>
      </c>
      <c r="E55">
        <v>7</v>
      </c>
      <c r="F55" t="s">
        <v>357</v>
      </c>
      <c r="H55">
        <v>7</v>
      </c>
      <c r="I55" t="s">
        <v>129</v>
      </c>
      <c r="K55">
        <v>7</v>
      </c>
      <c r="L55" t="s">
        <v>109</v>
      </c>
      <c r="N55" t="str">
        <f t="shared" si="1"/>
        <v>{"Pos": "7", "Musimundo": "megatone.net", "Fravega": "appnew.embluejet.com", "Garbarino": "ads01.groovinads.com", "Avenida": "garbarino.com"},</v>
      </c>
    </row>
    <row r="56" spans="2:14" x14ac:dyDescent="0.25">
      <c r="B56">
        <v>8</v>
      </c>
      <c r="C56" t="s">
        <v>114</v>
      </c>
      <c r="E56">
        <v>8</v>
      </c>
      <c r="F56" t="s">
        <v>117</v>
      </c>
      <c r="H56">
        <v>8</v>
      </c>
      <c r="I56" t="s">
        <v>567</v>
      </c>
      <c r="K56">
        <v>8</v>
      </c>
      <c r="L56" t="s">
        <v>577</v>
      </c>
      <c r="N56" t="str">
        <f t="shared" si="1"/>
        <v>{"Pos": "8", "Musimundo": "falabella.com.ar", "Fravega": "rodo.com.ar", "Garbarino": "tiomusa.com.ar", "Avenida": "muebleriamam.com.ar"},</v>
      </c>
    </row>
    <row r="57" spans="2:14" x14ac:dyDescent="0.25">
      <c r="B57">
        <v>9</v>
      </c>
      <c r="C57" t="s">
        <v>112</v>
      </c>
      <c r="E57">
        <v>9</v>
      </c>
      <c r="F57" t="s">
        <v>533</v>
      </c>
      <c r="H57">
        <v>9</v>
      </c>
      <c r="I57" t="s">
        <v>389</v>
      </c>
      <c r="K57">
        <v>9</v>
      </c>
      <c r="L57" t="s">
        <v>578</v>
      </c>
      <c r="N57" t="str">
        <f t="shared" si="1"/>
        <v>{"Pos": "9", "Musimundo": "ribeiro.com.ar", "Fravega": "naldo.com.ar", "Garbarino": "siam.com.ar", "Avenida": "hoyts.com.ar"},</v>
      </c>
    </row>
    <row r="58" spans="2:14" x14ac:dyDescent="0.25">
      <c r="B58">
        <v>10</v>
      </c>
      <c r="C58" t="s">
        <v>132</v>
      </c>
      <c r="E58">
        <v>10</v>
      </c>
      <c r="F58" t="s">
        <v>121</v>
      </c>
      <c r="H58">
        <v>10</v>
      </c>
      <c r="I58" t="s">
        <v>116</v>
      </c>
      <c r="K58">
        <v>10</v>
      </c>
      <c r="L58" t="s">
        <v>573</v>
      </c>
      <c r="N58" t="str">
        <f t="shared" si="1"/>
        <v>{"Pos": "10", "Musimundo": "easy.com.ar", "Fravega": "cetrogar.com.ar", "Garbarino": "tiendeo.com.ar", "Avenida": "ar.zapmeta.com"},</v>
      </c>
    </row>
    <row r="59" spans="2:14" x14ac:dyDescent="0.25">
      <c r="B59">
        <v>11</v>
      </c>
      <c r="C59" t="s">
        <v>542</v>
      </c>
      <c r="E59">
        <v>11</v>
      </c>
      <c r="F59" t="s">
        <v>129</v>
      </c>
      <c r="H59">
        <v>11</v>
      </c>
      <c r="I59" t="s">
        <v>119</v>
      </c>
      <c r="K59">
        <v>11</v>
      </c>
      <c r="L59" t="s">
        <v>579</v>
      </c>
      <c r="N59" t="str">
        <f t="shared" si="1"/>
        <v>{"Pos": "11", "Musimundo": "sf.grupocarsa.com", "Fravega": "ads01.groovinads.com", "Garbarino": "carrefour.com.ar", "Avenida": "infoplanett.com"},</v>
      </c>
    </row>
    <row r="60" spans="2:14" x14ac:dyDescent="0.25">
      <c r="B60">
        <v>12</v>
      </c>
      <c r="C60" t="s">
        <v>543</v>
      </c>
      <c r="E60">
        <v>12</v>
      </c>
      <c r="F60" t="s">
        <v>124</v>
      </c>
      <c r="H60">
        <v>12</v>
      </c>
      <c r="I60" t="s">
        <v>354</v>
      </c>
      <c r="K60">
        <v>12</v>
      </c>
      <c r="L60" t="s">
        <v>116</v>
      </c>
      <c r="N60" t="str">
        <f t="shared" si="1"/>
        <v>{"Pos": "12", "Musimundo": "tusjuegosonline.info", "Fravega": "store.sony.com.ar", "Garbarino": "lt.mydplr.com", "Avenida": "tiendeo.com.ar"},</v>
      </c>
    </row>
    <row r="61" spans="2:14" x14ac:dyDescent="0.25">
      <c r="B61">
        <v>13</v>
      </c>
      <c r="C61" t="s">
        <v>529</v>
      </c>
      <c r="E61">
        <v>13</v>
      </c>
      <c r="F61" t="s">
        <v>528</v>
      </c>
      <c r="H61">
        <v>13</v>
      </c>
      <c r="I61" t="s">
        <v>533</v>
      </c>
      <c r="K61">
        <v>13</v>
      </c>
      <c r="L61" t="s">
        <v>580</v>
      </c>
      <c r="N61" t="str">
        <f t="shared" si="1"/>
        <v>{"Pos": "13", "Musimundo": "wal-mart.com.ar", "Fravega": "ofertas.mercadolibre.com.ar", "Garbarino": "naldo.com.ar", "Avenida": "proyectocartele.com"},</v>
      </c>
    </row>
    <row r="62" spans="2:14" x14ac:dyDescent="0.25">
      <c r="B62">
        <v>14</v>
      </c>
      <c r="C62" t="s">
        <v>544</v>
      </c>
      <c r="E62">
        <v>14</v>
      </c>
      <c r="F62" t="s">
        <v>118</v>
      </c>
      <c r="H62">
        <v>14</v>
      </c>
      <c r="I62" t="s">
        <v>568</v>
      </c>
      <c r="K62">
        <v>14</v>
      </c>
      <c r="L62" t="s">
        <v>581</v>
      </c>
      <c r="N62" t="str">
        <f t="shared" si="1"/>
        <v>{"Pos": "14", "Musimundo": "conlasdeforex.co", "Fravega": "tienda.personal.com.ar", "Garbarino": "gosquared.com", "Avenida": "ventas-privadas.com"},</v>
      </c>
    </row>
    <row r="63" spans="2:14" x14ac:dyDescent="0.25">
      <c r="B63">
        <v>15</v>
      </c>
      <c r="C63" t="s">
        <v>127</v>
      </c>
      <c r="E63">
        <v>15</v>
      </c>
      <c r="F63" t="s">
        <v>125</v>
      </c>
      <c r="H63">
        <v>15</v>
      </c>
      <c r="I63" t="s">
        <v>121</v>
      </c>
      <c r="K63">
        <v>15</v>
      </c>
      <c r="L63" t="s">
        <v>582</v>
      </c>
      <c r="N63" t="str">
        <f t="shared" si="1"/>
        <v>{"Pos": "15", "Musimundo": "casadelaudio.com", "Fravega": "televisores.mercadolibre.com.ar", "Garbarino": "cetrogar.com.ar", "Avenida": "buenosaireshockey.org.ar"},</v>
      </c>
    </row>
    <row r="64" spans="2:14" x14ac:dyDescent="0.25">
      <c r="N64" t="str">
        <f t="shared" si="1"/>
        <v>{"Pos": "", "Musimundo": "", "Fravega": "", "Garbarino": "", "Avenida": ""},</v>
      </c>
    </row>
    <row r="65" spans="2:14" x14ac:dyDescent="0.25">
      <c r="B65" t="s">
        <v>142</v>
      </c>
      <c r="N65" t="str">
        <f t="shared" si="1"/>
        <v>{"Pos": ":: Top 16 - 30 ::", "Musimundo": "", "Fravega": "", "Garbarino": "", "Avenida": ""},</v>
      </c>
    </row>
    <row r="66" spans="2:14" x14ac:dyDescent="0.25">
      <c r="N66" t="str">
        <f t="shared" si="1"/>
        <v>{"Pos": "", "Musimundo": "", "Fravega": "", "Garbarino": "", "Avenida": ""},</v>
      </c>
    </row>
    <row r="67" spans="2:14" x14ac:dyDescent="0.25">
      <c r="B67" t="s">
        <v>140</v>
      </c>
      <c r="C67" t="s">
        <v>215</v>
      </c>
      <c r="E67" t="s">
        <v>140</v>
      </c>
      <c r="F67" t="s">
        <v>214</v>
      </c>
      <c r="H67" t="s">
        <v>140</v>
      </c>
      <c r="I67" t="s">
        <v>320</v>
      </c>
      <c r="K67" t="s">
        <v>140</v>
      </c>
      <c r="L67" t="s">
        <v>321</v>
      </c>
      <c r="N67" t="str">
        <f t="shared" si="1"/>
        <v>{"Pos": "Ranking", "Musimundo": ":: Musimundo", "Fravega": ":: Fravega", "Garbarino": ":: Garbarino", "Avenida": ":: Avenida"},</v>
      </c>
    </row>
    <row r="68" spans="2:14" x14ac:dyDescent="0.25">
      <c r="B68">
        <v>16</v>
      </c>
      <c r="C68" t="s">
        <v>545</v>
      </c>
      <c r="E68">
        <v>16</v>
      </c>
      <c r="F68" t="s">
        <v>130</v>
      </c>
      <c r="H68">
        <v>16</v>
      </c>
      <c r="I68" t="s">
        <v>532</v>
      </c>
      <c r="K68">
        <v>16</v>
      </c>
      <c r="L68" t="s">
        <v>326</v>
      </c>
      <c r="N68" t="str">
        <f t="shared" si="1"/>
        <v>{"Pos": "16", "Musimundo": "crackle.com", "Fravega": "fravegacatalogo.com", "Garbarino": "castilloweb.com.ar", "Avenida": "gurudeofertas.com"},</v>
      </c>
    </row>
    <row r="69" spans="2:14" x14ac:dyDescent="0.25">
      <c r="B69">
        <v>17</v>
      </c>
      <c r="C69" t="s">
        <v>531</v>
      </c>
      <c r="E69">
        <v>17</v>
      </c>
      <c r="F69" t="s">
        <v>127</v>
      </c>
      <c r="H69">
        <v>17</v>
      </c>
      <c r="I69" t="s">
        <v>569</v>
      </c>
      <c r="K69">
        <v>17</v>
      </c>
      <c r="L69" t="s">
        <v>583</v>
      </c>
      <c r="N69" t="str">
        <f t="shared" si="1"/>
        <v>{"Pos": "17", "Musimundo": "electronica.mercadolibre.com.ar", "Fravega": "casadelaudio.com", "Garbarino": "hb.hipotecario.com.ar", "Avenida": "rtbhousesalatam.pipedrive.com"},</v>
      </c>
    </row>
    <row r="70" spans="2:14" x14ac:dyDescent="0.25">
      <c r="B70">
        <v>18</v>
      </c>
      <c r="C70" t="s">
        <v>546</v>
      </c>
      <c r="E70">
        <v>18</v>
      </c>
      <c r="F70" t="s">
        <v>206</v>
      </c>
      <c r="H70">
        <v>18</v>
      </c>
      <c r="I70" t="s">
        <v>120</v>
      </c>
      <c r="K70">
        <v>18</v>
      </c>
      <c r="L70" t="s">
        <v>584</v>
      </c>
      <c r="N70" t="str">
        <f t="shared" si="1"/>
        <v>{"Pos": "18", "Musimundo": "docs.opendns.com", "Fravega": "garbarinocatalogo.com", "Garbarino": "appsec.claro.com.ar", "Avenida": "oldpicsarchive.com"},</v>
      </c>
    </row>
    <row r="71" spans="2:14" x14ac:dyDescent="0.25">
      <c r="B71">
        <v>19</v>
      </c>
      <c r="C71" t="s">
        <v>119</v>
      </c>
      <c r="E71">
        <v>19</v>
      </c>
      <c r="F71" t="s">
        <v>557</v>
      </c>
      <c r="H71">
        <v>19</v>
      </c>
      <c r="I71" t="s">
        <v>113</v>
      </c>
      <c r="K71">
        <v>19</v>
      </c>
      <c r="L71" t="s">
        <v>585</v>
      </c>
      <c r="N71" t="str">
        <f t="shared" si="1"/>
        <v>{"Pos": "19", "Musimundo": "carrefour.com.ar", "Fravega": "whirlpool.com.ar", "Garbarino": "lucaioli.com.ar", "Avenida": "buildingco.slack.com"},</v>
      </c>
    </row>
    <row r="72" spans="2:14" x14ac:dyDescent="0.25">
      <c r="B72">
        <v>20</v>
      </c>
      <c r="C72" t="s">
        <v>547</v>
      </c>
      <c r="E72">
        <v>20</v>
      </c>
      <c r="F72" t="s">
        <v>558</v>
      </c>
      <c r="H72">
        <v>20</v>
      </c>
      <c r="I72" t="s">
        <v>124</v>
      </c>
      <c r="K72">
        <v>20</v>
      </c>
      <c r="L72" t="s">
        <v>586</v>
      </c>
      <c r="N72" t="str">
        <f t="shared" si="1"/>
        <v>{"Pos": "20", "Musimundo": "webmasterworkers.com", "Fravega": "infantiladas.info", "Garbarino": "store.sony.com.ar", "Avenida": "rosarioalcosto.com"},</v>
      </c>
    </row>
    <row r="73" spans="2:14" x14ac:dyDescent="0.25">
      <c r="B73">
        <v>21</v>
      </c>
      <c r="C73" t="s">
        <v>548</v>
      </c>
      <c r="E73">
        <v>21</v>
      </c>
      <c r="F73" t="s">
        <v>559</v>
      </c>
      <c r="H73">
        <v>21</v>
      </c>
      <c r="I73" t="s">
        <v>570</v>
      </c>
      <c r="K73">
        <v>21</v>
      </c>
      <c r="L73" t="s">
        <v>587</v>
      </c>
      <c r="N73" t="str">
        <f t="shared" si="1"/>
        <v>{"Pos": "21", "Musimundo": "ar.ask.com", "Fravega": "red.videoschistososs.com", "Garbarino": "apps.tekgenesis.com", "Avenida": "todobd25.com"},</v>
      </c>
    </row>
    <row r="74" spans="2:14" x14ac:dyDescent="0.25">
      <c r="B74">
        <v>22</v>
      </c>
      <c r="C74" t="s">
        <v>549</v>
      </c>
      <c r="E74">
        <v>22</v>
      </c>
      <c r="F74" t="s">
        <v>137</v>
      </c>
      <c r="H74">
        <v>22</v>
      </c>
      <c r="I74" t="s">
        <v>131</v>
      </c>
      <c r="K74">
        <v>22</v>
      </c>
      <c r="L74" t="s">
        <v>588</v>
      </c>
      <c r="N74" t="str">
        <f t="shared" si="1"/>
        <v>{"Pos": "22", "Musimundo": "compu-santafe.com.ar", "Fravega": "ar-mg5.mail.yahoo.com", "Garbarino": "electropuntonet.com", "Avenida": "mardelplata.olx.com.ar"},</v>
      </c>
    </row>
    <row r="75" spans="2:14" x14ac:dyDescent="0.25">
      <c r="B75">
        <v>23</v>
      </c>
      <c r="C75" t="s">
        <v>550</v>
      </c>
      <c r="E75">
        <v>23</v>
      </c>
      <c r="F75" t="s">
        <v>560</v>
      </c>
      <c r="H75">
        <v>23</v>
      </c>
      <c r="I75" t="s">
        <v>571</v>
      </c>
      <c r="K75">
        <v>23</v>
      </c>
      <c r="L75" t="s">
        <v>589</v>
      </c>
      <c r="N75" t="str">
        <f t="shared" si="1"/>
        <v>{"Pos": "23", "Musimundo": "sanyo.com..ar", "Fravega": "ecomer-divisa.info", "Garbarino": "mega-descarga.com", "Avenida": "capitalfederal-gba.olx.com.ar"},</v>
      </c>
    </row>
    <row r="76" spans="2:14" x14ac:dyDescent="0.25">
      <c r="B76">
        <v>24</v>
      </c>
      <c r="C76" t="s">
        <v>118</v>
      </c>
      <c r="E76">
        <v>24</v>
      </c>
      <c r="F76" t="s">
        <v>561</v>
      </c>
      <c r="H76">
        <v>24</v>
      </c>
      <c r="I76" t="s">
        <v>531</v>
      </c>
      <c r="K76">
        <v>24</v>
      </c>
      <c r="L76" t="s">
        <v>114</v>
      </c>
      <c r="N76" t="str">
        <f t="shared" si="1"/>
        <v>{"Pos": "24", "Musimundo": "tienda.personal.com.ar", "Fravega": "sear4m.xyz", "Garbarino": "electronica.mercadolibre.com.ar", "Avenida": "falabella.com.ar"},</v>
      </c>
    </row>
    <row r="77" spans="2:14" x14ac:dyDescent="0.25">
      <c r="B77">
        <v>25</v>
      </c>
      <c r="C77" t="s">
        <v>551</v>
      </c>
      <c r="E77">
        <v>25</v>
      </c>
      <c r="F77" t="s">
        <v>562</v>
      </c>
      <c r="H77">
        <v>25</v>
      </c>
      <c r="I77" t="s">
        <v>572</v>
      </c>
      <c r="K77">
        <v>25</v>
      </c>
      <c r="L77" t="s">
        <v>137</v>
      </c>
      <c r="N77" t="str">
        <f t="shared" si="1"/>
        <v>{"Pos": "25", "Musimundo": "pequenaempresas.info", "Fravega": "segundoenfoque.com", "Garbarino": "gamaitaly.com", "Avenida": "ar-mg5.mail.yahoo.com"},</v>
      </c>
    </row>
    <row r="78" spans="2:14" x14ac:dyDescent="0.25">
      <c r="B78">
        <v>26</v>
      </c>
      <c r="C78" t="s">
        <v>552</v>
      </c>
      <c r="E78">
        <v>26</v>
      </c>
      <c r="F78" t="s">
        <v>563</v>
      </c>
      <c r="H78">
        <v>26</v>
      </c>
      <c r="I78" t="s">
        <v>548</v>
      </c>
      <c r="K78">
        <v>26</v>
      </c>
      <c r="L78" t="s">
        <v>590</v>
      </c>
      <c r="N78" t="str">
        <f t="shared" si="1"/>
        <v>{"Pos": "26", "Musimundo": "bazarelentrerriano.com.ar", "Fravega": "forexmbanotici.com", "Garbarino": "ar.ask.com", "Avenida": "acool.com"},</v>
      </c>
    </row>
    <row r="79" spans="2:14" x14ac:dyDescent="0.25">
      <c r="B79">
        <v>27</v>
      </c>
      <c r="C79" t="s">
        <v>553</v>
      </c>
      <c r="E79">
        <v>27</v>
      </c>
      <c r="F79" t="s">
        <v>564</v>
      </c>
      <c r="H79">
        <v>27</v>
      </c>
      <c r="I79" t="s">
        <v>191</v>
      </c>
      <c r="K79">
        <v>27</v>
      </c>
      <c r="L79" t="s">
        <v>591</v>
      </c>
      <c r="N79" t="str">
        <f t="shared" si="1"/>
        <v>{"Pos": "27", "Musimundo": "gsmversus.com", "Fravega": "telefonia.mercadolibre.com.ar", "Garbarino": "alamaula.com", "Avenida": "aveda.com"},</v>
      </c>
    </row>
    <row r="80" spans="2:14" x14ac:dyDescent="0.25">
      <c r="B80">
        <v>28</v>
      </c>
      <c r="C80" t="s">
        <v>554</v>
      </c>
      <c r="E80">
        <v>28</v>
      </c>
      <c r="F80" t="s">
        <v>565</v>
      </c>
      <c r="H80">
        <v>28</v>
      </c>
      <c r="I80" t="s">
        <v>126</v>
      </c>
      <c r="K80">
        <v>28</v>
      </c>
      <c r="L80" t="s">
        <v>110</v>
      </c>
      <c r="N80" t="str">
        <f t="shared" si="1"/>
        <v>{"Pos": "28", "Musimundo": "coppel.com.ar", "Fravega": "tododvdfull.com", "Garbarino": "walmartonline.com.ar", "Avenida": "fravega.com"},</v>
      </c>
    </row>
    <row r="81" spans="2:14" x14ac:dyDescent="0.25">
      <c r="B81">
        <v>29</v>
      </c>
      <c r="C81" t="s">
        <v>555</v>
      </c>
      <c r="E81">
        <v>29</v>
      </c>
      <c r="F81" t="s">
        <v>566</v>
      </c>
      <c r="H81">
        <v>29</v>
      </c>
      <c r="I81" t="s">
        <v>573</v>
      </c>
      <c r="K81">
        <v>29</v>
      </c>
      <c r="L81" t="s">
        <v>390</v>
      </c>
      <c r="N81" t="str">
        <f t="shared" si="1"/>
        <v>{"Pos": "29", "Musimundo": "novogar.com.ar", "Fravega": "jumbo.com.ar", "Garbarino": "ar.zapmeta.com", "Avenida": "consejo.org.ar"},</v>
      </c>
    </row>
    <row r="82" spans="2:14" x14ac:dyDescent="0.25">
      <c r="B82">
        <v>30</v>
      </c>
      <c r="C82" t="s">
        <v>556</v>
      </c>
      <c r="E82">
        <v>30</v>
      </c>
      <c r="F82" t="s">
        <v>266</v>
      </c>
      <c r="H82">
        <v>30</v>
      </c>
      <c r="I82" t="s">
        <v>390</v>
      </c>
      <c r="K82">
        <v>30</v>
      </c>
      <c r="L82" t="s">
        <v>592</v>
      </c>
      <c r="N82" t="str">
        <f t="shared" si="1"/>
        <v>{"Pos": "30", "Musimundo": "rosariofinanzas.com.ar", "Fravega": "personal.com.ar", "Garbarino": "consejo.org.ar", "Avenida": "webmail.ciudad.com.ar"},</v>
      </c>
    </row>
  </sheetData>
  <conditionalFormatting sqref="C10:F10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C5:F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C6:F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C7:F7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:F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C9:F9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zoomScale="85" zoomScaleNormal="85" workbookViewId="0">
      <selection sqref="A1:H1"/>
    </sheetView>
  </sheetViews>
  <sheetFormatPr defaultColWidth="11" defaultRowHeight="18.75" x14ac:dyDescent="0.3"/>
  <cols>
    <col min="1" max="1" width="18.125" style="2" customWidth="1"/>
    <col min="2" max="2" width="15" style="2" bestFit="1" customWidth="1"/>
    <col min="3" max="3" width="13.625" style="2" customWidth="1"/>
    <col min="4" max="4" width="13.125" bestFit="1" customWidth="1"/>
    <col min="5" max="5" width="14" bestFit="1" customWidth="1"/>
    <col min="6" max="6" width="12.625" bestFit="1" customWidth="1"/>
    <col min="7" max="8" width="14" bestFit="1" customWidth="1"/>
    <col min="9" max="9" width="3.5" customWidth="1"/>
    <col min="10" max="10" width="17.875" style="2" bestFit="1" customWidth="1"/>
    <col min="11" max="11" width="10.625" style="2" bestFit="1" customWidth="1"/>
    <col min="12" max="12" width="12.125" style="2" bestFit="1" customWidth="1"/>
    <col min="13" max="13" width="10.625" style="2" bestFit="1" customWidth="1"/>
    <col min="14" max="14" width="10.875" style="2"/>
    <col min="16" max="16" width="13.5" customWidth="1"/>
    <col min="17" max="17" width="11.375" bestFit="1" customWidth="1"/>
  </cols>
  <sheetData>
    <row r="1" spans="1:18" ht="21" x14ac:dyDescent="0.35">
      <c r="A1" s="282" t="s">
        <v>74</v>
      </c>
      <c r="B1" s="282"/>
      <c r="C1" s="282"/>
      <c r="D1" s="282"/>
      <c r="E1" s="282"/>
      <c r="F1" s="282"/>
      <c r="G1" s="282"/>
      <c r="H1" s="282"/>
      <c r="I1" s="109"/>
      <c r="J1" s="282" t="s">
        <v>70</v>
      </c>
      <c r="K1" s="282"/>
      <c r="L1" s="282"/>
      <c r="M1" s="282"/>
      <c r="N1" s="282"/>
      <c r="O1" s="9"/>
      <c r="P1" s="9" t="s">
        <v>17</v>
      </c>
    </row>
    <row r="3" spans="1:18" x14ac:dyDescent="0.3">
      <c r="A3" s="87" t="s">
        <v>0</v>
      </c>
      <c r="B3" s="113">
        <v>42125</v>
      </c>
      <c r="C3" s="113">
        <v>42186</v>
      </c>
      <c r="D3" s="113">
        <v>42248</v>
      </c>
      <c r="E3" s="113">
        <v>42309</v>
      </c>
      <c r="F3" s="113">
        <v>42370</v>
      </c>
      <c r="G3" s="113">
        <v>42430</v>
      </c>
      <c r="H3" s="113">
        <v>42491</v>
      </c>
      <c r="K3" s="283" t="s">
        <v>67</v>
      </c>
      <c r="L3" s="283"/>
      <c r="M3" s="283" t="s">
        <v>13</v>
      </c>
      <c r="N3" s="283"/>
      <c r="O3" s="10"/>
      <c r="P3" s="10"/>
    </row>
    <row r="4" spans="1:18" x14ac:dyDescent="0.3">
      <c r="C4" t="s">
        <v>4</v>
      </c>
      <c r="K4" s="88" t="s">
        <v>16</v>
      </c>
      <c r="L4" s="88" t="s">
        <v>15</v>
      </c>
      <c r="M4" s="88" t="s">
        <v>208</v>
      </c>
      <c r="N4" s="88" t="s">
        <v>15</v>
      </c>
      <c r="O4" s="6"/>
      <c r="P4" s="6"/>
    </row>
    <row r="5" spans="1:18" s="2" customFormat="1" x14ac:dyDescent="0.3">
      <c r="A5" s="83" t="s">
        <v>215</v>
      </c>
      <c r="B5" s="89">
        <v>1749516</v>
      </c>
      <c r="C5" s="89">
        <v>1096317</v>
      </c>
      <c r="D5" s="89">
        <v>1275512</v>
      </c>
      <c r="E5" s="89">
        <v>2249461.2512682606</v>
      </c>
      <c r="F5" s="232">
        <v>2222914</v>
      </c>
      <c r="G5" s="232">
        <v>1512917.0397971538</v>
      </c>
      <c r="H5" s="242">
        <v>2460873</v>
      </c>
      <c r="Q5" s="2" t="s">
        <v>16</v>
      </c>
    </row>
    <row r="6" spans="1:18" s="7" customFormat="1" ht="21" x14ac:dyDescent="0.35">
      <c r="A6" s="100" t="s">
        <v>1</v>
      </c>
      <c r="B6" s="101">
        <f t="shared" ref="B6:H6" si="0">B5/B$18</f>
        <v>0.22095765797886024</v>
      </c>
      <c r="C6" s="101">
        <f t="shared" si="0"/>
        <v>0.20207952700520684</v>
      </c>
      <c r="D6" s="101">
        <f t="shared" si="0"/>
        <v>0.20240230471455672</v>
      </c>
      <c r="E6" s="101">
        <f t="shared" si="0"/>
        <v>0.21184798769311425</v>
      </c>
      <c r="F6" s="101">
        <f t="shared" si="0"/>
        <v>0.22238789410725313</v>
      </c>
      <c r="G6" s="101">
        <f t="shared" si="0"/>
        <v>0.15028811392450903</v>
      </c>
      <c r="H6" s="101">
        <f t="shared" si="0"/>
        <v>0.15841067973533171</v>
      </c>
      <c r="J6" s="83" t="str">
        <f>'Panorama Mensual'!$A$5</f>
        <v>:: Musimundo</v>
      </c>
      <c r="K6" s="36">
        <f>IF(Q6&gt;Q21,1,0)</f>
        <v>0</v>
      </c>
      <c r="L6" s="36">
        <f>IF(Q8&gt;Q19,1,0)</f>
        <v>0</v>
      </c>
      <c r="M6" s="36">
        <f>IF(H5&gt;H21,1,0)</f>
        <v>0</v>
      </c>
      <c r="N6" s="36">
        <f>IF(H7&gt;H19,1,0)</f>
        <v>1</v>
      </c>
      <c r="O6" s="32" t="str">
        <f>J6</f>
        <v>:: Musimundo</v>
      </c>
      <c r="P6" s="39">
        <f>SUM(B5:H5)</f>
        <v>12567510.291065414</v>
      </c>
      <c r="Q6" s="158">
        <f>AVERAGE(B5:H5)</f>
        <v>1795358.6130093448</v>
      </c>
      <c r="R6" s="161">
        <f>Q6/Q21</f>
        <v>0.76328168036373634</v>
      </c>
    </row>
    <row r="7" spans="1:18" s="11" customFormat="1" ht="21" x14ac:dyDescent="0.35">
      <c r="A7" s="100" t="s">
        <v>2</v>
      </c>
      <c r="B7" s="102" t="s">
        <v>4</v>
      </c>
      <c r="C7" s="102">
        <f t="shared" ref="C7:G7" si="1">(C5-B5)/B5</f>
        <v>-0.37335983209070395</v>
      </c>
      <c r="D7" s="102">
        <f t="shared" si="1"/>
        <v>0.16345181183909399</v>
      </c>
      <c r="E7" s="102">
        <f t="shared" si="1"/>
        <v>0.76357513788052223</v>
      </c>
      <c r="F7" s="102">
        <f t="shared" si="1"/>
        <v>-1.1801604163349397E-2</v>
      </c>
      <c r="G7" s="102">
        <f t="shared" si="1"/>
        <v>-0.31939920311934972</v>
      </c>
      <c r="H7" s="102">
        <f>(H5-G5)/G5</f>
        <v>0.62657497752153324</v>
      </c>
      <c r="J7" s="90" t="s">
        <v>4</v>
      </c>
      <c r="K7" s="37"/>
      <c r="L7" s="37"/>
      <c r="M7" s="37"/>
      <c r="N7" s="37"/>
      <c r="O7" s="33" t="s">
        <v>4</v>
      </c>
      <c r="P7" s="37"/>
      <c r="Q7" s="159" t="s">
        <v>4</v>
      </c>
    </row>
    <row r="8" spans="1:18" s="2" customFormat="1" ht="21" x14ac:dyDescent="0.35">
      <c r="A8" s="84" t="s">
        <v>214</v>
      </c>
      <c r="B8" s="89">
        <v>2469657</v>
      </c>
      <c r="C8" s="89">
        <v>1684924</v>
      </c>
      <c r="D8" s="89">
        <v>1819085</v>
      </c>
      <c r="E8" s="89">
        <v>3263667.3363055997</v>
      </c>
      <c r="F8" s="89">
        <v>3204757</v>
      </c>
      <c r="G8" s="89">
        <v>2607042.523907729</v>
      </c>
      <c r="H8" s="89">
        <v>4163589</v>
      </c>
      <c r="J8" s="90" t="s">
        <v>4</v>
      </c>
      <c r="K8" s="38"/>
      <c r="L8" s="38"/>
      <c r="M8" s="38"/>
      <c r="N8" s="38"/>
      <c r="O8" s="33" t="s">
        <v>4</v>
      </c>
      <c r="P8" s="38"/>
      <c r="Q8" s="159">
        <f>AVERAGE(B7:H7)</f>
        <v>0.14150688131129108</v>
      </c>
    </row>
    <row r="9" spans="1:18" s="7" customFormat="1" ht="21" x14ac:dyDescent="0.35">
      <c r="A9" s="100" t="s">
        <v>1</v>
      </c>
      <c r="B9" s="101">
        <f t="shared" ref="B9:H9" si="2">B8/B$18</f>
        <v>0.31190890893887113</v>
      </c>
      <c r="C9" s="101">
        <f t="shared" si="2"/>
        <v>0.3105749933274054</v>
      </c>
      <c r="D9" s="101">
        <f t="shared" si="2"/>
        <v>0.28865819880305277</v>
      </c>
      <c r="E9" s="101">
        <f t="shared" si="2"/>
        <v>0.30736308852009392</v>
      </c>
      <c r="F9" s="101">
        <f t="shared" si="2"/>
        <v>0.32061481476812786</v>
      </c>
      <c r="G9" s="101">
        <f t="shared" si="2"/>
        <v>0.25897487670018998</v>
      </c>
      <c r="H9" s="101">
        <f t="shared" si="2"/>
        <v>0.2680174733229021</v>
      </c>
      <c r="J9" s="84" t="str">
        <f>'Panorama Mensual'!$A$8</f>
        <v>:: Fravega</v>
      </c>
      <c r="K9" s="36">
        <f>IF(Q9&gt;Q21,1,0)</f>
        <v>1</v>
      </c>
      <c r="L9" s="36">
        <f>IF(Q11&gt;Q19,1,0)</f>
        <v>0</v>
      </c>
      <c r="M9" s="36">
        <f>IF(H8&gt;H21,1,0)</f>
        <v>1</v>
      </c>
      <c r="N9" s="36">
        <f>IF(H10&gt;H19,1,0)</f>
        <v>1</v>
      </c>
      <c r="O9" s="32" t="str">
        <f>J9</f>
        <v>:: Fravega</v>
      </c>
      <c r="P9" s="39">
        <f>SUM(B8:H8)</f>
        <v>19212721.860213328</v>
      </c>
      <c r="Q9" s="158">
        <f>AVERAGE(B8:H8)</f>
        <v>2744674.551459047</v>
      </c>
    </row>
    <row r="10" spans="1:18" s="11" customFormat="1" ht="21" x14ac:dyDescent="0.35">
      <c r="A10" s="103" t="s">
        <v>2</v>
      </c>
      <c r="B10" s="102" t="s">
        <v>4</v>
      </c>
      <c r="C10" s="102">
        <f t="shared" ref="C10:G10" si="3">(C8-B8)/B8</f>
        <v>-0.31774979278498999</v>
      </c>
      <c r="D10" s="102">
        <f t="shared" si="3"/>
        <v>7.9624362879275268E-2</v>
      </c>
      <c r="E10" s="102">
        <f t="shared" si="3"/>
        <v>0.79412580297545177</v>
      </c>
      <c r="F10" s="102">
        <f t="shared" si="3"/>
        <v>-1.8050349571560462E-2</v>
      </c>
      <c r="G10" s="102">
        <f t="shared" si="3"/>
        <v>-0.18650851721121789</v>
      </c>
      <c r="H10" s="102">
        <f>(H8-G8)/G8</f>
        <v>0.59705450211036215</v>
      </c>
      <c r="J10" s="90" t="s">
        <v>4</v>
      </c>
      <c r="K10" s="37"/>
      <c r="L10" s="37"/>
      <c r="M10" s="37"/>
      <c r="N10" s="37"/>
      <c r="O10" s="33" t="s">
        <v>4</v>
      </c>
      <c r="P10" s="37"/>
      <c r="Q10" s="159" t="s">
        <v>4</v>
      </c>
    </row>
    <row r="11" spans="1:18" s="2" customFormat="1" ht="21" x14ac:dyDescent="0.35">
      <c r="A11" s="85" t="s">
        <v>320</v>
      </c>
      <c r="B11" s="89">
        <v>2547203</v>
      </c>
      <c r="C11" s="89">
        <v>1972198</v>
      </c>
      <c r="D11" s="89">
        <v>2103236</v>
      </c>
      <c r="E11" s="89">
        <v>3925578.5332732615</v>
      </c>
      <c r="F11" s="89">
        <v>3727073</v>
      </c>
      <c r="G11" s="89">
        <v>4740255</v>
      </c>
      <c r="H11" s="89">
        <v>7328022</v>
      </c>
      <c r="J11" s="91" t="s">
        <v>4</v>
      </c>
      <c r="K11" s="38"/>
      <c r="L11" s="38"/>
      <c r="M11" s="38"/>
      <c r="N11" s="38"/>
      <c r="O11" s="34" t="s">
        <v>4</v>
      </c>
      <c r="P11" s="38"/>
      <c r="Q11" s="159">
        <f>AVERAGE(B10:H10)</f>
        <v>0.15808266806622015</v>
      </c>
    </row>
    <row r="12" spans="1:18" s="14" customFormat="1" ht="21" x14ac:dyDescent="0.35">
      <c r="A12" s="100" t="s">
        <v>1</v>
      </c>
      <c r="B12" s="101">
        <f t="shared" ref="B12:H12" si="4">B11/B$18</f>
        <v>0.32170269336017893</v>
      </c>
      <c r="C12" s="101">
        <f t="shared" si="4"/>
        <v>0.36352700815604877</v>
      </c>
      <c r="D12" s="101">
        <f t="shared" si="4"/>
        <v>0.33374818406931916</v>
      </c>
      <c r="E12" s="101">
        <f t="shared" si="4"/>
        <v>0.36970003921443473</v>
      </c>
      <c r="F12" s="101">
        <f t="shared" si="4"/>
        <v>0.3728690878972386</v>
      </c>
      <c r="G12" s="101">
        <f t="shared" si="4"/>
        <v>0.47088106269643176</v>
      </c>
      <c r="H12" s="101">
        <f t="shared" si="4"/>
        <v>0.47171753525495425</v>
      </c>
      <c r="J12" s="85" t="str">
        <f>'Panorama Mensual'!$A$11</f>
        <v>:: Garbarino</v>
      </c>
      <c r="K12" s="36">
        <f>IF(Q12&gt;Q21,1,0)</f>
        <v>1</v>
      </c>
      <c r="L12" s="36">
        <f>IF(Q14&gt;Q19,1,0)</f>
        <v>1</v>
      </c>
      <c r="M12" s="36">
        <f>IF(H11&gt;H21,1,0)</f>
        <v>1</v>
      </c>
      <c r="N12" s="36">
        <f>IF(H13&gt;H19,1,0)</f>
        <v>1</v>
      </c>
      <c r="O12" s="32" t="str">
        <f>J12</f>
        <v>:: Garbarino</v>
      </c>
      <c r="P12" s="39">
        <f>SUM(B11:H11)</f>
        <v>26343565.533273261</v>
      </c>
      <c r="Q12" s="158">
        <f>AVERAGE(B11:H11)</f>
        <v>3763366.5047533228</v>
      </c>
    </row>
    <row r="13" spans="1:18" s="13" customFormat="1" x14ac:dyDescent="0.3">
      <c r="A13" s="100" t="s">
        <v>2</v>
      </c>
      <c r="B13" s="102" t="s">
        <v>4</v>
      </c>
      <c r="C13" s="102">
        <f t="shared" ref="C13:G13" si="5">(C11-B11)/B11</f>
        <v>-0.22573976239820698</v>
      </c>
      <c r="D13" s="102">
        <f t="shared" si="5"/>
        <v>6.644261884455821E-2</v>
      </c>
      <c r="E13" s="102">
        <f t="shared" si="5"/>
        <v>0.86644700512603512</v>
      </c>
      <c r="F13" s="102">
        <f t="shared" si="5"/>
        <v>-5.0567204703899228E-2</v>
      </c>
      <c r="G13" s="102">
        <f t="shared" si="5"/>
        <v>0.27184388392714603</v>
      </c>
      <c r="H13" s="102">
        <f>(H11-G11)/G11</f>
        <v>0.54591303632399524</v>
      </c>
      <c r="J13" s="90" t="s">
        <v>4</v>
      </c>
      <c r="Q13" s="159" t="s">
        <v>4</v>
      </c>
    </row>
    <row r="14" spans="1:18" s="13" customFormat="1" x14ac:dyDescent="0.3">
      <c r="A14" s="156" t="s">
        <v>321</v>
      </c>
      <c r="B14" s="89">
        <v>1151503</v>
      </c>
      <c r="C14" s="89">
        <v>671737</v>
      </c>
      <c r="D14" s="89">
        <v>1104032</v>
      </c>
      <c r="E14" s="89">
        <v>1179572.8815424205</v>
      </c>
      <c r="F14" s="89">
        <v>840917</v>
      </c>
      <c r="G14" s="89">
        <v>1206563.1759978374</v>
      </c>
      <c r="H14" s="89">
        <v>1582283</v>
      </c>
      <c r="J14" s="90"/>
      <c r="Q14" s="159">
        <f>AVERAGE(B13:H13)</f>
        <v>0.2457232628532714</v>
      </c>
    </row>
    <row r="15" spans="1:18" s="13" customFormat="1" ht="21" x14ac:dyDescent="0.35">
      <c r="A15" s="100" t="s">
        <v>1</v>
      </c>
      <c r="B15" s="101">
        <f t="shared" ref="B15:H15" si="6">B14/B$18</f>
        <v>0.14543073972208972</v>
      </c>
      <c r="C15" s="101">
        <f t="shared" si="6"/>
        <v>0.12381847151133898</v>
      </c>
      <c r="D15" s="101">
        <f t="shared" si="6"/>
        <v>0.17519131241307137</v>
      </c>
      <c r="E15" s="101">
        <f t="shared" si="6"/>
        <v>0.1110888845723572</v>
      </c>
      <c r="F15" s="101">
        <f t="shared" si="6"/>
        <v>8.4128203227380363E-2</v>
      </c>
      <c r="G15" s="101">
        <f t="shared" si="6"/>
        <v>0.11985594667886929</v>
      </c>
      <c r="H15" s="101">
        <f t="shared" si="6"/>
        <v>0.10185431168681192</v>
      </c>
      <c r="J15" s="157" t="str">
        <f>A14</f>
        <v>:: Avenida</v>
      </c>
      <c r="K15" s="36">
        <f>IF(Q15&gt;Q21,1,0)</f>
        <v>0</v>
      </c>
      <c r="L15" s="36">
        <f>IF(Q17&gt;Q19,1,0)</f>
        <v>0</v>
      </c>
      <c r="M15" s="36">
        <f>IF(H14&gt;H21,1,0)</f>
        <v>0</v>
      </c>
      <c r="N15" s="36">
        <f>IF(H16&gt;H19,1,0)</f>
        <v>0</v>
      </c>
      <c r="O15" s="32" t="str">
        <f>J15</f>
        <v>:: Avenida</v>
      </c>
      <c r="P15" s="39">
        <f>SUM(B14:H14)</f>
        <v>7736608.0575402575</v>
      </c>
      <c r="Q15" s="158">
        <f>AVERAGE(B14:H14)</f>
        <v>1105229.7225057511</v>
      </c>
    </row>
    <row r="16" spans="1:18" s="13" customFormat="1" x14ac:dyDescent="0.3">
      <c r="A16" s="100" t="s">
        <v>2</v>
      </c>
      <c r="B16" s="102" t="s">
        <v>4</v>
      </c>
      <c r="C16" s="102">
        <f t="shared" ref="C16:H16" si="7">(C14-B14)/B14</f>
        <v>-0.41664329141999629</v>
      </c>
      <c r="D16" s="102">
        <f t="shared" si="7"/>
        <v>0.64354799571856247</v>
      </c>
      <c r="E16" s="102">
        <f t="shared" si="7"/>
        <v>6.842272827456132E-2</v>
      </c>
      <c r="F16" s="102">
        <f t="shared" si="7"/>
        <v>-0.28710043002988583</v>
      </c>
      <c r="G16" s="102">
        <f t="shared" si="7"/>
        <v>0.43481838992176092</v>
      </c>
      <c r="H16" s="102">
        <f t="shared" si="7"/>
        <v>0.31139672706440691</v>
      </c>
      <c r="Q16" s="159" t="s">
        <v>4</v>
      </c>
    </row>
    <row r="17" spans="1:17" s="13" customFormat="1" x14ac:dyDescent="0.3">
      <c r="A17" s="2"/>
      <c r="B17" s="15"/>
      <c r="C17" s="15"/>
      <c r="D17" s="15"/>
      <c r="E17" s="15"/>
      <c r="F17" s="15" t="s">
        <v>4</v>
      </c>
      <c r="G17" s="15" t="s">
        <v>4</v>
      </c>
      <c r="H17" s="15" t="s">
        <v>4</v>
      </c>
      <c r="Q17" s="159">
        <f>AVERAGE(B16:H16)</f>
        <v>0.1257403532549016</v>
      </c>
    </row>
    <row r="18" spans="1:17" x14ac:dyDescent="0.3">
      <c r="A18" s="16" t="s">
        <v>3</v>
      </c>
      <c r="B18" s="17">
        <f t="shared" ref="B18:G18" si="8">B11+B8+B5+B14</f>
        <v>7917879</v>
      </c>
      <c r="C18" s="17">
        <f t="shared" si="8"/>
        <v>5425176</v>
      </c>
      <c r="D18" s="17">
        <f t="shared" si="8"/>
        <v>6301865</v>
      </c>
      <c r="E18" s="17">
        <f t="shared" si="8"/>
        <v>10618280.002389541</v>
      </c>
      <c r="F18" s="17">
        <f t="shared" si="8"/>
        <v>9995661</v>
      </c>
      <c r="G18" s="17">
        <f t="shared" si="8"/>
        <v>10066777.73970272</v>
      </c>
      <c r="H18" s="17">
        <f>H11+H8+H5+H14</f>
        <v>15534767</v>
      </c>
      <c r="J18" s="13"/>
      <c r="K18" s="99" t="s">
        <v>4</v>
      </c>
      <c r="P18" s="12" t="s">
        <v>322</v>
      </c>
      <c r="Q18" s="158">
        <f>AVERAGE(B18:H18)</f>
        <v>9408629.3917274661</v>
      </c>
    </row>
    <row r="19" spans="1:17" s="106" customFormat="1" ht="15" x14ac:dyDescent="0.25">
      <c r="A19" s="104" t="s">
        <v>2</v>
      </c>
      <c r="B19" s="105" t="s">
        <v>4</v>
      </c>
      <c r="C19" s="105">
        <f t="shared" ref="C19:H19" si="9">(C18-B18)/B18</f>
        <v>-0.31481953689870734</v>
      </c>
      <c r="D19" s="105">
        <f t="shared" si="9"/>
        <v>0.16159641641119107</v>
      </c>
      <c r="E19" s="105">
        <f t="shared" si="9"/>
        <v>0.68494247375809236</v>
      </c>
      <c r="F19" s="105">
        <f t="shared" si="9"/>
        <v>-5.8636521380998292E-2</v>
      </c>
      <c r="G19" s="105">
        <f t="shared" si="9"/>
        <v>7.1147610650981654E-3</v>
      </c>
      <c r="H19" s="105">
        <f t="shared" si="9"/>
        <v>0.54317174787041178</v>
      </c>
      <c r="P19" s="106" t="s">
        <v>323</v>
      </c>
      <c r="Q19" s="159">
        <f>AVERAGE(B19:H19)</f>
        <v>0.17056155680418128</v>
      </c>
    </row>
    <row r="20" spans="1:17" s="12" customFormat="1" x14ac:dyDescent="0.3">
      <c r="A20" s="93"/>
      <c r="B20" s="29"/>
      <c r="C20" s="29"/>
      <c r="D20" s="29"/>
      <c r="E20" s="29"/>
      <c r="F20" s="29"/>
      <c r="G20" s="29"/>
      <c r="H20" s="29"/>
      <c r="J20" s="13"/>
      <c r="K20" s="13"/>
      <c r="L20" s="13"/>
      <c r="M20" s="13"/>
      <c r="N20" s="13"/>
    </row>
    <row r="21" spans="1:17" s="12" customFormat="1" x14ac:dyDescent="0.3">
      <c r="A21" s="21" t="s">
        <v>5</v>
      </c>
      <c r="B21" s="30">
        <f t="shared" ref="B21:G21" si="10">AVERAGE(B8,B11,B5,B14)</f>
        <v>1979469.75</v>
      </c>
      <c r="C21" s="30">
        <f t="shared" si="10"/>
        <v>1356294</v>
      </c>
      <c r="D21" s="30">
        <f t="shared" si="10"/>
        <v>1575466.25</v>
      </c>
      <c r="E21" s="30">
        <f t="shared" si="10"/>
        <v>2654570.0005973852</v>
      </c>
      <c r="F21" s="30">
        <f t="shared" si="10"/>
        <v>2498915.25</v>
      </c>
      <c r="G21" s="30">
        <f t="shared" si="10"/>
        <v>2516694.43492568</v>
      </c>
      <c r="H21" s="30">
        <f>AVERAGE(H8,H11,H5,H14)</f>
        <v>3883691.75</v>
      </c>
      <c r="J21" s="13"/>
      <c r="K21" s="13"/>
      <c r="L21" s="13"/>
      <c r="M21" s="13"/>
      <c r="N21" s="13"/>
      <c r="P21" s="12" t="s">
        <v>324</v>
      </c>
      <c r="Q21" s="158">
        <f>AVERAGE(B21:H21)</f>
        <v>2352157.3479318665</v>
      </c>
    </row>
    <row r="22" spans="1:17" s="12" customFormat="1" x14ac:dyDescent="0.3">
      <c r="A22" s="74"/>
      <c r="B22" s="75"/>
      <c r="C22" s="75"/>
      <c r="D22" s="75"/>
      <c r="E22" s="75"/>
      <c r="F22" s="75"/>
      <c r="G22" s="75"/>
      <c r="H22" s="75"/>
      <c r="J22" s="13"/>
      <c r="K22" s="13"/>
      <c r="L22" s="13"/>
      <c r="M22" s="13"/>
      <c r="N22" s="13"/>
    </row>
    <row r="23" spans="1:17" s="12" customFormat="1" ht="21" x14ac:dyDescent="0.35">
      <c r="A23" s="282" t="s">
        <v>68</v>
      </c>
      <c r="B23" s="282"/>
      <c r="C23" s="282"/>
      <c r="D23" s="282" t="s">
        <v>69</v>
      </c>
      <c r="E23" s="282"/>
      <c r="F23" s="282"/>
      <c r="G23" s="282"/>
      <c r="H23" s="282"/>
      <c r="I23" s="282"/>
      <c r="J23" s="282"/>
      <c r="K23" s="282"/>
      <c r="L23" s="282"/>
      <c r="M23" s="282"/>
      <c r="N23" s="282"/>
    </row>
    <row r="24" spans="1:17" s="12" customFormat="1" x14ac:dyDescent="0.3">
      <c r="A24" s="74"/>
      <c r="B24" s="75"/>
      <c r="C24" s="75"/>
      <c r="D24" s="75"/>
      <c r="E24" s="75"/>
      <c r="F24" s="75"/>
      <c r="G24" s="75"/>
      <c r="H24" s="75"/>
      <c r="J24" s="13"/>
      <c r="K24" s="13"/>
      <c r="L24" s="13"/>
      <c r="M24" s="13"/>
      <c r="N24" s="13"/>
      <c r="O24"/>
    </row>
    <row r="25" spans="1:17" s="12" customFormat="1" x14ac:dyDescent="0.3">
      <c r="A25" s="74"/>
      <c r="B25" s="75"/>
      <c r="C25" s="75"/>
      <c r="D25" s="75"/>
      <c r="E25" s="75"/>
      <c r="F25" s="75"/>
      <c r="G25" s="75"/>
      <c r="H25" s="75"/>
      <c r="J25" s="13"/>
      <c r="K25" s="13"/>
      <c r="L25" s="13"/>
      <c r="M25" s="13"/>
      <c r="N25" s="13"/>
      <c r="O25"/>
    </row>
    <row r="26" spans="1:17" s="12" customFormat="1" x14ac:dyDescent="0.3">
      <c r="A26" s="74"/>
      <c r="B26" s="75"/>
      <c r="C26" s="75"/>
      <c r="D26" s="75"/>
      <c r="E26" s="75"/>
      <c r="F26" s="75"/>
      <c r="G26" s="75"/>
      <c r="H26" s="75"/>
      <c r="J26" s="13"/>
      <c r="K26" s="13"/>
      <c r="L26" s="13"/>
      <c r="M26" s="13"/>
      <c r="N26" s="13"/>
      <c r="O26"/>
    </row>
    <row r="27" spans="1:17" s="12" customFormat="1" x14ac:dyDescent="0.3">
      <c r="A27" s="74"/>
      <c r="B27" s="75"/>
      <c r="C27" s="75"/>
      <c r="D27" s="75"/>
      <c r="E27" s="75"/>
      <c r="F27" s="75"/>
      <c r="G27" s="75"/>
      <c r="H27" s="75"/>
      <c r="J27" s="13"/>
      <c r="K27" s="13"/>
      <c r="L27" s="13"/>
      <c r="M27" s="13"/>
      <c r="N27" s="13"/>
      <c r="O27"/>
    </row>
    <row r="28" spans="1:17" s="12" customFormat="1" x14ac:dyDescent="0.3">
      <c r="A28" s="74"/>
      <c r="B28" s="75"/>
      <c r="C28" s="75"/>
      <c r="D28" s="75"/>
      <c r="E28" s="75"/>
      <c r="F28" s="75"/>
      <c r="G28" s="75"/>
      <c r="H28" s="75"/>
      <c r="J28" s="13"/>
      <c r="K28" s="13"/>
      <c r="L28" s="13"/>
      <c r="M28" s="13"/>
      <c r="N28" s="13"/>
      <c r="O28"/>
    </row>
    <row r="29" spans="1:17" s="12" customFormat="1" x14ac:dyDescent="0.3">
      <c r="A29" s="74"/>
      <c r="B29" s="75"/>
      <c r="C29" s="75"/>
      <c r="D29" s="75"/>
      <c r="E29" s="75"/>
      <c r="F29" s="75"/>
      <c r="G29" s="75"/>
      <c r="H29" s="75"/>
      <c r="J29" s="13"/>
      <c r="K29" s="13"/>
      <c r="L29" s="13"/>
      <c r="M29" s="13"/>
      <c r="N29" s="13"/>
      <c r="O29"/>
    </row>
    <row r="30" spans="1:17" s="12" customFormat="1" x14ac:dyDescent="0.3">
      <c r="A30" s="74"/>
      <c r="B30" s="75"/>
      <c r="C30" s="75"/>
      <c r="D30" s="75"/>
      <c r="E30" s="75"/>
      <c r="F30" s="75"/>
      <c r="G30" s="75"/>
      <c r="H30" s="75"/>
      <c r="J30" s="13"/>
      <c r="K30" s="13"/>
      <c r="L30" s="13"/>
      <c r="M30" s="13"/>
      <c r="N30" s="13"/>
      <c r="O30"/>
    </row>
    <row r="31" spans="1:17" s="12" customFormat="1" x14ac:dyDescent="0.3">
      <c r="A31" s="74"/>
      <c r="B31" s="75"/>
      <c r="C31" s="75"/>
      <c r="D31" s="75"/>
      <c r="E31" s="75"/>
      <c r="F31" s="75"/>
      <c r="G31" s="75"/>
      <c r="H31" s="75"/>
      <c r="J31" s="13"/>
      <c r="K31" s="13"/>
      <c r="L31" s="13"/>
      <c r="M31" s="13"/>
      <c r="N31" s="13"/>
      <c r="O31"/>
    </row>
    <row r="32" spans="1:17" s="12" customFormat="1" x14ac:dyDescent="0.3">
      <c r="A32" s="74"/>
      <c r="B32" s="75"/>
      <c r="C32" s="75"/>
      <c r="D32" s="75"/>
      <c r="E32" s="75"/>
      <c r="F32" s="75"/>
      <c r="G32" s="75"/>
      <c r="H32" s="75"/>
      <c r="J32" s="13"/>
      <c r="K32" s="13"/>
      <c r="L32" s="13"/>
      <c r="M32" s="13"/>
      <c r="N32" s="13"/>
      <c r="O32"/>
    </row>
    <row r="33" spans="1:17" s="12" customFormat="1" x14ac:dyDescent="0.3">
      <c r="A33" s="74"/>
      <c r="B33" s="75"/>
      <c r="C33" s="75"/>
      <c r="D33" s="75"/>
      <c r="E33" s="75"/>
      <c r="F33" s="75"/>
      <c r="G33" s="75"/>
      <c r="H33" s="75"/>
      <c r="J33" s="13"/>
      <c r="K33" s="13"/>
      <c r="L33" s="13"/>
      <c r="M33" s="13"/>
      <c r="N33" s="13"/>
      <c r="O33"/>
    </row>
    <row r="34" spans="1:17" s="12" customFormat="1" x14ac:dyDescent="0.3">
      <c r="A34" s="74"/>
      <c r="B34" s="75"/>
      <c r="C34" s="75"/>
      <c r="D34" s="75"/>
      <c r="E34" s="75"/>
      <c r="F34" s="75"/>
      <c r="G34" s="75"/>
      <c r="H34" s="75"/>
      <c r="J34" s="13"/>
      <c r="K34" s="13"/>
      <c r="L34" s="13"/>
      <c r="M34" s="13"/>
      <c r="N34" s="13"/>
      <c r="O34"/>
    </row>
    <row r="35" spans="1:17" s="12" customFormat="1" x14ac:dyDescent="0.3">
      <c r="A35" s="74"/>
      <c r="B35" s="75"/>
      <c r="C35" s="75"/>
      <c r="D35" s="75"/>
      <c r="E35" s="75"/>
      <c r="F35" s="75"/>
      <c r="G35" s="75"/>
      <c r="H35" s="75"/>
      <c r="J35" s="13"/>
      <c r="K35" s="13"/>
      <c r="L35" s="13"/>
      <c r="M35" s="13"/>
      <c r="N35" s="13"/>
      <c r="O35"/>
    </row>
    <row r="36" spans="1:17" s="12" customFormat="1" x14ac:dyDescent="0.3">
      <c r="A36" s="74"/>
      <c r="B36" s="75"/>
      <c r="C36" s="75"/>
      <c r="D36" s="75"/>
      <c r="E36" s="75"/>
      <c r="F36" s="75"/>
      <c r="G36" s="75"/>
      <c r="H36" s="75"/>
      <c r="J36" s="13"/>
      <c r="K36" s="13"/>
      <c r="L36" s="13"/>
      <c r="M36" s="13"/>
      <c r="N36" s="13"/>
      <c r="O36"/>
    </row>
    <row r="40" spans="1:17" s="110" customFormat="1" ht="21" x14ac:dyDescent="0.35">
      <c r="A40" s="282" t="s">
        <v>73</v>
      </c>
      <c r="B40" s="282"/>
      <c r="C40" s="282"/>
      <c r="D40" s="282"/>
      <c r="E40" s="282"/>
      <c r="F40" s="282"/>
      <c r="G40" s="282"/>
      <c r="H40" s="239"/>
      <c r="J40" s="282" t="s">
        <v>70</v>
      </c>
      <c r="K40" s="282"/>
      <c r="L40" s="282"/>
      <c r="M40" s="282"/>
      <c r="N40" s="282"/>
    </row>
    <row r="42" spans="1:17" x14ac:dyDescent="0.3">
      <c r="A42" s="87" t="s">
        <v>0</v>
      </c>
      <c r="B42" s="113">
        <f t="shared" ref="B42:H42" si="11">B3</f>
        <v>42125</v>
      </c>
      <c r="C42" s="113">
        <f t="shared" si="11"/>
        <v>42186</v>
      </c>
      <c r="D42" s="113">
        <f t="shared" si="11"/>
        <v>42248</v>
      </c>
      <c r="E42" s="113">
        <f t="shared" si="11"/>
        <v>42309</v>
      </c>
      <c r="F42" s="113">
        <f t="shared" si="11"/>
        <v>42370</v>
      </c>
      <c r="G42" s="113">
        <f t="shared" si="11"/>
        <v>42430</v>
      </c>
      <c r="H42" s="113">
        <f t="shared" si="11"/>
        <v>42491</v>
      </c>
      <c r="K42" s="283" t="str">
        <f>K3</f>
        <v>Acumulado</v>
      </c>
      <c r="L42" s="283"/>
      <c r="M42" s="283" t="s">
        <v>13</v>
      </c>
      <c r="N42" s="283"/>
      <c r="O42" s="10"/>
      <c r="P42" s="10"/>
    </row>
    <row r="43" spans="1:17" x14ac:dyDescent="0.3">
      <c r="D43" t="s">
        <v>4</v>
      </c>
      <c r="K43" s="88" t="s">
        <v>16</v>
      </c>
      <c r="L43" s="88" t="s">
        <v>15</v>
      </c>
      <c r="M43" s="88" t="s">
        <v>16</v>
      </c>
      <c r="N43" s="88" t="s">
        <v>15</v>
      </c>
      <c r="O43" s="6"/>
      <c r="P43" s="6"/>
    </row>
    <row r="44" spans="1:17" s="2" customFormat="1" x14ac:dyDescent="0.3">
      <c r="A44" s="83" t="str">
        <f>'Panorama Mensual'!$A$5</f>
        <v>:: Musimundo</v>
      </c>
      <c r="B44" s="186">
        <v>4.3287037037037001E-3</v>
      </c>
      <c r="C44" s="95">
        <v>4.6643518518518501E-3</v>
      </c>
      <c r="D44" s="95">
        <v>4.5138888888888893E-3</v>
      </c>
      <c r="E44" s="95">
        <v>4.2013888888888899E-3</v>
      </c>
      <c r="F44" s="95">
        <v>3.6574074074074074E-3</v>
      </c>
      <c r="G44" s="95">
        <v>3.483796296296296E-3</v>
      </c>
      <c r="H44" s="95">
        <v>3.3449074074074071E-3</v>
      </c>
    </row>
    <row r="45" spans="1:17" s="107" customFormat="1" ht="21" x14ac:dyDescent="0.35">
      <c r="A45" s="100" t="s">
        <v>1</v>
      </c>
      <c r="B45" s="187">
        <f t="shared" ref="B45:F45" si="12">B44/B$57</f>
        <v>0.29565217391304321</v>
      </c>
      <c r="C45" s="101">
        <f t="shared" si="12"/>
        <v>0.33087027914614092</v>
      </c>
      <c r="D45" s="101">
        <f t="shared" si="12"/>
        <v>0.32635983263598334</v>
      </c>
      <c r="E45" s="101">
        <f t="shared" si="12"/>
        <v>0.26968796433878167</v>
      </c>
      <c r="F45" s="101">
        <f t="shared" si="12"/>
        <v>0.27719298245614032</v>
      </c>
      <c r="G45" s="101">
        <f>G44/G$57</f>
        <v>0.31224066390041494</v>
      </c>
      <c r="H45" s="101">
        <f>H44/H$57</f>
        <v>0.27681992337164746</v>
      </c>
      <c r="J45" s="83" t="str">
        <f>'Panorama Mensual'!$A$5</f>
        <v>:: Musimundo</v>
      </c>
      <c r="K45" s="36">
        <f>IF(Q45&gt;Q60,1,0)</f>
        <v>1</v>
      </c>
      <c r="L45" s="36">
        <f>IF(Q47&gt;Q58,1,0)</f>
        <v>0</v>
      </c>
      <c r="M45" s="36">
        <f>IF(H44&gt;H60,1,0)</f>
        <v>1</v>
      </c>
      <c r="N45" s="36">
        <f>IF(H46&gt;H58,1,0)</f>
        <v>0</v>
      </c>
      <c r="O45" s="32" t="str">
        <f>J45</f>
        <v>:: Musimundo</v>
      </c>
      <c r="P45" s="241">
        <f>SUM(B44:H44)</f>
        <v>2.8194444444444442E-2</v>
      </c>
      <c r="Q45" s="166">
        <f>AVERAGE(B44:H44)</f>
        <v>4.0277777777777777E-3</v>
      </c>
    </row>
    <row r="46" spans="1:17" s="107" customFormat="1" ht="21" x14ac:dyDescent="0.35">
      <c r="A46" s="100" t="s">
        <v>2</v>
      </c>
      <c r="B46" s="188" t="s">
        <v>4</v>
      </c>
      <c r="C46" s="102">
        <f t="shared" ref="C46:H46" si="13">(C44-B44)/B44</f>
        <v>7.7540106951872162E-2</v>
      </c>
      <c r="D46" s="102">
        <f t="shared" si="13"/>
        <v>-3.2258064516128573E-2</v>
      </c>
      <c r="E46" s="102">
        <f t="shared" si="13"/>
        <v>-6.9230769230769096E-2</v>
      </c>
      <c r="F46" s="102">
        <f t="shared" si="13"/>
        <v>-0.12947658402203879</v>
      </c>
      <c r="G46" s="102">
        <f t="shared" si="13"/>
        <v>-4.7468354430379812E-2</v>
      </c>
      <c r="H46" s="102">
        <f t="shared" si="13"/>
        <v>-3.9867109634551506E-2</v>
      </c>
      <c r="J46" s="90" t="s">
        <v>4</v>
      </c>
      <c r="K46" s="37"/>
      <c r="L46" s="37"/>
      <c r="M46" s="37"/>
      <c r="N46" s="37"/>
      <c r="O46" s="33" t="s">
        <v>4</v>
      </c>
      <c r="P46" s="37"/>
      <c r="Q46" s="159" t="s">
        <v>4</v>
      </c>
    </row>
    <row r="47" spans="1:17" s="2" customFormat="1" ht="21" x14ac:dyDescent="0.35">
      <c r="A47" s="84" t="str">
        <f>'Panorama Mensual'!$A$8</f>
        <v>:: Fravega</v>
      </c>
      <c r="B47" s="186">
        <v>3.3680555555555599E-3</v>
      </c>
      <c r="C47" s="95">
        <v>3.2060185185185199E-3</v>
      </c>
      <c r="D47" s="95">
        <v>3.1712962962962958E-3</v>
      </c>
      <c r="E47" s="95">
        <v>3.5763888888888898E-3</v>
      </c>
      <c r="F47" s="95">
        <v>3.0671296296296297E-3</v>
      </c>
      <c r="G47" s="95">
        <v>2.9398148148148148E-3</v>
      </c>
      <c r="H47" s="95">
        <v>3.2291666666666666E-3</v>
      </c>
      <c r="J47" s="90" t="s">
        <v>4</v>
      </c>
      <c r="K47" s="38"/>
      <c r="L47" s="38"/>
      <c r="M47" s="38"/>
      <c r="N47" s="38"/>
      <c r="O47" s="33" t="s">
        <v>4</v>
      </c>
      <c r="P47" s="38"/>
      <c r="Q47" s="159">
        <f>AVERAGE(B46:H46)</f>
        <v>-4.0126795813665933E-2</v>
      </c>
    </row>
    <row r="48" spans="1:17" s="107" customFormat="1" ht="21" x14ac:dyDescent="0.35">
      <c r="A48" s="100" t="s">
        <v>1</v>
      </c>
      <c r="B48" s="187">
        <f t="shared" ref="B48:F48" si="14">B47/B$57</f>
        <v>0.23003952569169989</v>
      </c>
      <c r="C48" s="101">
        <f t="shared" si="14"/>
        <v>0.22742200328407222</v>
      </c>
      <c r="D48" s="101">
        <f t="shared" si="14"/>
        <v>0.22928870292887027</v>
      </c>
      <c r="E48" s="101">
        <f t="shared" si="14"/>
        <v>0.22956909361069847</v>
      </c>
      <c r="F48" s="101">
        <f t="shared" si="14"/>
        <v>0.23245614035087719</v>
      </c>
      <c r="G48" s="101">
        <f>G47/G$57</f>
        <v>0.2634854771784233</v>
      </c>
      <c r="H48" s="101">
        <f>H47/H$57</f>
        <v>0.26724137931034481</v>
      </c>
      <c r="J48" s="84" t="str">
        <f>'Panorama Mensual'!$A$8</f>
        <v>:: Fravega</v>
      </c>
      <c r="K48" s="36">
        <f>IF(Q48&gt;Q60,1,0)</f>
        <v>0</v>
      </c>
      <c r="L48" s="36">
        <f>IF(Q50&gt;Q58,1,0)</f>
        <v>1</v>
      </c>
      <c r="M48" s="36">
        <f>IF(H47&gt;H60,1,0)</f>
        <v>1</v>
      </c>
      <c r="N48" s="36">
        <f>IF(H49&gt;H58,1,0)</f>
        <v>1</v>
      </c>
      <c r="O48" s="32" t="str">
        <f>J48</f>
        <v>:: Fravega</v>
      </c>
      <c r="P48" s="241">
        <f>SUM(B47:H47)</f>
        <v>2.2557870370370374E-2</v>
      </c>
      <c r="Q48" s="166">
        <f>AVERAGE(B47:H47)</f>
        <v>3.2225529100529107E-3</v>
      </c>
    </row>
    <row r="49" spans="1:17" s="107" customFormat="1" ht="21" x14ac:dyDescent="0.35">
      <c r="A49" s="103" t="s">
        <v>2</v>
      </c>
      <c r="B49" s="188" t="s">
        <v>4</v>
      </c>
      <c r="C49" s="102">
        <f t="shared" ref="C49:H49" si="15">(C47-B47)/B47</f>
        <v>-4.8109965635739639E-2</v>
      </c>
      <c r="D49" s="102">
        <f t="shared" si="15"/>
        <v>-1.0830324909747899E-2</v>
      </c>
      <c r="E49" s="102">
        <f t="shared" si="15"/>
        <v>0.12773722627737275</v>
      </c>
      <c r="F49" s="102">
        <f t="shared" si="15"/>
        <v>-0.14239482200647269</v>
      </c>
      <c r="G49" s="102">
        <f t="shared" si="15"/>
        <v>-4.1509433962264183E-2</v>
      </c>
      <c r="H49" s="102">
        <f t="shared" si="15"/>
        <v>9.8425196850393692E-2</v>
      </c>
      <c r="J49" s="90" t="s">
        <v>4</v>
      </c>
      <c r="K49" s="37"/>
      <c r="L49" s="37"/>
      <c r="M49" s="37"/>
      <c r="N49" s="37"/>
      <c r="O49" s="33" t="s">
        <v>4</v>
      </c>
      <c r="P49" s="37"/>
      <c r="Q49" s="159" t="s">
        <v>4</v>
      </c>
    </row>
    <row r="50" spans="1:17" s="2" customFormat="1" ht="21" x14ac:dyDescent="0.35">
      <c r="A50" s="85" t="str">
        <f>'Panorama Mensual'!$A$11</f>
        <v>:: Garbarino</v>
      </c>
      <c r="B50" s="186">
        <v>3.37962962962963E-3</v>
      </c>
      <c r="C50" s="95">
        <v>3.1712962962963001E-3</v>
      </c>
      <c r="D50" s="95">
        <v>3.1944444444444442E-3</v>
      </c>
      <c r="E50" s="95">
        <v>4.1898148148148103E-3</v>
      </c>
      <c r="F50" s="95">
        <v>3.1597222222222222E-3</v>
      </c>
      <c r="G50" s="95">
        <v>2.2916666666666667E-3</v>
      </c>
      <c r="H50" s="95">
        <v>2.8935185185185188E-3</v>
      </c>
      <c r="J50" s="91" t="s">
        <v>4</v>
      </c>
      <c r="K50" s="38"/>
      <c r="L50" s="38"/>
      <c r="M50" s="38"/>
      <c r="N50" s="38"/>
      <c r="O50" s="34" t="s">
        <v>4</v>
      </c>
      <c r="P50" s="38"/>
      <c r="Q50" s="159">
        <f>AVERAGE(B49:H49)</f>
        <v>-2.7803538977429951E-3</v>
      </c>
    </row>
    <row r="51" spans="1:17" s="107" customFormat="1" ht="21" x14ac:dyDescent="0.35">
      <c r="A51" s="100" t="s">
        <v>1</v>
      </c>
      <c r="B51" s="187">
        <f t="shared" ref="B51:F51" si="16">B50/B$57</f>
        <v>0.2308300395256917</v>
      </c>
      <c r="C51" s="101">
        <f t="shared" si="16"/>
        <v>0.22495894909688027</v>
      </c>
      <c r="D51" s="101">
        <f t="shared" si="16"/>
        <v>0.23096234309623431</v>
      </c>
      <c r="E51" s="101">
        <f t="shared" si="16"/>
        <v>0.26894502228826128</v>
      </c>
      <c r="F51" s="101">
        <f t="shared" si="16"/>
        <v>0.23947368421052631</v>
      </c>
      <c r="G51" s="101">
        <f>G50/G$57</f>
        <v>0.20539419087136931</v>
      </c>
      <c r="H51" s="101">
        <f>H50/H$57</f>
        <v>0.23946360153256704</v>
      </c>
      <c r="J51" s="85" t="str">
        <f>'Panorama Mensual'!$A$11</f>
        <v>:: Garbarino</v>
      </c>
      <c r="K51" s="36">
        <f>IF(Q51&gt;Q60,1,0)</f>
        <v>0</v>
      </c>
      <c r="L51" s="36">
        <f>IF(Q53&gt;Q58,1,0)</f>
        <v>1</v>
      </c>
      <c r="M51" s="36">
        <f>IF(H50&gt;H60,1,0)</f>
        <v>0</v>
      </c>
      <c r="N51" s="36">
        <f>IF(H52&gt;H58,1,0)</f>
        <v>1</v>
      </c>
      <c r="O51" s="32" t="str">
        <f>J51</f>
        <v>:: Garbarino</v>
      </c>
      <c r="P51" s="241">
        <f>SUM(B50:H50)</f>
        <v>2.2280092592592594E-2</v>
      </c>
      <c r="Q51" s="166">
        <f>AVERAGE(B50:H50)</f>
        <v>3.1828703703703706E-3</v>
      </c>
    </row>
    <row r="52" spans="1:17" s="107" customFormat="1" x14ac:dyDescent="0.3">
      <c r="A52" s="100" t="s">
        <v>2</v>
      </c>
      <c r="B52" s="188" t="s">
        <v>4</v>
      </c>
      <c r="C52" s="102">
        <f t="shared" ref="C52:H52" si="17">(C50-B50)/B50</f>
        <v>-6.1643835616437333E-2</v>
      </c>
      <c r="D52" s="102">
        <f t="shared" si="17"/>
        <v>7.2992700729914168E-3</v>
      </c>
      <c r="E52" s="102">
        <f t="shared" si="17"/>
        <v>0.31159420289854939</v>
      </c>
      <c r="F52" s="102">
        <f t="shared" si="17"/>
        <v>-0.24585635359115943</v>
      </c>
      <c r="G52" s="102">
        <f t="shared" si="17"/>
        <v>-0.27472527472527469</v>
      </c>
      <c r="H52" s="102">
        <f t="shared" si="17"/>
        <v>0.26262626262626276</v>
      </c>
      <c r="J52" s="90" t="s">
        <v>4</v>
      </c>
      <c r="K52" s="13"/>
      <c r="L52" s="13"/>
      <c r="M52" s="13"/>
      <c r="N52" s="13"/>
      <c r="O52" s="13"/>
      <c r="P52" s="13"/>
      <c r="Q52" s="159" t="s">
        <v>4</v>
      </c>
    </row>
    <row r="53" spans="1:17" s="107" customFormat="1" x14ac:dyDescent="0.3">
      <c r="A53" s="162" t="str">
        <f>$A$14</f>
        <v>:: Avenida</v>
      </c>
      <c r="B53" s="95">
        <v>3.5648148148148154E-3</v>
      </c>
      <c r="C53" s="95">
        <v>3.0555555555555601E-3</v>
      </c>
      <c r="D53" s="95">
        <v>2.9513888888888888E-3</v>
      </c>
      <c r="E53" s="95">
        <v>3.6111111111111101E-3</v>
      </c>
      <c r="F53" s="95">
        <v>3.3101851851851851E-3</v>
      </c>
      <c r="G53" s="95">
        <v>2.4421296296296296E-3</v>
      </c>
      <c r="H53" s="95">
        <v>2.615740740740741E-3</v>
      </c>
      <c r="J53" s="90"/>
      <c r="K53" s="13"/>
      <c r="L53" s="13"/>
      <c r="M53" s="13"/>
      <c r="N53" s="13"/>
      <c r="O53" s="13"/>
      <c r="P53" s="13"/>
      <c r="Q53" s="159">
        <f>AVERAGE(B52:H52)</f>
        <v>-1.1762138917797982E-4</v>
      </c>
    </row>
    <row r="54" spans="1:17" s="107" customFormat="1" ht="21" x14ac:dyDescent="0.35">
      <c r="A54" s="100" t="s">
        <v>1</v>
      </c>
      <c r="B54" s="187">
        <f t="shared" ref="B54:F54" si="18">B53/B$57</f>
        <v>0.24347826086956523</v>
      </c>
      <c r="C54" s="101">
        <f t="shared" si="18"/>
        <v>0.21674876847290661</v>
      </c>
      <c r="D54" s="101">
        <f t="shared" si="18"/>
        <v>0.21338912133891216</v>
      </c>
      <c r="E54" s="101">
        <f t="shared" si="18"/>
        <v>0.23179791976225853</v>
      </c>
      <c r="F54" s="101">
        <f t="shared" si="18"/>
        <v>0.25087719298245614</v>
      </c>
      <c r="G54" s="101">
        <f>G53/G$57</f>
        <v>0.21887966804979256</v>
      </c>
      <c r="H54" s="101">
        <f>H53/H$57</f>
        <v>0.21647509578544061</v>
      </c>
      <c r="J54" s="157" t="str">
        <f>A53</f>
        <v>:: Avenida</v>
      </c>
      <c r="K54" s="36">
        <f>IF(Q54&gt;Q60,1,0)</f>
        <v>0</v>
      </c>
      <c r="L54" s="36">
        <f>IF(Q56&gt;Q58,1,0)</f>
        <v>0</v>
      </c>
      <c r="M54" s="36">
        <f>IF(H53&gt;H60,1,0)</f>
        <v>0</v>
      </c>
      <c r="N54" s="36">
        <f>IF(H55&gt;H58,1,0)</f>
        <v>0</v>
      </c>
      <c r="O54" s="32" t="str">
        <f>J54</f>
        <v>:: Avenida</v>
      </c>
      <c r="P54" s="241">
        <f>SUM(B53:H53)</f>
        <v>2.1550925925925932E-2</v>
      </c>
      <c r="Q54" s="166">
        <f>AVERAGE(B53:H53)</f>
        <v>3.0787037037037046E-3</v>
      </c>
    </row>
    <row r="55" spans="1:17" s="107" customFormat="1" x14ac:dyDescent="0.3">
      <c r="A55" s="100" t="s">
        <v>2</v>
      </c>
      <c r="B55" s="102" t="s">
        <v>4</v>
      </c>
      <c r="C55" s="102">
        <f t="shared" ref="C55:H55" si="19">(C53-B53)/B53</f>
        <v>-0.14285714285714174</v>
      </c>
      <c r="D55" s="102">
        <f t="shared" si="19"/>
        <v>-3.4090909090910539E-2</v>
      </c>
      <c r="E55" s="102">
        <f t="shared" si="19"/>
        <v>0.22352941176470556</v>
      </c>
      <c r="F55" s="102">
        <f t="shared" si="19"/>
        <v>-8.3333333333333093E-2</v>
      </c>
      <c r="G55" s="102">
        <f t="shared" si="19"/>
        <v>-0.26223776223776224</v>
      </c>
      <c r="H55" s="102">
        <f t="shared" si="19"/>
        <v>7.1090047393365038E-2</v>
      </c>
      <c r="J55" s="13"/>
      <c r="K55" s="13"/>
      <c r="L55" s="13"/>
      <c r="M55" s="13"/>
      <c r="N55" s="13"/>
      <c r="O55" s="13"/>
      <c r="P55" s="13"/>
      <c r="Q55" s="159" t="s">
        <v>4</v>
      </c>
    </row>
    <row r="56" spans="1:17" x14ac:dyDescent="0.3">
      <c r="B56" s="15"/>
      <c r="C56" s="15"/>
      <c r="D56" s="15"/>
      <c r="E56" s="15"/>
      <c r="F56" s="15"/>
      <c r="G56" s="15"/>
      <c r="H56" s="15"/>
      <c r="J56" s="13"/>
      <c r="K56" s="13"/>
      <c r="L56" s="13"/>
      <c r="M56" s="13"/>
      <c r="N56" s="13"/>
      <c r="O56" s="13"/>
      <c r="P56" s="13"/>
      <c r="Q56" s="159">
        <f>AVERAGE(B55:H55)</f>
        <v>-3.7983281393512834E-2</v>
      </c>
    </row>
    <row r="57" spans="1:17" s="2" customFormat="1" x14ac:dyDescent="0.3">
      <c r="A57" s="16" t="s">
        <v>3</v>
      </c>
      <c r="B57" s="20">
        <f t="shared" ref="B57:F57" si="20">B50+B47+B44+B53</f>
        <v>1.4641203703703705E-2</v>
      </c>
      <c r="C57" s="20">
        <f t="shared" si="20"/>
        <v>1.409722222222223E-2</v>
      </c>
      <c r="D57" s="20">
        <f t="shared" si="20"/>
        <v>1.3831018518518517E-2</v>
      </c>
      <c r="E57" s="20">
        <f t="shared" si="20"/>
        <v>1.5578703703703701E-2</v>
      </c>
      <c r="F57" s="20">
        <f t="shared" si="20"/>
        <v>1.3194444444444444E-2</v>
      </c>
      <c r="G57" s="20">
        <f>G50+G47+G44+G53</f>
        <v>1.1157407407407406E-2</v>
      </c>
      <c r="H57" s="20">
        <f>H50+H47+H44+H53</f>
        <v>1.2083333333333335E-2</v>
      </c>
      <c r="J57" s="13"/>
      <c r="K57" s="99" t="s">
        <v>4</v>
      </c>
      <c r="O57"/>
      <c r="P57" s="12" t="s">
        <v>322</v>
      </c>
      <c r="Q57" s="166">
        <f>AVERAGE(B57:H57)</f>
        <v>1.3511904761904763E-2</v>
      </c>
    </row>
    <row r="58" spans="1:17" s="107" customFormat="1" ht="15" x14ac:dyDescent="0.25">
      <c r="A58" s="104" t="s">
        <v>2</v>
      </c>
      <c r="B58" s="108" t="s">
        <v>4</v>
      </c>
      <c r="C58" s="108">
        <f t="shared" ref="C58:H58" si="21">(C57-B57)/B57</f>
        <v>-3.7154150197628022E-2</v>
      </c>
      <c r="D58" s="108">
        <f t="shared" si="21"/>
        <v>-1.8883415435140216E-2</v>
      </c>
      <c r="E58" s="108">
        <f t="shared" si="21"/>
        <v>0.12635983263598316</v>
      </c>
      <c r="F58" s="108">
        <f t="shared" si="21"/>
        <v>-0.15304606240713206</v>
      </c>
      <c r="G58" s="108">
        <f t="shared" si="21"/>
        <v>-0.15438596491228082</v>
      </c>
      <c r="H58" s="108">
        <f t="shared" si="21"/>
        <v>8.2987551867220205E-2</v>
      </c>
      <c r="J58" s="106"/>
      <c r="K58" s="106"/>
      <c r="L58" s="106"/>
      <c r="M58" s="106"/>
      <c r="N58" s="106"/>
      <c r="O58" s="106"/>
      <c r="P58" s="106" t="s">
        <v>323</v>
      </c>
      <c r="Q58" s="159">
        <f>AVERAGE(B58:H58)</f>
        <v>-2.5687034741496292E-2</v>
      </c>
    </row>
    <row r="59" spans="1:17" s="2" customFormat="1" x14ac:dyDescent="0.3">
      <c r="A59" s="93"/>
      <c r="B59" s="29"/>
      <c r="C59" s="29"/>
      <c r="D59" s="29"/>
      <c r="E59" s="29"/>
      <c r="F59" s="29"/>
      <c r="G59" s="29"/>
      <c r="H59" s="29"/>
      <c r="J59" s="13"/>
      <c r="K59" s="13"/>
      <c r="L59" s="13"/>
      <c r="M59" s="13"/>
      <c r="N59" s="13"/>
      <c r="O59" s="12"/>
      <c r="P59" s="12"/>
      <c r="Q59" s="12"/>
    </row>
    <row r="60" spans="1:17" s="2" customFormat="1" x14ac:dyDescent="0.3">
      <c r="A60" s="21" t="s">
        <v>5</v>
      </c>
      <c r="B60" s="22">
        <f t="shared" ref="B60:F60" si="22">AVERAGE(B47,B50,B44,B53)</f>
        <v>3.6603009259259262E-3</v>
      </c>
      <c r="C60" s="22">
        <f t="shared" si="22"/>
        <v>3.5243055555555574E-3</v>
      </c>
      <c r="D60" s="22">
        <f t="shared" si="22"/>
        <v>3.4577546296296292E-3</v>
      </c>
      <c r="E60" s="22">
        <f t="shared" si="22"/>
        <v>3.8946759259259251E-3</v>
      </c>
      <c r="F60" s="22">
        <f t="shared" si="22"/>
        <v>3.2986111111111111E-3</v>
      </c>
      <c r="G60" s="22">
        <f>AVERAGE(G47,G50,G44,G53)</f>
        <v>2.7893518518518515E-3</v>
      </c>
      <c r="H60" s="22">
        <f>AVERAGE(H47,H50,H44,H53)</f>
        <v>3.0208333333333337E-3</v>
      </c>
      <c r="J60" s="13"/>
      <c r="K60" s="13"/>
      <c r="L60" s="13"/>
      <c r="M60" s="13"/>
      <c r="N60" s="13"/>
      <c r="O60" s="12"/>
      <c r="P60" s="12" t="s">
        <v>324</v>
      </c>
      <c r="Q60" s="166">
        <f>AVERAGE(B60:H60)</f>
        <v>3.3779761904761908E-3</v>
      </c>
    </row>
    <row r="61" spans="1:17" s="2" customFormat="1" x14ac:dyDescent="0.3">
      <c r="A61" s="74"/>
      <c r="B61" s="76"/>
      <c r="C61" s="76"/>
      <c r="D61" s="76"/>
      <c r="E61" s="76"/>
      <c r="F61" s="76"/>
      <c r="G61" s="76"/>
      <c r="H61" s="76"/>
    </row>
    <row r="62" spans="1:17" s="110" customFormat="1" ht="21" x14ac:dyDescent="0.35">
      <c r="A62" s="282" t="s">
        <v>68</v>
      </c>
      <c r="B62" s="282"/>
      <c r="C62" s="282"/>
      <c r="D62" s="282" t="s">
        <v>69</v>
      </c>
      <c r="E62" s="282"/>
      <c r="F62" s="282"/>
      <c r="G62" s="282"/>
      <c r="H62" s="282"/>
      <c r="I62" s="282"/>
      <c r="J62" s="282"/>
      <c r="K62" s="282"/>
      <c r="L62" s="282"/>
      <c r="M62" s="282"/>
      <c r="N62" s="282"/>
    </row>
    <row r="63" spans="1:17" s="2" customFormat="1" x14ac:dyDescent="0.3">
      <c r="A63" s="74"/>
      <c r="B63" s="76"/>
      <c r="C63" s="76"/>
      <c r="D63" s="76"/>
      <c r="E63" s="76"/>
      <c r="F63" s="76"/>
      <c r="G63" s="76"/>
      <c r="H63" s="76"/>
      <c r="O63"/>
    </row>
    <row r="64" spans="1:17" s="2" customFormat="1" x14ac:dyDescent="0.3">
      <c r="A64" s="74"/>
      <c r="B64" s="76"/>
      <c r="C64" s="76"/>
      <c r="D64" s="76"/>
      <c r="E64" s="76"/>
      <c r="F64" s="76"/>
      <c r="G64" s="76"/>
      <c r="H64" s="76"/>
      <c r="O64"/>
    </row>
    <row r="65" spans="1:15" s="2" customFormat="1" x14ac:dyDescent="0.3">
      <c r="A65" s="74"/>
      <c r="B65" s="76"/>
      <c r="C65" s="76"/>
      <c r="D65" s="76"/>
      <c r="E65" s="76"/>
      <c r="F65" s="76"/>
      <c r="G65" s="76"/>
      <c r="H65" s="76"/>
      <c r="O65"/>
    </row>
    <row r="66" spans="1:15" s="2" customFormat="1" x14ac:dyDescent="0.3">
      <c r="A66" s="74"/>
      <c r="B66" s="76"/>
      <c r="C66" s="76"/>
      <c r="D66" s="76"/>
      <c r="E66" s="76"/>
      <c r="F66" s="76"/>
      <c r="G66" s="76"/>
      <c r="H66" s="76"/>
      <c r="O66"/>
    </row>
    <row r="67" spans="1:15" s="2" customFormat="1" x14ac:dyDescent="0.3">
      <c r="A67" s="74"/>
      <c r="B67" s="76"/>
      <c r="C67" s="76"/>
      <c r="D67" s="76"/>
      <c r="E67" s="76"/>
      <c r="F67" s="76"/>
      <c r="G67" s="76"/>
      <c r="H67" s="76"/>
      <c r="O67"/>
    </row>
    <row r="68" spans="1:15" s="2" customFormat="1" x14ac:dyDescent="0.3">
      <c r="A68" s="74"/>
      <c r="B68" s="76"/>
      <c r="C68" s="76"/>
      <c r="D68" s="76"/>
      <c r="E68" s="76"/>
      <c r="F68" s="76"/>
      <c r="G68" s="76"/>
      <c r="H68" s="76"/>
      <c r="O68"/>
    </row>
    <row r="69" spans="1:15" s="2" customFormat="1" x14ac:dyDescent="0.3">
      <c r="A69" s="74"/>
      <c r="B69" s="76"/>
      <c r="C69" s="76"/>
      <c r="D69" s="76"/>
      <c r="E69" s="76"/>
      <c r="F69" s="76"/>
      <c r="G69" s="76"/>
      <c r="H69" s="76"/>
      <c r="O69"/>
    </row>
    <row r="70" spans="1:15" s="2" customFormat="1" x14ac:dyDescent="0.3">
      <c r="A70" s="74"/>
      <c r="B70" s="76"/>
      <c r="C70" s="76"/>
      <c r="D70" s="76"/>
      <c r="E70" s="76"/>
      <c r="F70" s="76"/>
      <c r="G70" s="76"/>
      <c r="H70" s="76"/>
      <c r="O70"/>
    </row>
    <row r="71" spans="1:15" s="2" customFormat="1" x14ac:dyDescent="0.3">
      <c r="A71" s="74"/>
      <c r="B71" s="76"/>
      <c r="C71" s="76"/>
      <c r="D71" s="76"/>
      <c r="E71" s="76"/>
      <c r="F71" s="76"/>
      <c r="G71" s="76"/>
      <c r="H71" s="76"/>
      <c r="O71"/>
    </row>
    <row r="72" spans="1:15" s="2" customFormat="1" x14ac:dyDescent="0.3">
      <c r="A72" s="74"/>
      <c r="B72" s="76"/>
      <c r="C72" s="76"/>
      <c r="D72" s="76"/>
      <c r="E72" s="76"/>
      <c r="F72" s="76"/>
      <c r="G72" s="76"/>
      <c r="H72" s="76"/>
      <c r="O72"/>
    </row>
    <row r="73" spans="1:15" s="2" customFormat="1" x14ac:dyDescent="0.3">
      <c r="A73" s="74"/>
      <c r="B73" s="76"/>
      <c r="C73" s="76"/>
      <c r="D73" s="76"/>
      <c r="E73" s="76"/>
      <c r="F73" s="76"/>
      <c r="G73" s="76"/>
      <c r="H73" s="76"/>
      <c r="O73"/>
    </row>
    <row r="74" spans="1:15" s="2" customFormat="1" x14ac:dyDescent="0.3">
      <c r="A74" s="74"/>
      <c r="B74" s="76"/>
      <c r="C74" s="76"/>
      <c r="D74" s="76"/>
      <c r="E74" s="76"/>
      <c r="F74" s="76"/>
      <c r="G74" s="76"/>
      <c r="H74" s="76"/>
      <c r="O74"/>
    </row>
    <row r="75" spans="1:15" s="2" customFormat="1" x14ac:dyDescent="0.3">
      <c r="A75" s="74"/>
      <c r="B75" s="76"/>
      <c r="C75" s="76"/>
      <c r="D75" s="76"/>
      <c r="E75" s="76"/>
      <c r="F75" s="76"/>
      <c r="G75" s="76"/>
      <c r="H75" s="76"/>
      <c r="O75"/>
    </row>
    <row r="76" spans="1:15" s="2" customFormat="1" x14ac:dyDescent="0.3">
      <c r="A76" s="74"/>
      <c r="B76" s="76"/>
      <c r="C76" s="76"/>
      <c r="D76" s="76"/>
      <c r="E76" s="76"/>
      <c r="F76" s="76"/>
      <c r="G76" s="76"/>
      <c r="H76" s="76"/>
      <c r="O76"/>
    </row>
    <row r="77" spans="1:15" s="2" customFormat="1" x14ac:dyDescent="0.3">
      <c r="A77" s="74"/>
      <c r="B77" s="76"/>
      <c r="C77" s="76"/>
      <c r="D77" s="76"/>
      <c r="E77" s="76"/>
      <c r="F77" s="76"/>
      <c r="G77" s="76"/>
      <c r="H77" s="76"/>
      <c r="O77"/>
    </row>
    <row r="79" spans="1:15" ht="21" x14ac:dyDescent="0.35">
      <c r="A79" s="282" t="s">
        <v>72</v>
      </c>
      <c r="B79" s="282"/>
      <c r="C79" s="282"/>
      <c r="D79" s="282"/>
      <c r="E79" s="282"/>
      <c r="F79" s="282"/>
      <c r="G79" s="282"/>
      <c r="H79" s="239"/>
      <c r="I79" s="86"/>
      <c r="J79" s="282" t="s">
        <v>70</v>
      </c>
      <c r="K79" s="282"/>
      <c r="L79" s="282"/>
      <c r="M79" s="282"/>
      <c r="N79" s="282"/>
    </row>
    <row r="81" spans="1:17" x14ac:dyDescent="0.3">
      <c r="A81" s="87" t="s">
        <v>0</v>
      </c>
      <c r="B81" s="113">
        <f t="shared" ref="B81:H81" si="23">B42</f>
        <v>42125</v>
      </c>
      <c r="C81" s="113">
        <f t="shared" si="23"/>
        <v>42186</v>
      </c>
      <c r="D81" s="113">
        <f t="shared" si="23"/>
        <v>42248</v>
      </c>
      <c r="E81" s="113">
        <f t="shared" si="23"/>
        <v>42309</v>
      </c>
      <c r="F81" s="113">
        <f t="shared" si="23"/>
        <v>42370</v>
      </c>
      <c r="G81" s="113">
        <f t="shared" si="23"/>
        <v>42430</v>
      </c>
      <c r="H81" s="113">
        <f t="shared" si="23"/>
        <v>42491</v>
      </c>
      <c r="K81" s="283" t="str">
        <f>K42</f>
        <v>Acumulado</v>
      </c>
      <c r="L81" s="283"/>
      <c r="M81" s="283" t="s">
        <v>13</v>
      </c>
      <c r="N81" s="283"/>
      <c r="O81" s="10"/>
      <c r="P81" s="10"/>
    </row>
    <row r="82" spans="1:17" x14ac:dyDescent="0.3">
      <c r="D82" t="s">
        <v>4</v>
      </c>
      <c r="K82" s="88" t="s">
        <v>16</v>
      </c>
      <c r="L82" s="88" t="s">
        <v>15</v>
      </c>
      <c r="M82" s="88" t="s">
        <v>16</v>
      </c>
      <c r="N82" s="88" t="s">
        <v>15</v>
      </c>
      <c r="O82" s="6"/>
      <c r="P82" s="6"/>
    </row>
    <row r="83" spans="1:17" s="2" customFormat="1" x14ac:dyDescent="0.3">
      <c r="A83" s="83" t="str">
        <f>'Panorama Mensual'!$A$5</f>
        <v>:: Musimundo</v>
      </c>
      <c r="B83" s="96">
        <v>6.1686911950605738</v>
      </c>
      <c r="C83" s="96">
        <v>7.1224413954356773</v>
      </c>
      <c r="D83" s="96">
        <v>7.5</v>
      </c>
      <c r="E83" s="96">
        <v>6.16</v>
      </c>
      <c r="F83" s="96">
        <v>4.99</v>
      </c>
      <c r="G83" s="96">
        <v>4.6900000000000004</v>
      </c>
      <c r="H83" s="96">
        <v>4.58</v>
      </c>
    </row>
    <row r="84" spans="1:17" s="2" customFormat="1" ht="21" x14ac:dyDescent="0.35">
      <c r="A84" s="100" t="s">
        <v>1</v>
      </c>
      <c r="B84" s="101">
        <f t="shared" ref="B84:F84" si="24">B83/B$96</f>
        <v>0.31492354246505033</v>
      </c>
      <c r="C84" s="101">
        <f t="shared" si="24"/>
        <v>0.3387253685374475</v>
      </c>
      <c r="D84" s="101">
        <f t="shared" si="24"/>
        <v>0.34754402224281739</v>
      </c>
      <c r="E84" s="101">
        <f t="shared" si="24"/>
        <v>0.28175456072394378</v>
      </c>
      <c r="F84" s="101">
        <f t="shared" si="24"/>
        <v>0.26194225721784775</v>
      </c>
      <c r="G84" s="101">
        <f>G83/G$96</f>
        <v>0.28950617283950614</v>
      </c>
      <c r="H84" s="101">
        <f>H83/H$96</f>
        <v>0.2729439809296782</v>
      </c>
      <c r="J84" s="83" t="str">
        <f>'Panorama Mensual'!$A$5</f>
        <v>:: Musimundo</v>
      </c>
      <c r="K84" s="36">
        <f>IF(Q84&gt;Q99,1,0)</f>
        <v>1</v>
      </c>
      <c r="L84" s="36">
        <f>IF(Q86&gt;Q97,1,0)</f>
        <v>0</v>
      </c>
      <c r="M84" s="36">
        <f>IF(H83&gt;H99,1,0)</f>
        <v>1</v>
      </c>
      <c r="N84" s="36">
        <f>IF(H85&gt;H97,1,0)</f>
        <v>0</v>
      </c>
      <c r="O84" s="32" t="str">
        <f>J84</f>
        <v>:: Musimundo</v>
      </c>
      <c r="P84" s="39">
        <f>SUM(B83:H83)</f>
        <v>41.211132590496248</v>
      </c>
      <c r="Q84" s="158">
        <f>AVERAGE(B83:H83)</f>
        <v>5.8873046557851785</v>
      </c>
    </row>
    <row r="85" spans="1:17" ht="21" x14ac:dyDescent="0.35">
      <c r="A85" s="100" t="s">
        <v>2</v>
      </c>
      <c r="B85" s="102" t="s">
        <v>4</v>
      </c>
      <c r="C85" s="102">
        <f t="shared" ref="C85:G85" si="25">(C83-B83)/B83</f>
        <v>0.15461143542714462</v>
      </c>
      <c r="D85" s="102">
        <f t="shared" si="25"/>
        <v>5.3009717258786587E-2</v>
      </c>
      <c r="E85" s="102">
        <f t="shared" si="25"/>
        <v>-0.17866666666666664</v>
      </c>
      <c r="F85" s="102">
        <f t="shared" si="25"/>
        <v>-0.18993506493506493</v>
      </c>
      <c r="G85" s="102">
        <f t="shared" si="25"/>
        <v>-6.0120240480961887E-2</v>
      </c>
      <c r="H85" s="102">
        <f>(H83-G83)/G83</f>
        <v>-2.3454157782516059E-2</v>
      </c>
      <c r="J85" s="90" t="s">
        <v>4</v>
      </c>
      <c r="K85" s="37"/>
      <c r="L85" s="37"/>
      <c r="M85" s="37"/>
      <c r="N85" s="37"/>
      <c r="O85" s="33" t="s">
        <v>4</v>
      </c>
      <c r="P85" s="37"/>
      <c r="Q85" s="159" t="s">
        <v>4</v>
      </c>
    </row>
    <row r="86" spans="1:17" s="2" customFormat="1" ht="21" x14ac:dyDescent="0.35">
      <c r="A86" s="84" t="str">
        <f>'Panorama Mensual'!$A$8</f>
        <v>:: Fravega</v>
      </c>
      <c r="B86" s="96">
        <v>4.3735056348155483</v>
      </c>
      <c r="C86" s="96">
        <v>4.6769646997893046</v>
      </c>
      <c r="D86" s="96">
        <v>4.87</v>
      </c>
      <c r="E86" s="96">
        <v>5.1795721159664279</v>
      </c>
      <c r="F86" s="96">
        <v>4.82</v>
      </c>
      <c r="G86" s="96">
        <v>4.51</v>
      </c>
      <c r="H86" s="96">
        <v>4.59</v>
      </c>
      <c r="J86" s="90" t="s">
        <v>4</v>
      </c>
      <c r="K86" s="38"/>
      <c r="L86" s="38"/>
      <c r="M86" s="38"/>
      <c r="N86" s="38"/>
      <c r="O86" s="33" t="s">
        <v>4</v>
      </c>
      <c r="P86" s="38"/>
      <c r="Q86" s="159">
        <f>AVERAGE(B85:H85)</f>
        <v>-4.0759162863213051E-2</v>
      </c>
    </row>
    <row r="87" spans="1:17" s="2" customFormat="1" ht="21" x14ac:dyDescent="0.35">
      <c r="A87" s="100" t="s">
        <v>1</v>
      </c>
      <c r="B87" s="101">
        <f t="shared" ref="B87:F87" si="26">B86/B$96</f>
        <v>0.22327586905465879</v>
      </c>
      <c r="C87" s="101">
        <f t="shared" si="26"/>
        <v>0.22242465800953906</v>
      </c>
      <c r="D87" s="101">
        <f t="shared" si="26"/>
        <v>0.22567191844300277</v>
      </c>
      <c r="E87" s="101">
        <f t="shared" si="26"/>
        <v>0.23691040036884886</v>
      </c>
      <c r="F87" s="101">
        <f t="shared" si="26"/>
        <v>0.2530183727034121</v>
      </c>
      <c r="G87" s="101">
        <f>G86/G$96</f>
        <v>0.27839506172839501</v>
      </c>
      <c r="H87" s="101">
        <f>H86/H$96</f>
        <v>0.27353992848629316</v>
      </c>
      <c r="J87" s="84" t="str">
        <f>'Panorama Mensual'!$A$8</f>
        <v>:: Fravega</v>
      </c>
      <c r="K87" s="36">
        <f>IF(Q87&gt;Q99,1,0)</f>
        <v>0</v>
      </c>
      <c r="L87" s="36">
        <f>IF(Q89&gt;Q97,1,0)</f>
        <v>1</v>
      </c>
      <c r="M87" s="36">
        <f>IF(H86&gt;H99,1,0)</f>
        <v>1</v>
      </c>
      <c r="N87" s="36">
        <f>IF(H88&gt;H97,1,0)</f>
        <v>0</v>
      </c>
      <c r="O87" s="32" t="str">
        <f>J87</f>
        <v>:: Fravega</v>
      </c>
      <c r="P87" s="39">
        <f>SUM(B86:H86)</f>
        <v>33.020042450571282</v>
      </c>
      <c r="Q87" s="158">
        <f>AVERAGE(B86:H86)</f>
        <v>4.7171489215101827</v>
      </c>
    </row>
    <row r="88" spans="1:17" ht="21" x14ac:dyDescent="0.35">
      <c r="A88" s="103" t="s">
        <v>2</v>
      </c>
      <c r="B88" s="102" t="s">
        <v>4</v>
      </c>
      <c r="C88" s="102">
        <f t="shared" ref="C88:G88" si="27">(C86-B86)/B86</f>
        <v>6.938577203560746E-2</v>
      </c>
      <c r="D88" s="102">
        <f t="shared" si="27"/>
        <v>4.1273627790988386E-2</v>
      </c>
      <c r="E88" s="102">
        <f t="shared" si="27"/>
        <v>6.3567169602962575E-2</v>
      </c>
      <c r="F88" s="102">
        <f t="shared" si="27"/>
        <v>-6.9421200808850406E-2</v>
      </c>
      <c r="G88" s="102">
        <f t="shared" si="27"/>
        <v>-6.431535269709554E-2</v>
      </c>
      <c r="H88" s="102">
        <f>(H86-G86)/G86</f>
        <v>1.7738359201773853E-2</v>
      </c>
      <c r="J88" s="90" t="s">
        <v>4</v>
      </c>
      <c r="K88" s="37"/>
      <c r="L88" s="37"/>
      <c r="M88" s="37"/>
      <c r="N88" s="37"/>
      <c r="O88" s="33" t="s">
        <v>4</v>
      </c>
      <c r="P88" s="37"/>
      <c r="Q88" s="159" t="s">
        <v>4</v>
      </c>
    </row>
    <row r="89" spans="1:17" s="2" customFormat="1" ht="21" x14ac:dyDescent="0.35">
      <c r="A89" s="85" t="str">
        <f>'Panorama Mensual'!$A$11</f>
        <v>:: Garbarino</v>
      </c>
      <c r="B89" s="96">
        <v>4.7257042421600017</v>
      </c>
      <c r="C89" s="96">
        <v>5.4311824337656418</v>
      </c>
      <c r="D89" s="96">
        <v>5.61</v>
      </c>
      <c r="E89" s="96">
        <v>6.0184483046839174</v>
      </c>
      <c r="F89" s="96">
        <v>4.6500000000000004</v>
      </c>
      <c r="G89" s="96">
        <v>3.54</v>
      </c>
      <c r="H89" s="96">
        <v>3.84</v>
      </c>
      <c r="J89" s="91" t="s">
        <v>4</v>
      </c>
      <c r="K89" s="38"/>
      <c r="L89" s="38"/>
      <c r="M89" s="38"/>
      <c r="N89" s="38"/>
      <c r="O89" s="34" t="s">
        <v>4</v>
      </c>
      <c r="P89" s="38"/>
      <c r="Q89" s="159">
        <f>AVERAGE(B88:H88)</f>
        <v>9.7047291875643881E-3</v>
      </c>
    </row>
    <row r="90" spans="1:17" s="2" customFormat="1" ht="21" x14ac:dyDescent="0.35">
      <c r="A90" s="100" t="s">
        <v>1</v>
      </c>
      <c r="B90" s="101">
        <f t="shared" ref="B90:F90" si="28">B89/B$96</f>
        <v>0.2412562849271514</v>
      </c>
      <c r="C90" s="101">
        <f t="shared" si="28"/>
        <v>0.25829335326652353</v>
      </c>
      <c r="D90" s="101">
        <f t="shared" si="28"/>
        <v>0.25996292863762743</v>
      </c>
      <c r="E90" s="101">
        <f t="shared" si="28"/>
        <v>0.27528007440356844</v>
      </c>
      <c r="F90" s="101">
        <f t="shared" si="28"/>
        <v>0.24409448818897639</v>
      </c>
      <c r="G90" s="101">
        <f>G89/G$96</f>
        <v>0.21851851851851847</v>
      </c>
      <c r="H90" s="101">
        <f>H89/H$96</f>
        <v>0.22884386174016685</v>
      </c>
      <c r="J90" s="85" t="str">
        <f>'Panorama Mensual'!$A$11</f>
        <v>:: Garbarino</v>
      </c>
      <c r="K90" s="36">
        <f>IF(Q90&gt;Q99,1,0)</f>
        <v>0</v>
      </c>
      <c r="L90" s="36">
        <f>IF(Q92&gt;Q97,1,0)</f>
        <v>1</v>
      </c>
      <c r="M90" s="36">
        <f>IF(H89&gt;H99,1,0)</f>
        <v>0</v>
      </c>
      <c r="N90" s="36">
        <f>IF(H91&gt;H97,1,0)</f>
        <v>1</v>
      </c>
      <c r="O90" s="32" t="str">
        <f>J90</f>
        <v>:: Garbarino</v>
      </c>
      <c r="P90" s="39">
        <f>SUM(B89:H89)</f>
        <v>33.815334980609563</v>
      </c>
      <c r="Q90" s="158">
        <f>AVERAGE(B89:H89)</f>
        <v>4.8307621400870806</v>
      </c>
    </row>
    <row r="91" spans="1:17" x14ac:dyDescent="0.3">
      <c r="A91" s="100" t="s">
        <v>2</v>
      </c>
      <c r="B91" s="189" t="s">
        <v>4</v>
      </c>
      <c r="C91" s="102">
        <f t="shared" ref="C91:H91" si="29">(C89-B89)/B89</f>
        <v>0.14928530340764271</v>
      </c>
      <c r="D91" s="102">
        <f t="shared" si="29"/>
        <v>3.2924242264934858E-2</v>
      </c>
      <c r="E91" s="102">
        <f t="shared" si="29"/>
        <v>7.2807184435635844E-2</v>
      </c>
      <c r="F91" s="102">
        <f t="shared" si="29"/>
        <v>-0.22737560171762355</v>
      </c>
      <c r="G91" s="102">
        <f t="shared" si="29"/>
        <v>-0.23870967741935489</v>
      </c>
      <c r="H91" s="102">
        <f t="shared" si="29"/>
        <v>8.4745762711864361E-2</v>
      </c>
      <c r="J91" s="90" t="s">
        <v>4</v>
      </c>
      <c r="K91" s="13"/>
      <c r="L91" s="13"/>
      <c r="M91" s="13"/>
      <c r="N91" s="13"/>
      <c r="O91" s="13"/>
      <c r="P91" s="13"/>
      <c r="Q91" s="159" t="s">
        <v>4</v>
      </c>
    </row>
    <row r="92" spans="1:17" x14ac:dyDescent="0.3">
      <c r="A92" s="162" t="str">
        <f>$A$14</f>
        <v>:: Avenida</v>
      </c>
      <c r="B92" s="96">
        <v>4.32</v>
      </c>
      <c r="C92" s="96">
        <v>3.7965976725892596</v>
      </c>
      <c r="D92" s="96">
        <v>3.6</v>
      </c>
      <c r="E92" s="96">
        <v>4.5049797173861679</v>
      </c>
      <c r="F92" s="96">
        <v>4.59</v>
      </c>
      <c r="G92" s="96">
        <v>3.46</v>
      </c>
      <c r="H92" s="96">
        <v>3.77</v>
      </c>
      <c r="J92" s="90"/>
      <c r="K92" s="13"/>
      <c r="L92" s="13"/>
      <c r="M92" s="13"/>
      <c r="N92" s="13"/>
      <c r="O92" s="13"/>
      <c r="P92" s="13"/>
      <c r="Q92" s="159">
        <f>AVERAGE(B91:H91)</f>
        <v>-2.1053797719483448E-2</v>
      </c>
    </row>
    <row r="93" spans="1:17" ht="21" x14ac:dyDescent="0.35">
      <c r="A93" s="100" t="s">
        <v>1</v>
      </c>
      <c r="B93" s="101">
        <f t="shared" ref="B93:F93" si="30">B92/B$96</f>
        <v>0.22054430355313942</v>
      </c>
      <c r="C93" s="101">
        <f t="shared" si="30"/>
        <v>0.18055662018648985</v>
      </c>
      <c r="D93" s="101">
        <f t="shared" si="30"/>
        <v>0.16682113067655235</v>
      </c>
      <c r="E93" s="101">
        <f t="shared" si="30"/>
        <v>0.206054964503639</v>
      </c>
      <c r="F93" s="101">
        <f t="shared" si="30"/>
        <v>0.24094488188976376</v>
      </c>
      <c r="G93" s="101">
        <f>G92/G$96</f>
        <v>0.21358024691358021</v>
      </c>
      <c r="H93" s="101">
        <f>H92/H$96</f>
        <v>0.22467222884386173</v>
      </c>
      <c r="J93" s="157" t="str">
        <f>A92</f>
        <v>:: Avenida</v>
      </c>
      <c r="K93" s="36">
        <f>IF(Q93&gt;Q99,1,0)</f>
        <v>0</v>
      </c>
      <c r="L93" s="36">
        <f>IF(Q95&gt;Q97,1,0)</f>
        <v>1</v>
      </c>
      <c r="M93" s="36">
        <f>IF(H92&gt;H99,1,0)</f>
        <v>0</v>
      </c>
      <c r="N93" s="36">
        <f>IF(H94&gt;H97,1,0)</f>
        <v>1</v>
      </c>
      <c r="O93" s="32" t="str">
        <f>J93</f>
        <v>:: Avenida</v>
      </c>
      <c r="P93" s="39">
        <f>SUM(B92:H92)</f>
        <v>28.041577389975426</v>
      </c>
      <c r="Q93" s="158">
        <f>AVERAGE(B92:H92)</f>
        <v>4.0059396271393464</v>
      </c>
    </row>
    <row r="94" spans="1:17" x14ac:dyDescent="0.3">
      <c r="A94" s="100" t="s">
        <v>2</v>
      </c>
      <c r="B94" s="102" t="s">
        <v>4</v>
      </c>
      <c r="C94" s="102">
        <f t="shared" ref="C94:H94" si="31">(C92-B92)/B92</f>
        <v>-0.12115794615989367</v>
      </c>
      <c r="D94" s="102">
        <f t="shared" si="31"/>
        <v>-5.1782593138234988E-2</v>
      </c>
      <c r="E94" s="102">
        <f t="shared" si="31"/>
        <v>0.25138325482949103</v>
      </c>
      <c r="F94" s="102">
        <f t="shared" si="31"/>
        <v>1.8872511741997711E-2</v>
      </c>
      <c r="G94" s="102">
        <f t="shared" si="31"/>
        <v>-0.24618736383442263</v>
      </c>
      <c r="H94" s="102">
        <f t="shared" si="31"/>
        <v>8.9595375722543363E-2</v>
      </c>
      <c r="J94" s="13"/>
      <c r="K94" s="13"/>
      <c r="L94" s="13"/>
      <c r="M94" s="13"/>
      <c r="N94" s="13"/>
      <c r="O94" s="13"/>
      <c r="P94" s="13"/>
      <c r="Q94" s="159" t="s">
        <v>4</v>
      </c>
    </row>
    <row r="95" spans="1:17" s="2" customFormat="1" x14ac:dyDescent="0.3">
      <c r="B95" s="15"/>
      <c r="C95" s="15"/>
      <c r="D95" s="15"/>
      <c r="E95" s="15"/>
      <c r="F95" s="15"/>
      <c r="G95" s="15"/>
      <c r="H95" s="15"/>
      <c r="J95" s="13"/>
      <c r="K95" s="13"/>
      <c r="L95" s="13"/>
      <c r="M95" s="13"/>
      <c r="N95" s="13"/>
      <c r="O95" s="13"/>
      <c r="P95" s="13"/>
      <c r="Q95" s="159">
        <f>AVERAGE(B94:H94)</f>
        <v>-9.8794601397532017E-3</v>
      </c>
    </row>
    <row r="96" spans="1:17" s="2" customFormat="1" x14ac:dyDescent="0.3">
      <c r="A96" s="16" t="s">
        <v>3</v>
      </c>
      <c r="B96" s="23">
        <f t="shared" ref="B96:G96" si="32">B89+B86+B83+B92</f>
        <v>19.587901072036125</v>
      </c>
      <c r="C96" s="23">
        <f t="shared" si="32"/>
        <v>21.027186201579884</v>
      </c>
      <c r="D96" s="23">
        <f t="shared" si="32"/>
        <v>21.580000000000002</v>
      </c>
      <c r="E96" s="23">
        <f t="shared" si="32"/>
        <v>21.863000138036512</v>
      </c>
      <c r="F96" s="23">
        <f t="shared" si="32"/>
        <v>19.05</v>
      </c>
      <c r="G96" s="23">
        <f t="shared" si="32"/>
        <v>16.200000000000003</v>
      </c>
      <c r="H96" s="23">
        <f>H89+H86+H83+H92</f>
        <v>16.78</v>
      </c>
      <c r="J96" s="13"/>
      <c r="K96" s="99" t="s">
        <v>4</v>
      </c>
      <c r="O96"/>
      <c r="P96" s="12" t="s">
        <v>322</v>
      </c>
      <c r="Q96" s="158">
        <f>AVERAGE(B96:H96)</f>
        <v>19.441155344521786</v>
      </c>
    </row>
    <row r="97" spans="1:17" s="2" customFormat="1" x14ac:dyDescent="0.3">
      <c r="A97" s="97" t="s">
        <v>2</v>
      </c>
      <c r="B97" s="92" t="s">
        <v>4</v>
      </c>
      <c r="C97" s="92">
        <f t="shared" ref="C97:H97" si="33">(C96-B96)/B96</f>
        <v>7.3478272340189429E-2</v>
      </c>
      <c r="D97" s="92">
        <f t="shared" si="33"/>
        <v>2.6290431497609613E-2</v>
      </c>
      <c r="E97" s="92">
        <f t="shared" si="33"/>
        <v>1.3114000835797482E-2</v>
      </c>
      <c r="F97" s="92">
        <f t="shared" si="33"/>
        <v>-0.12866487308585559</v>
      </c>
      <c r="G97" s="92">
        <f t="shared" si="33"/>
        <v>-0.1496062992125983</v>
      </c>
      <c r="H97" s="92">
        <f t="shared" si="33"/>
        <v>3.5802469135802359E-2</v>
      </c>
      <c r="J97" s="106"/>
      <c r="K97" s="106"/>
      <c r="L97" s="106"/>
      <c r="M97" s="106"/>
      <c r="N97" s="106"/>
      <c r="O97" s="106"/>
      <c r="P97" s="106" t="s">
        <v>323</v>
      </c>
      <c r="Q97" s="159">
        <f>AVERAGE(B97:H97)</f>
        <v>-2.1597666414842499E-2</v>
      </c>
    </row>
    <row r="98" spans="1:17" s="2" customFormat="1" x14ac:dyDescent="0.3">
      <c r="B98" s="29"/>
      <c r="C98" s="29"/>
      <c r="D98" s="29"/>
      <c r="E98" s="29"/>
      <c r="F98" s="29"/>
      <c r="G98" s="29"/>
      <c r="H98" s="29"/>
      <c r="J98" s="13"/>
      <c r="K98" s="13"/>
      <c r="L98" s="13"/>
      <c r="M98" s="13"/>
      <c r="N98" s="13"/>
      <c r="O98" s="12"/>
      <c r="P98" s="12"/>
      <c r="Q98" s="12"/>
    </row>
    <row r="99" spans="1:17" x14ac:dyDescent="0.3">
      <c r="A99" s="21" t="s">
        <v>5</v>
      </c>
      <c r="B99" s="24">
        <f t="shared" ref="B99:G99" si="34">AVERAGE(B86,B89,B83,B92)</f>
        <v>4.8969752680090313</v>
      </c>
      <c r="C99" s="24">
        <f t="shared" si="34"/>
        <v>5.256796550394971</v>
      </c>
      <c r="D99" s="24">
        <f t="shared" si="34"/>
        <v>5.3950000000000005</v>
      </c>
      <c r="E99" s="24">
        <f t="shared" si="34"/>
        <v>5.4657500345091279</v>
      </c>
      <c r="F99" s="24">
        <f t="shared" si="34"/>
        <v>4.7625000000000002</v>
      </c>
      <c r="G99" s="24">
        <f t="shared" si="34"/>
        <v>4.0500000000000007</v>
      </c>
      <c r="H99" s="24">
        <f>AVERAGE(H86,H89,H83,H92)</f>
        <v>4.1950000000000003</v>
      </c>
      <c r="J99" s="13"/>
      <c r="K99" s="13"/>
      <c r="L99" s="13"/>
      <c r="M99" s="13"/>
      <c r="N99" s="13"/>
      <c r="O99" s="12"/>
      <c r="P99" s="12" t="s">
        <v>324</v>
      </c>
      <c r="Q99" s="158">
        <f>AVERAGE(B99:H99)</f>
        <v>4.8602888361304464</v>
      </c>
    </row>
    <row r="100" spans="1:17" x14ac:dyDescent="0.3">
      <c r="A100" s="74"/>
      <c r="B100" s="77"/>
      <c r="C100" s="77"/>
      <c r="D100" s="77"/>
      <c r="E100" s="77"/>
      <c r="F100" s="77"/>
      <c r="G100" s="77"/>
      <c r="H100" s="77"/>
    </row>
    <row r="101" spans="1:17" ht="21" x14ac:dyDescent="0.35">
      <c r="A101" s="282" t="s">
        <v>68</v>
      </c>
      <c r="B101" s="282"/>
      <c r="C101" s="282"/>
      <c r="D101" s="282" t="s">
        <v>69</v>
      </c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</row>
    <row r="102" spans="1:17" x14ac:dyDescent="0.3">
      <c r="A102" s="74"/>
      <c r="B102" s="77"/>
      <c r="C102" s="77"/>
      <c r="D102" s="77"/>
      <c r="E102" s="77"/>
      <c r="F102" s="77"/>
      <c r="G102" s="77"/>
      <c r="H102" s="77"/>
    </row>
    <row r="103" spans="1:17" x14ac:dyDescent="0.3">
      <c r="A103" s="74"/>
      <c r="B103" s="77"/>
      <c r="C103" s="77"/>
      <c r="D103" s="77"/>
      <c r="E103" s="77"/>
      <c r="F103" s="77"/>
      <c r="G103" s="77"/>
      <c r="H103" s="77"/>
    </row>
    <row r="104" spans="1:17" x14ac:dyDescent="0.3">
      <c r="A104" s="74"/>
      <c r="B104" s="77"/>
      <c r="C104" s="77"/>
      <c r="D104" s="77"/>
      <c r="E104" s="77"/>
      <c r="F104" s="77"/>
      <c r="G104" s="77"/>
      <c r="H104" s="77"/>
    </row>
    <row r="105" spans="1:17" x14ac:dyDescent="0.3">
      <c r="A105" s="74"/>
      <c r="B105" s="77"/>
      <c r="C105" s="77"/>
      <c r="D105" s="77"/>
      <c r="E105" s="77"/>
      <c r="F105" s="77"/>
      <c r="G105" s="77"/>
      <c r="H105" s="77"/>
    </row>
    <row r="106" spans="1:17" x14ac:dyDescent="0.3">
      <c r="A106" s="74"/>
      <c r="B106" s="77"/>
      <c r="C106" s="77"/>
      <c r="D106" s="77"/>
      <c r="E106" s="77"/>
      <c r="F106" s="77"/>
      <c r="G106" s="77"/>
      <c r="H106" s="77"/>
    </row>
    <row r="107" spans="1:17" x14ac:dyDescent="0.3">
      <c r="A107" s="74"/>
      <c r="B107" s="77"/>
      <c r="C107" s="77"/>
      <c r="D107" s="77"/>
      <c r="E107" s="77"/>
      <c r="F107" s="77"/>
      <c r="G107" s="77"/>
      <c r="H107" s="77"/>
    </row>
    <row r="108" spans="1:17" x14ac:dyDescent="0.3">
      <c r="A108" s="74"/>
      <c r="B108" s="77"/>
      <c r="C108" s="77"/>
      <c r="D108" s="77"/>
      <c r="E108" s="77"/>
      <c r="F108" s="77"/>
      <c r="G108" s="77"/>
      <c r="H108" s="77"/>
    </row>
    <row r="109" spans="1:17" x14ac:dyDescent="0.3">
      <c r="A109" s="74"/>
      <c r="B109" s="77"/>
      <c r="C109" s="77"/>
      <c r="D109" s="77"/>
      <c r="E109" s="77"/>
      <c r="F109" s="77"/>
      <c r="G109" s="77"/>
      <c r="H109" s="77"/>
    </row>
    <row r="110" spans="1:17" x14ac:dyDescent="0.3">
      <c r="A110" s="74"/>
      <c r="B110" s="77"/>
      <c r="C110" s="77"/>
      <c r="D110" s="77"/>
      <c r="E110" s="77"/>
      <c r="F110" s="77"/>
      <c r="G110" s="77"/>
      <c r="H110" s="77"/>
    </row>
    <row r="111" spans="1:17" x14ac:dyDescent="0.3">
      <c r="A111" s="74"/>
      <c r="B111" s="77"/>
      <c r="C111" s="77"/>
      <c r="D111" s="77"/>
      <c r="E111" s="77"/>
      <c r="F111" s="77"/>
      <c r="G111" s="77"/>
      <c r="H111" s="77"/>
    </row>
    <row r="112" spans="1:17" x14ac:dyDescent="0.3">
      <c r="A112" s="74"/>
      <c r="B112" s="77"/>
      <c r="C112" s="77"/>
      <c r="D112" s="77"/>
      <c r="E112" s="77"/>
      <c r="F112" s="77"/>
      <c r="G112" s="77"/>
      <c r="H112" s="77"/>
    </row>
    <row r="113" spans="1:18" x14ac:dyDescent="0.3">
      <c r="A113" s="74"/>
      <c r="B113" s="77"/>
      <c r="C113" s="77"/>
      <c r="D113" s="77"/>
      <c r="E113" s="77"/>
      <c r="F113" s="77"/>
      <c r="G113" s="77"/>
      <c r="H113" s="77"/>
    </row>
    <row r="114" spans="1:18" x14ac:dyDescent="0.3">
      <c r="A114" s="74"/>
      <c r="B114" s="77"/>
      <c r="C114" s="77"/>
      <c r="D114" s="77"/>
      <c r="E114" s="77"/>
      <c r="F114" s="77"/>
      <c r="G114" s="77"/>
      <c r="H114" s="77"/>
    </row>
    <row r="115" spans="1:18" x14ac:dyDescent="0.3">
      <c r="A115" s="74"/>
      <c r="B115" s="77"/>
      <c r="C115" s="77"/>
      <c r="D115" s="77"/>
      <c r="E115" s="77"/>
      <c r="F115" s="77"/>
      <c r="G115" s="77"/>
      <c r="H115" s="77"/>
    </row>
    <row r="116" spans="1:18" x14ac:dyDescent="0.3">
      <c r="A116" s="74"/>
      <c r="B116" s="77"/>
      <c r="C116" s="77"/>
      <c r="D116" s="77"/>
      <c r="E116" s="77"/>
      <c r="F116" s="77"/>
      <c r="G116" s="77"/>
      <c r="H116" s="77"/>
    </row>
    <row r="118" spans="1:18" ht="21" x14ac:dyDescent="0.35">
      <c r="A118" s="282" t="s">
        <v>71</v>
      </c>
      <c r="B118" s="282"/>
      <c r="C118" s="282"/>
      <c r="D118" s="282"/>
      <c r="E118" s="282"/>
      <c r="F118" s="282"/>
      <c r="G118" s="282"/>
      <c r="H118" s="239"/>
      <c r="I118" s="86"/>
      <c r="J118" s="282" t="s">
        <v>70</v>
      </c>
      <c r="K118" s="282"/>
      <c r="L118" s="282"/>
      <c r="M118" s="282"/>
      <c r="N118" s="282"/>
    </row>
    <row r="120" spans="1:18" x14ac:dyDescent="0.3">
      <c r="A120" s="87" t="s">
        <v>0</v>
      </c>
      <c r="B120" s="113">
        <f t="shared" ref="B120:H120" si="35">B3</f>
        <v>42125</v>
      </c>
      <c r="C120" s="113">
        <f t="shared" si="35"/>
        <v>42186</v>
      </c>
      <c r="D120" s="113">
        <f t="shared" si="35"/>
        <v>42248</v>
      </c>
      <c r="E120" s="113">
        <f t="shared" si="35"/>
        <v>42309</v>
      </c>
      <c r="F120" s="113">
        <f t="shared" si="35"/>
        <v>42370</v>
      </c>
      <c r="G120" s="113">
        <f t="shared" si="35"/>
        <v>42430</v>
      </c>
      <c r="H120" s="113">
        <f t="shared" si="35"/>
        <v>42491</v>
      </c>
      <c r="K120" s="283" t="str">
        <f>K81</f>
        <v>Acumulado</v>
      </c>
      <c r="L120" s="283"/>
      <c r="M120" s="283" t="s">
        <v>13</v>
      </c>
      <c r="N120" s="283"/>
      <c r="O120" s="10"/>
      <c r="P120" s="10"/>
    </row>
    <row r="121" spans="1:18" x14ac:dyDescent="0.3">
      <c r="D121" t="s">
        <v>4</v>
      </c>
      <c r="K121" s="88" t="s">
        <v>16</v>
      </c>
      <c r="L121" s="88" t="s">
        <v>15</v>
      </c>
      <c r="M121" s="88" t="s">
        <v>16</v>
      </c>
      <c r="N121" s="88" t="s">
        <v>15</v>
      </c>
      <c r="O121" s="6"/>
      <c r="P121" s="6"/>
    </row>
    <row r="122" spans="1:18" s="2" customFormat="1" x14ac:dyDescent="0.3">
      <c r="A122" s="83" t="str">
        <f>'Panorama Mensual'!$A$5</f>
        <v>:: Musimundo</v>
      </c>
      <c r="B122" s="98">
        <v>0.25232490409610858</v>
      </c>
      <c r="C122" s="98">
        <v>0.23651494179839827</v>
      </c>
      <c r="D122" s="98">
        <v>0.24690000000000001</v>
      </c>
      <c r="E122" s="98">
        <v>0.2380605798560983</v>
      </c>
      <c r="F122" s="98">
        <v>0.2923</v>
      </c>
      <c r="G122" s="98">
        <v>0.33860000000000001</v>
      </c>
      <c r="H122" s="98">
        <v>0.34129999999999999</v>
      </c>
    </row>
    <row r="123" spans="1:18" ht="21" x14ac:dyDescent="0.35">
      <c r="A123" s="100" t="s">
        <v>1</v>
      </c>
      <c r="B123" s="101">
        <f t="shared" ref="B123:F123" si="36">B125/B$140</f>
        <v>0.17734941027873294</v>
      </c>
      <c r="C123" s="101">
        <f t="shared" si="36"/>
        <v>0.1509882195492914</v>
      </c>
      <c r="D123" s="101">
        <f t="shared" si="36"/>
        <v>0.15699348709663427</v>
      </c>
      <c r="E123" s="101">
        <f t="shared" si="36"/>
        <v>0.18131614940709759</v>
      </c>
      <c r="F123" s="101">
        <f t="shared" si="36"/>
        <v>0.18821362090731633</v>
      </c>
      <c r="G123" s="101">
        <f>G125/G$140</f>
        <v>0.12321852733755055</v>
      </c>
      <c r="H123" s="101">
        <f>H125/H$140</f>
        <v>0.14550081598164413</v>
      </c>
      <c r="J123" s="83" t="str">
        <f>'Panorama Mensual'!$A$5</f>
        <v>:: Musimundo</v>
      </c>
      <c r="K123" s="36">
        <f>IF(Q123&gt;Q138,1,0)</f>
        <v>0</v>
      </c>
      <c r="L123" s="36">
        <f>IF(Q125&gt;Q136,1,0)</f>
        <v>1</v>
      </c>
      <c r="M123" s="36">
        <f>IF(H122&gt;H138,1,0)</f>
        <v>0</v>
      </c>
      <c r="N123" s="36">
        <f>IF(H124&gt;H139,1,0)</f>
        <v>1</v>
      </c>
      <c r="O123" s="32" t="str">
        <f>J123</f>
        <v>:: Musimundo</v>
      </c>
      <c r="P123" s="163">
        <f>SUM(B122:H122)</f>
        <v>1.9460004257506052</v>
      </c>
      <c r="Q123" s="165">
        <f>AVERAGE(B122:H122)</f>
        <v>0.27800006082151502</v>
      </c>
    </row>
    <row r="124" spans="1:18" s="2" customFormat="1" ht="21" x14ac:dyDescent="0.35">
      <c r="A124" s="100" t="s">
        <v>2</v>
      </c>
      <c r="B124" s="102" t="s">
        <v>4</v>
      </c>
      <c r="C124" s="102">
        <f t="shared" ref="C124:H124" si="37">(C122-B122)/B122</f>
        <v>-6.2657161624000535E-2</v>
      </c>
      <c r="D124" s="102">
        <f t="shared" si="37"/>
        <v>4.3908677069771786E-2</v>
      </c>
      <c r="E124" s="102">
        <f t="shared" si="37"/>
        <v>-3.5801620671938886E-2</v>
      </c>
      <c r="F124" s="102">
        <f t="shared" si="37"/>
        <v>0.22783872985896317</v>
      </c>
      <c r="G124" s="102">
        <f t="shared" si="37"/>
        <v>0.1583989052343483</v>
      </c>
      <c r="H124" s="102">
        <f t="shared" si="37"/>
        <v>7.9740106320141165E-3</v>
      </c>
      <c r="J124" s="90" t="s">
        <v>4</v>
      </c>
      <c r="K124" s="37"/>
      <c r="L124" s="37"/>
      <c r="M124" s="37"/>
      <c r="N124" s="37"/>
      <c r="O124" s="33" t="s">
        <v>4</v>
      </c>
      <c r="P124" s="37"/>
      <c r="Q124" s="159" t="s">
        <v>4</v>
      </c>
    </row>
    <row r="125" spans="1:18" ht="21" x14ac:dyDescent="0.35">
      <c r="A125" s="100" t="s">
        <v>39</v>
      </c>
      <c r="B125" s="63">
        <f t="shared" ref="B125:G125" si="38">B5*B122</f>
        <v>441446.45691460749</v>
      </c>
      <c r="C125" s="63">
        <f t="shared" si="38"/>
        <v>259295.35144759458</v>
      </c>
      <c r="D125" s="63">
        <f t="shared" si="38"/>
        <v>314923.91279999999</v>
      </c>
      <c r="E125" s="63">
        <f t="shared" si="38"/>
        <v>535508.04984074656</v>
      </c>
      <c r="F125" s="63">
        <f t="shared" si="38"/>
        <v>649757.7622</v>
      </c>
      <c r="G125" s="63">
        <f t="shared" si="38"/>
        <v>512273.70967531629</v>
      </c>
      <c r="H125" s="63">
        <f>H5*H122</f>
        <v>839895.95490000001</v>
      </c>
      <c r="J125" s="90" t="s">
        <v>4</v>
      </c>
      <c r="K125" s="38"/>
      <c r="L125" s="38"/>
      <c r="M125" s="38"/>
      <c r="N125" s="38"/>
      <c r="O125" s="33" t="s">
        <v>4</v>
      </c>
      <c r="P125" s="38"/>
      <c r="Q125" s="159">
        <f>AVERAGE(B124:H124)</f>
        <v>5.6610256749859665E-2</v>
      </c>
      <c r="R125" s="36"/>
    </row>
    <row r="126" spans="1:18" s="2" customFormat="1" ht="21" x14ac:dyDescent="0.35">
      <c r="A126" s="84" t="str">
        <f>'Panorama Mensual'!$A$8</f>
        <v>:: Fravega</v>
      </c>
      <c r="B126" s="98">
        <v>0.29779695802931244</v>
      </c>
      <c r="C126" s="98">
        <v>0.31535996999818255</v>
      </c>
      <c r="D126" s="98">
        <v>0.31019999999999998</v>
      </c>
      <c r="E126" s="98">
        <v>0.28116293169697815</v>
      </c>
      <c r="F126" s="98">
        <v>0.30520000000000003</v>
      </c>
      <c r="G126" s="98">
        <v>0.33729999999999999</v>
      </c>
      <c r="H126" s="98">
        <v>0.2944</v>
      </c>
      <c r="J126" s="84" t="str">
        <f>'Panorama Mensual'!$A$8</f>
        <v>:: Fravega</v>
      </c>
      <c r="K126" s="36">
        <f>IF(Q126&gt;Q138,1,0)</f>
        <v>0</v>
      </c>
      <c r="L126" s="36">
        <f>IF(Q128&gt;Q136,1,0)</f>
        <v>0</v>
      </c>
      <c r="M126" s="36">
        <f>IF(H125&gt;H138,1,0)</f>
        <v>1</v>
      </c>
      <c r="N126" s="36">
        <f>IF(H128&gt;H139,1,0)</f>
        <v>0</v>
      </c>
      <c r="O126" s="32" t="str">
        <f>J126</f>
        <v>:: Fravega</v>
      </c>
      <c r="P126" s="163">
        <f>SUM(B126:H126)</f>
        <v>2.1414198597244729</v>
      </c>
      <c r="Q126" s="165">
        <f>AVERAGE(B126:H126)</f>
        <v>0.30591712281778183</v>
      </c>
    </row>
    <row r="127" spans="1:18" ht="21" x14ac:dyDescent="0.35">
      <c r="A127" s="100" t="s">
        <v>1</v>
      </c>
      <c r="B127" s="101">
        <f t="shared" ref="B127:F127" si="39">B129/B$140</f>
        <v>0.29546674685485697</v>
      </c>
      <c r="C127" s="101">
        <f t="shared" si="39"/>
        <v>0.30941061926396402</v>
      </c>
      <c r="D127" s="101">
        <f t="shared" si="39"/>
        <v>0.28130068094594407</v>
      </c>
      <c r="E127" s="101">
        <f t="shared" si="39"/>
        <v>0.31069511991301002</v>
      </c>
      <c r="F127" s="101">
        <f t="shared" si="39"/>
        <v>0.28332128805267925</v>
      </c>
      <c r="G127" s="101">
        <f>G129/G$140</f>
        <v>0.21151365116920506</v>
      </c>
      <c r="H127" s="101">
        <f>H129/H$140</f>
        <v>0.21234673972466706</v>
      </c>
      <c r="J127" s="90" t="s">
        <v>4</v>
      </c>
      <c r="K127" s="37"/>
      <c r="L127" s="37"/>
      <c r="M127" s="37"/>
      <c r="N127" s="37"/>
      <c r="O127" s="33" t="s">
        <v>4</v>
      </c>
      <c r="P127" s="37"/>
      <c r="Q127" s="159" t="s">
        <v>4</v>
      </c>
    </row>
    <row r="128" spans="1:18" s="2" customFormat="1" ht="21" x14ac:dyDescent="0.35">
      <c r="A128" s="103" t="s">
        <v>2</v>
      </c>
      <c r="B128" s="102" t="s">
        <v>4</v>
      </c>
      <c r="C128" s="102">
        <f t="shared" ref="C128:G128" si="40">(C126-B126)/B126</f>
        <v>5.8976465324207132E-2</v>
      </c>
      <c r="D128" s="102">
        <f t="shared" si="40"/>
        <v>-1.6362159085099848E-2</v>
      </c>
      <c r="E128" s="102">
        <f t="shared" si="40"/>
        <v>-9.360757028698205E-2</v>
      </c>
      <c r="F128" s="102">
        <f t="shared" si="40"/>
        <v>8.5491597907108544E-2</v>
      </c>
      <c r="G128" s="102">
        <f t="shared" si="40"/>
        <v>0.1051769331585844</v>
      </c>
      <c r="H128" s="102">
        <f>(H126-G126)/G126</f>
        <v>-0.12718648087755705</v>
      </c>
      <c r="J128" s="91" t="s">
        <v>4</v>
      </c>
      <c r="K128" s="38"/>
      <c r="L128" s="38"/>
      <c r="M128" s="38"/>
      <c r="N128" s="38"/>
      <c r="O128" s="34" t="s">
        <v>4</v>
      </c>
      <c r="P128" s="38"/>
      <c r="Q128" s="159">
        <f>AVERAGE(B128:H128)</f>
        <v>2.0814643567101895E-3</v>
      </c>
      <c r="R128" s="36"/>
    </row>
    <row r="129" spans="1:18" s="2" customFormat="1" ht="21" x14ac:dyDescent="0.35">
      <c r="A129" s="100" t="s">
        <v>39</v>
      </c>
      <c r="B129" s="63">
        <f t="shared" ref="B129:G129" si="41">B126*B8</f>
        <v>735456.34197579767</v>
      </c>
      <c r="C129" s="63">
        <f t="shared" si="41"/>
        <v>531357.58208921773</v>
      </c>
      <c r="D129" s="63">
        <f t="shared" si="41"/>
        <v>564280.1669999999</v>
      </c>
      <c r="E129" s="63">
        <f t="shared" si="41"/>
        <v>917622.27635934995</v>
      </c>
      <c r="F129" s="63">
        <f t="shared" si="41"/>
        <v>978091.83640000003</v>
      </c>
      <c r="G129" s="63">
        <f t="shared" si="41"/>
        <v>879355.44331407698</v>
      </c>
      <c r="H129" s="63">
        <f>H126*H8</f>
        <v>1225760.6015999999</v>
      </c>
      <c r="J129" s="85" t="str">
        <f>'Panorama Mensual'!$A$11</f>
        <v>:: Garbarino</v>
      </c>
      <c r="K129" s="36">
        <f>IF(Q129&gt;Q138,1,0)</f>
        <v>1</v>
      </c>
      <c r="L129" s="36">
        <f>IF(Q131&gt;Q136,1,0)</f>
        <v>1</v>
      </c>
      <c r="M129" s="36">
        <f>IF(H128&gt;H138,1,0)</f>
        <v>0</v>
      </c>
      <c r="N129" s="36">
        <f>IF(H132&gt;H139,1,0)</f>
        <v>0</v>
      </c>
      <c r="O129" s="32" t="str">
        <f>J129</f>
        <v>:: Garbarino</v>
      </c>
      <c r="P129" s="163">
        <f>SUM(B130:H130)</f>
        <v>2.4083475386723898</v>
      </c>
      <c r="Q129" s="165">
        <f>AVERAGE(B130:H130)</f>
        <v>0.34404964838176999</v>
      </c>
    </row>
    <row r="130" spans="1:18" s="2" customFormat="1" x14ac:dyDescent="0.3">
      <c r="A130" s="85" t="str">
        <f>'Panorama Mensual'!$A$11</f>
        <v>:: Garbarino</v>
      </c>
      <c r="B130" s="98">
        <v>0.31625666936919444</v>
      </c>
      <c r="C130" s="98">
        <v>0.30381032008547498</v>
      </c>
      <c r="D130" s="98">
        <v>0.2792</v>
      </c>
      <c r="E130" s="98">
        <v>0.26548054921772019</v>
      </c>
      <c r="F130" s="98">
        <v>0.38440000000000002</v>
      </c>
      <c r="G130" s="98">
        <v>0.45450000000000002</v>
      </c>
      <c r="H130" s="98">
        <v>0.4047</v>
      </c>
      <c r="J130" s="90" t="s">
        <v>4</v>
      </c>
      <c r="K130" s="13"/>
      <c r="L130" s="13"/>
      <c r="M130" s="13"/>
      <c r="N130" s="13"/>
      <c r="O130" s="13"/>
      <c r="P130" s="13"/>
      <c r="Q130" s="159" t="s">
        <v>4</v>
      </c>
    </row>
    <row r="131" spans="1:18" s="2" customFormat="1" ht="21" x14ac:dyDescent="0.35">
      <c r="A131" s="100" t="s">
        <v>1</v>
      </c>
      <c r="B131" s="101">
        <f t="shared" ref="B131:F131" si="42">B133/B$140</f>
        <v>0.32363461304344671</v>
      </c>
      <c r="C131" s="101">
        <f t="shared" si="42"/>
        <v>0.34890032122580777</v>
      </c>
      <c r="D131" s="101">
        <f t="shared" si="42"/>
        <v>0.29273821339535872</v>
      </c>
      <c r="E131" s="101">
        <f t="shared" si="42"/>
        <v>0.35286360059267191</v>
      </c>
      <c r="F131" s="101">
        <f t="shared" si="42"/>
        <v>0.4150026324576469</v>
      </c>
      <c r="G131" s="101">
        <f>G133/G$140</f>
        <v>0.5182144734435683</v>
      </c>
      <c r="H131" s="101">
        <f>H133/H$140</f>
        <v>0.51375955038674959</v>
      </c>
      <c r="J131" s="90"/>
      <c r="K131" s="13"/>
      <c r="L131" s="13"/>
      <c r="M131" s="13"/>
      <c r="N131" s="13"/>
      <c r="O131" s="13"/>
      <c r="P131" s="13"/>
      <c r="Q131" s="159">
        <f>AVERAGE(B132:H132)</f>
        <v>5.8538720906146285E-2</v>
      </c>
      <c r="R131" s="36"/>
    </row>
    <row r="132" spans="1:18" ht="21" x14ac:dyDescent="0.35">
      <c r="A132" s="100" t="s">
        <v>2</v>
      </c>
      <c r="B132" s="102" t="s">
        <v>4</v>
      </c>
      <c r="C132" s="102">
        <f t="shared" ref="C132:G132" si="43">(C130-B130)/B130</f>
        <v>-3.9355215207144717E-2</v>
      </c>
      <c r="D132" s="102">
        <f t="shared" si="43"/>
        <v>-8.1005543454057222E-2</v>
      </c>
      <c r="E132" s="102">
        <f t="shared" si="43"/>
        <v>-4.9138434033953501E-2</v>
      </c>
      <c r="F132" s="102">
        <f t="shared" si="43"/>
        <v>0.44794035243898106</v>
      </c>
      <c r="G132" s="102">
        <f t="shared" si="43"/>
        <v>0.18236212278876168</v>
      </c>
      <c r="H132" s="102">
        <f>(H130-G130)/G130</f>
        <v>-0.10957095709570959</v>
      </c>
      <c r="J132" s="157" t="str">
        <f>J93</f>
        <v>:: Avenida</v>
      </c>
      <c r="K132" s="36">
        <f>IF(Q132&gt;Q138,1,0)</f>
        <v>1</v>
      </c>
      <c r="L132" s="36">
        <f>IF(Q134&gt;Q136,1,0)</f>
        <v>0</v>
      </c>
      <c r="M132" s="36">
        <f>IF(H131&gt;H138,1,0)</f>
        <v>1</v>
      </c>
      <c r="N132" s="36">
        <f>IF(H136&gt;H139,1,0)</f>
        <v>1</v>
      </c>
      <c r="O132" s="32" t="str">
        <f>J132</f>
        <v>:: Avenida</v>
      </c>
      <c r="P132" s="163">
        <f>SUM(B134:H134)</f>
        <v>3.2455409691287853</v>
      </c>
      <c r="Q132" s="165">
        <f>AVERAGE(B134:H134)</f>
        <v>0.46364870987554074</v>
      </c>
    </row>
    <row r="133" spans="1:18" x14ac:dyDescent="0.3">
      <c r="A133" s="100" t="s">
        <v>39</v>
      </c>
      <c r="B133" s="63">
        <f t="shared" ref="B133:G133" si="44">B11*B130</f>
        <v>805569.93698722019</v>
      </c>
      <c r="C133" s="63">
        <f t="shared" si="44"/>
        <v>599174.10565193358</v>
      </c>
      <c r="D133" s="63">
        <f t="shared" si="44"/>
        <v>587223.49120000005</v>
      </c>
      <c r="E133" s="63">
        <f t="shared" si="44"/>
        <v>1042164.745010678</v>
      </c>
      <c r="F133" s="63">
        <f t="shared" si="44"/>
        <v>1432686.8612000002</v>
      </c>
      <c r="G133" s="63">
        <f t="shared" si="44"/>
        <v>2154445.8975</v>
      </c>
      <c r="H133" s="63">
        <f>H11*H130</f>
        <v>2965650.5033999998</v>
      </c>
      <c r="J133" s="13"/>
      <c r="K133" s="13"/>
      <c r="L133" s="13"/>
      <c r="M133" s="13"/>
      <c r="N133" s="13"/>
      <c r="O133" s="13"/>
      <c r="P133" s="13"/>
      <c r="Q133" s="159" t="s">
        <v>4</v>
      </c>
    </row>
    <row r="134" spans="1:18" ht="21" x14ac:dyDescent="0.35">
      <c r="A134" s="162" t="str">
        <f>$A$14</f>
        <v>:: Avenida</v>
      </c>
      <c r="B134" s="98">
        <v>0.44</v>
      </c>
      <c r="C134" s="98">
        <v>0.48753410592197621</v>
      </c>
      <c r="D134" s="98">
        <v>0.48870000000000002</v>
      </c>
      <c r="E134" s="98">
        <v>0.38840686320680917</v>
      </c>
      <c r="F134" s="98">
        <v>0.46579999999999999</v>
      </c>
      <c r="G134" s="98">
        <v>0.50670000000000004</v>
      </c>
      <c r="H134" s="98">
        <v>0.46839999999999998</v>
      </c>
      <c r="J134" s="13"/>
      <c r="K134" s="13"/>
      <c r="L134" s="13"/>
      <c r="M134" s="13"/>
      <c r="N134" s="13"/>
      <c r="O134" s="13"/>
      <c r="P134" s="13"/>
      <c r="Q134" s="159">
        <f>AVERAGE(B136:H136)</f>
        <v>1.9445970098674405E-2</v>
      </c>
      <c r="R134" s="36"/>
    </row>
    <row r="135" spans="1:18" x14ac:dyDescent="0.3">
      <c r="A135" s="100" t="s">
        <v>1</v>
      </c>
      <c r="B135" s="101">
        <f t="shared" ref="B135:F135" si="45">B137/B$140</f>
        <v>0.20354922982296353</v>
      </c>
      <c r="C135" s="101">
        <f t="shared" si="45"/>
        <v>0.19070083996093679</v>
      </c>
      <c r="D135" s="101">
        <f t="shared" si="45"/>
        <v>0.26896761856206303</v>
      </c>
      <c r="E135" s="101">
        <f t="shared" si="45"/>
        <v>0.15512513008722051</v>
      </c>
      <c r="F135" s="101">
        <f t="shared" si="45"/>
        <v>0.11346245858235744</v>
      </c>
      <c r="G135" s="101">
        <f>G137/G$140</f>
        <v>0.14705334804967615</v>
      </c>
      <c r="H135" s="101">
        <f>H137/H$140</f>
        <v>0.12839289390693931</v>
      </c>
      <c r="J135" s="13"/>
      <c r="K135" s="99" t="s">
        <v>4</v>
      </c>
      <c r="P135" s="12" t="s">
        <v>322</v>
      </c>
      <c r="Q135" s="164">
        <f>AVERAGE(B138:H138)</f>
        <v>0.33675981940664729</v>
      </c>
    </row>
    <row r="136" spans="1:18" ht="15.75" x14ac:dyDescent="0.25">
      <c r="A136" s="100" t="s">
        <v>2</v>
      </c>
      <c r="B136" s="102" t="s">
        <v>4</v>
      </c>
      <c r="C136" s="102">
        <f t="shared" ref="C136:H136" si="46">(C134-B134)/B134</f>
        <v>0.10803205891358229</v>
      </c>
      <c r="D136" s="102">
        <f t="shared" si="46"/>
        <v>2.3914102908123461E-3</v>
      </c>
      <c r="E136" s="102">
        <f t="shared" si="46"/>
        <v>-0.20522434375525034</v>
      </c>
      <c r="F136" s="102">
        <f t="shared" si="46"/>
        <v>0.19925790227857651</v>
      </c>
      <c r="G136" s="102">
        <f t="shared" si="46"/>
        <v>8.7805925289824061E-2</v>
      </c>
      <c r="H136" s="102">
        <f t="shared" si="46"/>
        <v>-7.5587132425498429E-2</v>
      </c>
      <c r="J136" s="106"/>
      <c r="K136" s="106"/>
      <c r="L136" s="106"/>
      <c r="M136" s="106"/>
      <c r="N136" s="106"/>
      <c r="O136" s="106"/>
      <c r="P136" s="106" t="s">
        <v>323</v>
      </c>
      <c r="Q136" s="159">
        <f>AVERAGE(B139:H139)</f>
        <v>3.7254982971136219E-2</v>
      </c>
    </row>
    <row r="137" spans="1:18" x14ac:dyDescent="0.3">
      <c r="A137" s="100" t="s">
        <v>39</v>
      </c>
      <c r="B137" s="63">
        <f t="shared" ref="B137:G137" si="47">B14*B134</f>
        <v>506661.32</v>
      </c>
      <c r="C137" s="63">
        <f t="shared" si="47"/>
        <v>327494.69770971051</v>
      </c>
      <c r="D137" s="63">
        <f t="shared" si="47"/>
        <v>539540.43839999998</v>
      </c>
      <c r="E137" s="63">
        <f t="shared" si="47"/>
        <v>458154.20284370863</v>
      </c>
      <c r="F137" s="63">
        <f t="shared" si="47"/>
        <v>391699.13860000001</v>
      </c>
      <c r="G137" s="63">
        <f t="shared" si="47"/>
        <v>611365.56127810432</v>
      </c>
      <c r="H137" s="63">
        <f>H14*H134</f>
        <v>741141.35719999997</v>
      </c>
      <c r="J137" s="13"/>
      <c r="K137" s="13"/>
      <c r="L137" s="13"/>
      <c r="M137" s="13"/>
      <c r="N137" s="13"/>
      <c r="O137" s="12"/>
      <c r="P137" s="12"/>
      <c r="Q137" s="12"/>
    </row>
    <row r="138" spans="1:18" x14ac:dyDescent="0.3">
      <c r="A138" s="21" t="s">
        <v>3</v>
      </c>
      <c r="B138" s="82">
        <f t="shared" ref="B138:H138" si="48">(B125+B129+B133+B137)/B18</f>
        <v>0.3143687919299632</v>
      </c>
      <c r="C138" s="82">
        <f t="shared" si="48"/>
        <v>0.31654673265871125</v>
      </c>
      <c r="D138" s="82">
        <f t="shared" si="48"/>
        <v>0.31831338967115286</v>
      </c>
      <c r="E138" s="82">
        <f t="shared" si="48"/>
        <v>0.27814761650567116</v>
      </c>
      <c r="F138" s="82">
        <f t="shared" si="48"/>
        <v>0.34537341736579508</v>
      </c>
      <c r="G138" s="82">
        <f t="shared" si="48"/>
        <v>0.41298623246352412</v>
      </c>
      <c r="H138" s="82">
        <f t="shared" si="48"/>
        <v>0.37158255525171374</v>
      </c>
      <c r="J138" s="13"/>
      <c r="K138" s="13"/>
      <c r="L138" s="13"/>
      <c r="M138" s="13"/>
      <c r="N138" s="13"/>
      <c r="O138" s="12"/>
      <c r="P138" s="12" t="s">
        <v>324</v>
      </c>
      <c r="Q138" s="164">
        <f>AVERAGE(B138:H138)</f>
        <v>0.33675981940664729</v>
      </c>
    </row>
    <row r="139" spans="1:18" x14ac:dyDescent="0.3">
      <c r="A139" s="100" t="s">
        <v>2</v>
      </c>
      <c r="B139" s="102" t="s">
        <v>4</v>
      </c>
      <c r="C139" s="102">
        <f t="shared" ref="C139:H139" si="49">(C138-B138)/B138</f>
        <v>6.927980081538325E-3</v>
      </c>
      <c r="D139" s="102">
        <f t="shared" si="49"/>
        <v>5.5810306352027678E-3</v>
      </c>
      <c r="E139" s="102">
        <f t="shared" si="49"/>
        <v>-0.12618310906423588</v>
      </c>
      <c r="F139" s="102">
        <f t="shared" si="49"/>
        <v>0.24169109088430119</v>
      </c>
      <c r="G139" s="102">
        <f t="shared" si="49"/>
        <v>0.19576728172486516</v>
      </c>
      <c r="H139" s="102">
        <f t="shared" si="49"/>
        <v>-0.10025437643485426</v>
      </c>
    </row>
    <row r="140" spans="1:18" x14ac:dyDescent="0.3">
      <c r="A140" s="100" t="s">
        <v>39</v>
      </c>
      <c r="B140" s="63">
        <f t="shared" ref="B140:G140" si="50">B125+B129+B133+B137</f>
        <v>2489134.055877625</v>
      </c>
      <c r="C140" s="63">
        <f t="shared" si="50"/>
        <v>1717321.7368984565</v>
      </c>
      <c r="D140" s="63">
        <f t="shared" si="50"/>
        <v>2005968.0093999999</v>
      </c>
      <c r="E140" s="63">
        <f t="shared" si="50"/>
        <v>2953449.274054483</v>
      </c>
      <c r="F140" s="63">
        <f t="shared" si="50"/>
        <v>3452235.5984000005</v>
      </c>
      <c r="G140" s="63">
        <f t="shared" si="50"/>
        <v>4157440.6117674974</v>
      </c>
      <c r="H140" s="63">
        <f>H125+H129+H133+H137</f>
        <v>5772448.4170999993</v>
      </c>
    </row>
    <row r="141" spans="1:18" x14ac:dyDescent="0.3">
      <c r="B141" t="s">
        <v>4</v>
      </c>
      <c r="C141"/>
    </row>
    <row r="142" spans="1:18" x14ac:dyDescent="0.3">
      <c r="A142" s="21" t="s">
        <v>5</v>
      </c>
      <c r="B142" s="26">
        <f t="shared" ref="B142:G142" si="51">AVERAGE(B126,B130,B122,B134)</f>
        <v>0.32659463287365387</v>
      </c>
      <c r="C142" s="26">
        <f t="shared" si="51"/>
        <v>0.33580483445100801</v>
      </c>
      <c r="D142" s="26">
        <f t="shared" si="51"/>
        <v>0.33124999999999999</v>
      </c>
      <c r="E142" s="26">
        <f t="shared" si="51"/>
        <v>0.29327773099440146</v>
      </c>
      <c r="F142" s="26">
        <f t="shared" si="51"/>
        <v>0.361925</v>
      </c>
      <c r="G142" s="26">
        <f t="shared" si="51"/>
        <v>0.40927500000000006</v>
      </c>
      <c r="H142" s="26">
        <f>AVERAGE(H126,H130,H122,H134)</f>
        <v>0.37719999999999998</v>
      </c>
    </row>
    <row r="143" spans="1:18" x14ac:dyDescent="0.3">
      <c r="A143" s="74"/>
      <c r="B143" s="78"/>
      <c r="C143" s="78"/>
      <c r="D143" s="78"/>
      <c r="E143" s="78"/>
      <c r="F143" s="78"/>
      <c r="G143" s="78"/>
      <c r="H143" s="240"/>
    </row>
    <row r="144" spans="1:18" ht="21" x14ac:dyDescent="0.35">
      <c r="A144" s="282" t="s">
        <v>68</v>
      </c>
      <c r="B144" s="282"/>
      <c r="C144" s="282"/>
      <c r="D144" s="282" t="s">
        <v>69</v>
      </c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</row>
    <row r="145" spans="1:8" x14ac:dyDescent="0.3">
      <c r="A145" s="74"/>
      <c r="B145" s="78"/>
      <c r="C145" s="78"/>
      <c r="D145" s="78"/>
      <c r="E145" s="78"/>
      <c r="F145" s="78"/>
      <c r="G145" s="78"/>
      <c r="H145" s="240"/>
    </row>
    <row r="146" spans="1:8" x14ac:dyDescent="0.3">
      <c r="A146" s="74"/>
      <c r="B146" s="78"/>
      <c r="C146" s="78"/>
      <c r="D146" s="78"/>
      <c r="E146" s="78"/>
      <c r="F146" s="78"/>
      <c r="G146" s="78"/>
      <c r="H146" s="240"/>
    </row>
    <row r="147" spans="1:8" x14ac:dyDescent="0.3">
      <c r="A147" s="74"/>
      <c r="B147" s="78"/>
      <c r="C147" s="78"/>
      <c r="D147" s="78"/>
      <c r="E147" s="78"/>
      <c r="F147" s="78"/>
      <c r="G147" s="78"/>
      <c r="H147" s="240"/>
    </row>
    <row r="148" spans="1:8" x14ac:dyDescent="0.3">
      <c r="A148" s="74"/>
      <c r="B148" s="78"/>
      <c r="C148" s="78"/>
      <c r="D148" s="78"/>
      <c r="E148" s="78"/>
      <c r="F148" s="78"/>
      <c r="G148" s="78"/>
      <c r="H148" s="240"/>
    </row>
    <row r="149" spans="1:8" x14ac:dyDescent="0.3">
      <c r="A149" s="74"/>
      <c r="B149" s="78"/>
      <c r="C149" s="78"/>
      <c r="D149" s="78"/>
      <c r="E149" s="78"/>
      <c r="F149" s="78"/>
      <c r="G149" s="78"/>
      <c r="H149" s="240"/>
    </row>
    <row r="150" spans="1:8" x14ac:dyDescent="0.3">
      <c r="A150" s="74"/>
      <c r="B150" s="78"/>
      <c r="C150" s="78"/>
      <c r="D150" s="78"/>
      <c r="E150" s="78"/>
      <c r="F150" s="78"/>
      <c r="G150" s="78"/>
      <c r="H150" s="240"/>
    </row>
    <row r="151" spans="1:8" x14ac:dyDescent="0.3">
      <c r="A151" s="74"/>
      <c r="B151" s="78"/>
      <c r="C151" s="78"/>
      <c r="D151" s="78"/>
      <c r="E151" s="78"/>
      <c r="F151" s="78"/>
      <c r="G151" s="78"/>
      <c r="H151" s="240"/>
    </row>
    <row r="152" spans="1:8" x14ac:dyDescent="0.3">
      <c r="A152" s="74"/>
      <c r="B152" s="78"/>
      <c r="C152" s="78"/>
      <c r="D152" s="78"/>
      <c r="E152" s="78"/>
      <c r="F152" s="78"/>
      <c r="G152" s="78"/>
      <c r="H152" s="240"/>
    </row>
    <row r="153" spans="1:8" x14ac:dyDescent="0.3">
      <c r="A153" s="74"/>
      <c r="B153" s="78"/>
      <c r="C153" s="78"/>
      <c r="D153" s="78"/>
      <c r="E153" s="78"/>
      <c r="F153" s="78"/>
      <c r="G153" s="78"/>
      <c r="H153" s="240"/>
    </row>
    <row r="154" spans="1:8" x14ac:dyDescent="0.3">
      <c r="A154" s="74"/>
      <c r="B154" s="78"/>
      <c r="C154" s="78"/>
      <c r="D154" s="78"/>
      <c r="E154" s="78"/>
      <c r="F154" s="78"/>
      <c r="G154" s="78"/>
      <c r="H154" s="240"/>
    </row>
    <row r="155" spans="1:8" x14ac:dyDescent="0.3">
      <c r="A155" s="74"/>
      <c r="B155" s="78"/>
      <c r="C155" s="78"/>
      <c r="D155" s="78"/>
      <c r="E155" s="78"/>
      <c r="F155" s="78"/>
      <c r="G155" s="78"/>
      <c r="H155" s="240"/>
    </row>
    <row r="156" spans="1:8" x14ac:dyDescent="0.3">
      <c r="A156" s="74"/>
      <c r="B156" s="78"/>
      <c r="C156" s="78"/>
      <c r="D156" s="78"/>
      <c r="E156" s="78"/>
      <c r="F156" s="78"/>
      <c r="G156" s="78"/>
      <c r="H156" s="240"/>
    </row>
    <row r="157" spans="1:8" x14ac:dyDescent="0.3">
      <c r="A157" s="74"/>
      <c r="B157" s="78"/>
      <c r="C157" s="78"/>
      <c r="D157" s="78"/>
      <c r="E157" s="78"/>
      <c r="F157" s="78"/>
      <c r="G157" s="78"/>
      <c r="H157" s="240"/>
    </row>
    <row r="158" spans="1:8" x14ac:dyDescent="0.3">
      <c r="A158" s="74"/>
      <c r="B158" s="78"/>
      <c r="C158" s="78"/>
      <c r="D158" s="78"/>
      <c r="E158" s="78"/>
      <c r="F158" s="78"/>
      <c r="G158" s="78"/>
      <c r="H158" s="240"/>
    </row>
    <row r="161" spans="1:17" ht="21" x14ac:dyDescent="0.35">
      <c r="A161" s="282" t="s">
        <v>313</v>
      </c>
      <c r="B161" s="282"/>
      <c r="C161" s="282"/>
      <c r="D161" s="282"/>
      <c r="E161" s="282"/>
      <c r="F161" s="282"/>
      <c r="G161" s="282"/>
      <c r="H161" s="239"/>
      <c r="I161" s="65"/>
      <c r="J161" s="282" t="s">
        <v>70</v>
      </c>
      <c r="K161" s="282"/>
      <c r="L161" s="282"/>
      <c r="M161" s="282"/>
      <c r="N161" s="282"/>
      <c r="O161" s="9"/>
      <c r="P161" s="9" t="s">
        <v>17</v>
      </c>
    </row>
    <row r="163" spans="1:17" x14ac:dyDescent="0.3">
      <c r="A163" s="87" t="s">
        <v>0</v>
      </c>
      <c r="B163" s="113">
        <f>B3</f>
        <v>42125</v>
      </c>
      <c r="C163" s="113">
        <f t="shared" ref="C163:H163" si="52">C3</f>
        <v>42186</v>
      </c>
      <c r="D163" s="113">
        <f t="shared" si="52"/>
        <v>42248</v>
      </c>
      <c r="E163" s="113">
        <f t="shared" si="52"/>
        <v>42309</v>
      </c>
      <c r="F163" s="113">
        <f t="shared" si="52"/>
        <v>42370</v>
      </c>
      <c r="G163" s="113">
        <f t="shared" si="52"/>
        <v>42430</v>
      </c>
      <c r="H163" s="113">
        <f t="shared" si="52"/>
        <v>42491</v>
      </c>
      <c r="K163" s="283" t="str">
        <f>K120</f>
        <v>Acumulado</v>
      </c>
      <c r="L163" s="283"/>
      <c r="M163" s="283" t="s">
        <v>13</v>
      </c>
      <c r="N163" s="283"/>
      <c r="O163" s="62"/>
      <c r="P163" s="62"/>
    </row>
    <row r="164" spans="1:17" x14ac:dyDescent="0.3">
      <c r="D164" t="s">
        <v>4</v>
      </c>
      <c r="K164" s="88" t="s">
        <v>16</v>
      </c>
      <c r="L164" s="88" t="s">
        <v>15</v>
      </c>
      <c r="M164" s="88" t="s">
        <v>16</v>
      </c>
      <c r="N164" s="88" t="s">
        <v>15</v>
      </c>
      <c r="O164" s="6"/>
      <c r="P164" s="6"/>
    </row>
    <row r="165" spans="1:17" x14ac:dyDescent="0.3">
      <c r="A165" s="83" t="str">
        <f>'Panorama Mensual'!$A$5</f>
        <v>:: Musimundo</v>
      </c>
      <c r="B165" s="79">
        <f t="shared" ref="B165:G165" si="53">B5-B125</f>
        <v>1308069.5430853926</v>
      </c>
      <c r="C165" s="79">
        <f t="shared" si="53"/>
        <v>837021.64855240542</v>
      </c>
      <c r="D165" s="79">
        <f t="shared" si="53"/>
        <v>960588.08719999995</v>
      </c>
      <c r="E165" s="79">
        <f t="shared" si="53"/>
        <v>1713953.2014275142</v>
      </c>
      <c r="F165" s="79">
        <f t="shared" si="53"/>
        <v>1573156.2378</v>
      </c>
      <c r="G165" s="79">
        <f t="shared" si="53"/>
        <v>1000643.3301218376</v>
      </c>
      <c r="H165" s="79">
        <f>H5-H125</f>
        <v>1620977.0451</v>
      </c>
      <c r="I165" s="2"/>
      <c r="O165" s="2"/>
      <c r="P165" s="2"/>
    </row>
    <row r="166" spans="1:17" ht="21" x14ac:dyDescent="0.35">
      <c r="A166" s="100" t="s">
        <v>1</v>
      </c>
      <c r="B166" s="101">
        <f t="shared" ref="B166:H166" si="54">B165/B$177</f>
        <v>0.24095247733117783</v>
      </c>
      <c r="C166" s="101">
        <f t="shared" si="54"/>
        <v>0.22574286613202918</v>
      </c>
      <c r="D166" s="101">
        <f t="shared" si="54"/>
        <v>0.22360594057583219</v>
      </c>
      <c r="E166" s="101">
        <f t="shared" si="54"/>
        <v>0.2236126618023587</v>
      </c>
      <c r="F166" s="101">
        <f t="shared" si="54"/>
        <v>0.24041784558517795</v>
      </c>
      <c r="G166" s="101">
        <f t="shared" si="54"/>
        <v>0.1693325847651328</v>
      </c>
      <c r="H166" s="101">
        <f t="shared" si="54"/>
        <v>0.16604426820687421</v>
      </c>
      <c r="I166" s="7"/>
      <c r="J166" s="83" t="str">
        <f>'Panorama Mensual'!$A$5</f>
        <v>:: Musimundo</v>
      </c>
      <c r="K166" s="36">
        <f>IF(Q166&gt;Q181,1,0)</f>
        <v>0</v>
      </c>
      <c r="L166" s="36">
        <f>IF(Q168&gt;Q179,1,0)</f>
        <v>0</v>
      </c>
      <c r="M166" s="36">
        <f>IF(H165&gt;H180,1,0)</f>
        <v>0</v>
      </c>
      <c r="N166" s="36">
        <f>IF(H167&gt;H178,1,0)</f>
        <v>0</v>
      </c>
      <c r="O166" s="32" t="str">
        <f>J166</f>
        <v>:: Musimundo</v>
      </c>
      <c r="P166" s="39">
        <f>SUM(B165:H165)</f>
        <v>9014409.0932871494</v>
      </c>
      <c r="Q166" s="158">
        <f>AVERAGE(B165:H165)</f>
        <v>1287772.72761245</v>
      </c>
    </row>
    <row r="167" spans="1:17" ht="21" x14ac:dyDescent="0.35">
      <c r="A167" s="100" t="s">
        <v>2</v>
      </c>
      <c r="B167" s="102" t="s">
        <v>4</v>
      </c>
      <c r="C167" s="102">
        <f t="shared" ref="C167:H167" si="55">(C165-B165)/B165</f>
        <v>-0.3601092136293525</v>
      </c>
      <c r="D167" s="102">
        <f t="shared" si="55"/>
        <v>0.14762633542549064</v>
      </c>
      <c r="E167" s="102">
        <f t="shared" si="55"/>
        <v>0.78427488771330067</v>
      </c>
      <c r="F167" s="102">
        <f t="shared" si="55"/>
        <v>-8.2147495923603681E-2</v>
      </c>
      <c r="G167" s="102">
        <f t="shared" si="55"/>
        <v>-0.36392628648175485</v>
      </c>
      <c r="H167" s="102">
        <f t="shared" si="55"/>
        <v>0.61993489218843945</v>
      </c>
      <c r="I167" s="11"/>
      <c r="J167" s="90" t="s">
        <v>4</v>
      </c>
      <c r="K167" s="37"/>
      <c r="L167" s="37"/>
      <c r="M167" s="37"/>
      <c r="N167" s="37"/>
      <c r="O167" s="33" t="s">
        <v>4</v>
      </c>
      <c r="P167" s="37"/>
      <c r="Q167" s="159" t="s">
        <v>4</v>
      </c>
    </row>
    <row r="168" spans="1:17" ht="21" x14ac:dyDescent="0.35">
      <c r="A168" s="84" t="str">
        <f>'Panorama Mensual'!$A$8</f>
        <v>:: Fravega</v>
      </c>
      <c r="B168" s="79">
        <f t="shared" ref="B168:G168" si="56">B8-B129</f>
        <v>1734200.6580242023</v>
      </c>
      <c r="C168" s="79">
        <f t="shared" si="56"/>
        <v>1153566.4179107822</v>
      </c>
      <c r="D168" s="79">
        <f t="shared" si="56"/>
        <v>1254804.8330000001</v>
      </c>
      <c r="E168" s="79">
        <f t="shared" si="56"/>
        <v>2346045.0599462497</v>
      </c>
      <c r="F168" s="79">
        <f t="shared" si="56"/>
        <v>2226665.1636000001</v>
      </c>
      <c r="G168" s="79">
        <f t="shared" si="56"/>
        <v>1727687.0805936521</v>
      </c>
      <c r="H168" s="79">
        <f>H8-H129</f>
        <v>2937828.3984000003</v>
      </c>
      <c r="I168" s="2"/>
      <c r="J168" s="90" t="s">
        <v>4</v>
      </c>
      <c r="K168" s="38"/>
      <c r="L168" s="38"/>
      <c r="M168" s="38"/>
      <c r="N168" s="38"/>
      <c r="O168" s="33" t="s">
        <v>4</v>
      </c>
      <c r="P168" s="38"/>
      <c r="Q168" s="159">
        <f>AVERAGE(B167:H167)</f>
        <v>0.12427551988208663</v>
      </c>
    </row>
    <row r="169" spans="1:17" ht="21" x14ac:dyDescent="0.35">
      <c r="A169" s="100" t="s">
        <v>1</v>
      </c>
      <c r="B169" s="101">
        <f t="shared" ref="B169:H169" si="57">B168/B$177</f>
        <v>0.31944780531673295</v>
      </c>
      <c r="C169" s="101">
        <f t="shared" si="57"/>
        <v>0.31111428229270471</v>
      </c>
      <c r="D169" s="101">
        <f t="shared" si="57"/>
        <v>0.29209378989898538</v>
      </c>
      <c r="E169" s="101">
        <f t="shared" si="57"/>
        <v>0.30607917423061648</v>
      </c>
      <c r="F169" s="101">
        <f t="shared" si="57"/>
        <v>0.34029044834155747</v>
      </c>
      <c r="G169" s="101">
        <f t="shared" si="57"/>
        <v>0.29236563140497651</v>
      </c>
      <c r="H169" s="101">
        <f t="shared" si="57"/>
        <v>0.30093551787441125</v>
      </c>
      <c r="I169" s="7"/>
      <c r="J169" s="84" t="str">
        <f>'Panorama Mensual'!$A$8</f>
        <v>:: Fravega</v>
      </c>
      <c r="K169" s="36">
        <f>IF(Q169&gt;Q181,1,0)</f>
        <v>1</v>
      </c>
      <c r="L169" s="36">
        <f>IF(Q171&gt;Q179,1,0)</f>
        <v>1</v>
      </c>
      <c r="M169" s="36">
        <f>IF(H168&gt;H180,1,0)</f>
        <v>0</v>
      </c>
      <c r="N169" s="36">
        <f>IF(H170&gt;H178,1,0)</f>
        <v>1</v>
      </c>
      <c r="O169" s="32" t="str">
        <f>J169</f>
        <v>:: Fravega</v>
      </c>
      <c r="P169" s="39">
        <f>SUM(B168:H168)</f>
        <v>13380797.611474887</v>
      </c>
      <c r="Q169" s="158">
        <f>AVERAGE(B168:H168)</f>
        <v>1911542.5159249839</v>
      </c>
    </row>
    <row r="170" spans="1:17" ht="21" x14ac:dyDescent="0.35">
      <c r="A170" s="103" t="s">
        <v>2</v>
      </c>
      <c r="B170" s="102" t="s">
        <v>4</v>
      </c>
      <c r="C170" s="102">
        <f t="shared" ref="C170:H170" si="58">(C168-B168)/B168</f>
        <v>-0.33481375838880401</v>
      </c>
      <c r="D170" s="102">
        <f t="shared" si="58"/>
        <v>8.7761236385998725E-2</v>
      </c>
      <c r="E170" s="102">
        <f t="shared" si="58"/>
        <v>0.86964936558086203</v>
      </c>
      <c r="F170" s="102">
        <f t="shared" si="58"/>
        <v>-5.0885593965950819E-2</v>
      </c>
      <c r="G170" s="102">
        <f t="shared" si="58"/>
        <v>-0.2240921047148447</v>
      </c>
      <c r="H170" s="102">
        <f t="shared" si="58"/>
        <v>0.70044010365032683</v>
      </c>
      <c r="I170" s="11"/>
      <c r="J170" s="90" t="s">
        <v>4</v>
      </c>
      <c r="K170" s="37"/>
      <c r="L170" s="37"/>
      <c r="M170" s="37"/>
      <c r="N170" s="37"/>
      <c r="O170" s="33" t="s">
        <v>4</v>
      </c>
      <c r="P170" s="37"/>
      <c r="Q170" s="159" t="s">
        <v>4</v>
      </c>
    </row>
    <row r="171" spans="1:17" ht="21" x14ac:dyDescent="0.35">
      <c r="A171" s="85" t="str">
        <f>'Panorama Mensual'!$A$11</f>
        <v>:: Garbarino</v>
      </c>
      <c r="B171" s="79">
        <f t="shared" ref="B171:G171" si="59">B11-B133</f>
        <v>1741633.0630127797</v>
      </c>
      <c r="C171" s="79">
        <f t="shared" si="59"/>
        <v>1373023.8943480663</v>
      </c>
      <c r="D171" s="79">
        <f t="shared" si="59"/>
        <v>1516012.5088</v>
      </c>
      <c r="E171" s="79">
        <f t="shared" si="59"/>
        <v>2883413.7882625833</v>
      </c>
      <c r="F171" s="79">
        <f t="shared" si="59"/>
        <v>2294386.1387999998</v>
      </c>
      <c r="G171" s="79">
        <f t="shared" si="59"/>
        <v>2585809.1025</v>
      </c>
      <c r="H171" s="79">
        <f>H11-H133</f>
        <v>4362371.4966000002</v>
      </c>
      <c r="I171" s="2"/>
      <c r="J171" s="91" t="s">
        <v>4</v>
      </c>
      <c r="K171" s="38"/>
      <c r="L171" s="38"/>
      <c r="M171" s="38"/>
      <c r="N171" s="38"/>
      <c r="O171" s="34" t="s">
        <v>4</v>
      </c>
      <c r="P171" s="38"/>
      <c r="Q171" s="159">
        <f>AVERAGE(B170:H170)</f>
        <v>0.17467654142459801</v>
      </c>
    </row>
    <row r="172" spans="1:17" ht="21" x14ac:dyDescent="0.35">
      <c r="A172" s="100" t="s">
        <v>1</v>
      </c>
      <c r="B172" s="101">
        <f t="shared" ref="B172:H172" si="60">B171/B$177</f>
        <v>0.32081688879092052</v>
      </c>
      <c r="C172" s="101">
        <f t="shared" si="60"/>
        <v>0.37030147274438996</v>
      </c>
      <c r="D172" s="101">
        <f t="shared" si="60"/>
        <v>0.35289777946660245</v>
      </c>
      <c r="E172" s="101">
        <f t="shared" si="60"/>
        <v>0.37618753635397156</v>
      </c>
      <c r="F172" s="101">
        <f t="shared" si="60"/>
        <v>0.35063991686051404</v>
      </c>
      <c r="G172" s="101">
        <f t="shared" si="60"/>
        <v>0.43758023049253675</v>
      </c>
      <c r="H172" s="101">
        <f t="shared" si="60"/>
        <v>0.44685813718897416</v>
      </c>
      <c r="I172" s="14"/>
      <c r="J172" s="85" t="str">
        <f>'Panorama Mensual'!$A$11</f>
        <v>:: Garbarino</v>
      </c>
      <c r="K172" s="36">
        <f>IF(Q172&gt;Q181,1,0)</f>
        <v>1</v>
      </c>
      <c r="L172" s="36">
        <f>IF(Q174&gt;Q179,1,0)</f>
        <v>1</v>
      </c>
      <c r="M172" s="36">
        <f>IF(H171&gt;H180,1,0)</f>
        <v>1</v>
      </c>
      <c r="N172" s="36">
        <f>IF(H173&gt;H178,1,0)</f>
        <v>1</v>
      </c>
      <c r="O172" s="32" t="str">
        <f>J172</f>
        <v>:: Garbarino</v>
      </c>
      <c r="P172" s="39">
        <f>SUM(B171:H171)</f>
        <v>16756649.99232343</v>
      </c>
      <c r="Q172" s="158">
        <f>AVERAGE(B171:H171)</f>
        <v>2393807.1417604899</v>
      </c>
    </row>
    <row r="173" spans="1:17" x14ac:dyDescent="0.3">
      <c r="A173" s="100" t="s">
        <v>2</v>
      </c>
      <c r="B173" s="102" t="s">
        <v>4</v>
      </c>
      <c r="C173" s="102">
        <f t="shared" ref="C173:H173" si="61">(C171-B171)/B171</f>
        <v>-0.21164571142618957</v>
      </c>
      <c r="D173" s="102">
        <f t="shared" si="61"/>
        <v>0.10414138824570633</v>
      </c>
      <c r="E173" s="102">
        <f t="shared" si="61"/>
        <v>0.90197229345089647</v>
      </c>
      <c r="F173" s="102">
        <f t="shared" si="61"/>
        <v>-0.20428134590335897</v>
      </c>
      <c r="G173" s="102">
        <f t="shared" si="61"/>
        <v>0.12701565737858711</v>
      </c>
      <c r="H173" s="102">
        <f t="shared" si="61"/>
        <v>0.68704313569876152</v>
      </c>
      <c r="I173" s="13"/>
      <c r="J173" s="90" t="s">
        <v>4</v>
      </c>
      <c r="K173" s="13"/>
      <c r="L173" s="13"/>
      <c r="M173" s="13"/>
      <c r="N173" s="13"/>
      <c r="O173" s="13"/>
      <c r="P173" s="13"/>
      <c r="Q173" s="159" t="s">
        <v>4</v>
      </c>
    </row>
    <row r="174" spans="1:17" x14ac:dyDescent="0.3">
      <c r="A174" s="162" t="str">
        <f>$A$14</f>
        <v>:: Avenida</v>
      </c>
      <c r="B174" s="79">
        <f t="shared" ref="B174:G174" si="62">B14-B137</f>
        <v>644841.67999999993</v>
      </c>
      <c r="C174" s="79">
        <f t="shared" si="62"/>
        <v>344242.30229028949</v>
      </c>
      <c r="D174" s="79">
        <f t="shared" si="62"/>
        <v>564491.56160000002</v>
      </c>
      <c r="E174" s="79">
        <f t="shared" si="62"/>
        <v>721418.6786987118</v>
      </c>
      <c r="F174" s="79">
        <f t="shared" si="62"/>
        <v>449217.86139999999</v>
      </c>
      <c r="G174" s="79">
        <f t="shared" si="62"/>
        <v>595197.61471973313</v>
      </c>
      <c r="H174" s="79">
        <f>H14-H137</f>
        <v>841141.64280000003</v>
      </c>
      <c r="I174" s="13"/>
      <c r="J174" s="90"/>
      <c r="K174" s="13"/>
      <c r="L174" s="13"/>
      <c r="M174" s="13"/>
      <c r="N174" s="13"/>
      <c r="O174" s="13"/>
      <c r="P174" s="13"/>
      <c r="Q174" s="159">
        <f>AVERAGE(B173:H173)</f>
        <v>0.23404090290740051</v>
      </c>
    </row>
    <row r="175" spans="1:17" ht="21" x14ac:dyDescent="0.35">
      <c r="A175" s="100" t="s">
        <v>1</v>
      </c>
      <c r="B175" s="101">
        <f t="shared" ref="B175:H175" si="63">B174/B$177</f>
        <v>0.11878282856116881</v>
      </c>
      <c r="C175" s="101">
        <f t="shared" si="63"/>
        <v>9.2841378830876148E-2</v>
      </c>
      <c r="D175" s="101">
        <f t="shared" si="63"/>
        <v>0.13140249005857996</v>
      </c>
      <c r="E175" s="101">
        <f t="shared" si="63"/>
        <v>9.4120627613053245E-2</v>
      </c>
      <c r="F175" s="101">
        <f t="shared" si="63"/>
        <v>6.8651789212750419E-2</v>
      </c>
      <c r="G175" s="101">
        <f t="shared" si="63"/>
        <v>0.10072155333735387</v>
      </c>
      <c r="H175" s="101">
        <f t="shared" si="63"/>
        <v>8.6162076729740356E-2</v>
      </c>
      <c r="I175" s="13"/>
      <c r="J175" s="157" t="str">
        <f>A174</f>
        <v>:: Avenida</v>
      </c>
      <c r="K175" s="36">
        <f>IF(Q175&gt;Q181,1,0)</f>
        <v>0</v>
      </c>
      <c r="L175" s="36">
        <f>IF(Q177&gt;Q179,1,0)</f>
        <v>0</v>
      </c>
      <c r="M175" s="36">
        <f>IF(H174&gt;H180,1,0)</f>
        <v>0</v>
      </c>
      <c r="N175" s="36">
        <f>IF(H176&gt;H178,1,0)</f>
        <v>0</v>
      </c>
      <c r="O175" s="32" t="str">
        <f>J175</f>
        <v>:: Avenida</v>
      </c>
      <c r="P175" s="39">
        <f>SUM(B174:H174)</f>
        <v>4160551.341508734</v>
      </c>
      <c r="Q175" s="158">
        <f>AVERAGE(B174:H174)</f>
        <v>594364.47735839058</v>
      </c>
    </row>
    <row r="176" spans="1:17" x14ac:dyDescent="0.3">
      <c r="A176" s="100" t="s">
        <v>2</v>
      </c>
      <c r="B176" s="102" t="s">
        <v>4</v>
      </c>
      <c r="C176" s="102">
        <f t="shared" ref="C176:H176" si="64">(C174-B174)/B174</f>
        <v>-0.46615996923416997</v>
      </c>
      <c r="D176" s="102">
        <f t="shared" si="64"/>
        <v>0.63980881444367277</v>
      </c>
      <c r="E176" s="102">
        <f t="shared" si="64"/>
        <v>0.27799727714957534</v>
      </c>
      <c r="F176" s="102">
        <f t="shared" si="64"/>
        <v>-0.37731323756366425</v>
      </c>
      <c r="G176" s="102">
        <f t="shared" si="64"/>
        <v>0.32496426759341929</v>
      </c>
      <c r="H176" s="102">
        <f t="shared" si="64"/>
        <v>0.41321406873593924</v>
      </c>
      <c r="I176" s="13"/>
      <c r="J176" s="13"/>
      <c r="K176" s="13"/>
      <c r="L176" s="13"/>
      <c r="M176" s="13"/>
      <c r="N176" s="13"/>
      <c r="O176" s="13"/>
      <c r="P176" s="13"/>
      <c r="Q176" s="159" t="s">
        <v>4</v>
      </c>
    </row>
    <row r="177" spans="1:17" x14ac:dyDescent="0.3">
      <c r="A177" s="16" t="s">
        <v>3</v>
      </c>
      <c r="B177" s="17">
        <f t="shared" ref="B177:G177" si="65">B171+B168+B165+B174</f>
        <v>5428744.9441223741</v>
      </c>
      <c r="C177" s="17">
        <f t="shared" si="65"/>
        <v>3707854.2631015433</v>
      </c>
      <c r="D177" s="17">
        <f t="shared" si="65"/>
        <v>4295896.9906000001</v>
      </c>
      <c r="E177" s="17">
        <f t="shared" si="65"/>
        <v>7664830.7283350592</v>
      </c>
      <c r="F177" s="17">
        <f t="shared" si="65"/>
        <v>6543425.4016000004</v>
      </c>
      <c r="G177" s="17">
        <f t="shared" si="65"/>
        <v>5909337.1279352233</v>
      </c>
      <c r="H177" s="17">
        <f>H171+H168+H165+H174</f>
        <v>9762318.5829000007</v>
      </c>
      <c r="J177" s="13"/>
      <c r="K177" s="13"/>
      <c r="L177" s="13"/>
      <c r="M177" s="13"/>
      <c r="N177" s="13"/>
      <c r="O177" s="13"/>
      <c r="P177" s="13"/>
      <c r="Q177" s="159">
        <f>AVERAGE(B176:H176)</f>
        <v>0.13541853685412875</v>
      </c>
    </row>
    <row r="178" spans="1:17" x14ac:dyDescent="0.3">
      <c r="A178" s="104" t="s">
        <v>2</v>
      </c>
      <c r="B178" s="105" t="s">
        <v>4</v>
      </c>
      <c r="C178" s="105">
        <f t="shared" ref="C178:H178" si="66">(C177-B177)/B177</f>
        <v>-0.31699604581423835</v>
      </c>
      <c r="D178" s="105">
        <f t="shared" si="66"/>
        <v>0.15859380810899815</v>
      </c>
      <c r="E178" s="105">
        <f t="shared" si="66"/>
        <v>0.78422125695907952</v>
      </c>
      <c r="F178" s="105">
        <f t="shared" si="66"/>
        <v>-0.14630529576987128</v>
      </c>
      <c r="G178" s="105">
        <f t="shared" si="66"/>
        <v>-9.690463858726496E-2</v>
      </c>
      <c r="H178" s="105">
        <f t="shared" si="66"/>
        <v>0.65201584738676854</v>
      </c>
      <c r="I178" s="12"/>
      <c r="J178" s="13"/>
      <c r="K178" s="99" t="s">
        <v>4</v>
      </c>
      <c r="P178" s="12" t="s">
        <v>322</v>
      </c>
      <c r="Q178" s="158">
        <f>AVERAGE(B178:H178)</f>
        <v>0.17243748871391196</v>
      </c>
    </row>
    <row r="179" spans="1:17" x14ac:dyDescent="0.3">
      <c r="A179" s="93"/>
      <c r="B179" s="94"/>
      <c r="C179" s="94"/>
      <c r="D179" s="94"/>
      <c r="E179" s="94"/>
      <c r="F179" s="94"/>
      <c r="G179" s="94"/>
      <c r="H179" s="94"/>
      <c r="I179" s="12"/>
      <c r="J179" s="106"/>
      <c r="K179" s="106"/>
      <c r="L179" s="106"/>
      <c r="M179" s="106"/>
      <c r="N179" s="106"/>
      <c r="O179" s="106"/>
      <c r="P179" s="106" t="s">
        <v>323</v>
      </c>
      <c r="Q179" s="159">
        <f>AVERAGE(B178:H178)</f>
        <v>0.17243748871391196</v>
      </c>
    </row>
    <row r="180" spans="1:17" x14ac:dyDescent="0.3">
      <c r="A180" s="21" t="s">
        <v>5</v>
      </c>
      <c r="B180" s="30">
        <f t="shared" ref="B180:G180" si="67">AVERAGE(B168,B171,B165)</f>
        <v>1594634.4213741247</v>
      </c>
      <c r="C180" s="30">
        <f t="shared" si="67"/>
        <v>1121203.9869370845</v>
      </c>
      <c r="D180" s="30">
        <f t="shared" si="67"/>
        <v>1243801.8096666667</v>
      </c>
      <c r="E180" s="30">
        <f t="shared" si="67"/>
        <v>2314470.6832121159</v>
      </c>
      <c r="F180" s="30">
        <f t="shared" si="67"/>
        <v>2031402.5134000003</v>
      </c>
      <c r="G180" s="30">
        <f t="shared" si="67"/>
        <v>1771379.8377384965</v>
      </c>
      <c r="H180" s="30">
        <f>AVERAGE(H168,H171,H165)</f>
        <v>2973725.6467000004</v>
      </c>
      <c r="I180" s="12"/>
      <c r="J180" s="13"/>
      <c r="K180" s="13"/>
      <c r="L180" s="13"/>
      <c r="M180" s="13"/>
      <c r="N180" s="13"/>
      <c r="O180" s="12"/>
      <c r="P180" s="12"/>
      <c r="Q180" s="12"/>
    </row>
    <row r="181" spans="1:17" x14ac:dyDescent="0.3">
      <c r="J181" s="13"/>
      <c r="K181" s="13"/>
      <c r="L181" s="13"/>
      <c r="M181" s="13"/>
      <c r="N181" s="13"/>
      <c r="O181" s="12"/>
      <c r="P181" s="12" t="s">
        <v>324</v>
      </c>
      <c r="Q181" s="158">
        <f>AVERAGE(B180:H180)</f>
        <v>1864374.1284326413</v>
      </c>
    </row>
    <row r="182" spans="1:17" ht="21" x14ac:dyDescent="0.35">
      <c r="A182" s="282" t="s">
        <v>68</v>
      </c>
      <c r="B182" s="282"/>
      <c r="C182" s="282"/>
      <c r="D182" s="282" t="s">
        <v>69</v>
      </c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</row>
  </sheetData>
  <mergeCells count="30">
    <mergeCell ref="A62:C62"/>
    <mergeCell ref="D62:N62"/>
    <mergeCell ref="A23:C23"/>
    <mergeCell ref="D23:N23"/>
    <mergeCell ref="J1:N1"/>
    <mergeCell ref="M3:N3"/>
    <mergeCell ref="K3:L3"/>
    <mergeCell ref="M42:N42"/>
    <mergeCell ref="A1:H1"/>
    <mergeCell ref="A161:G161"/>
    <mergeCell ref="A118:G118"/>
    <mergeCell ref="A79:G79"/>
    <mergeCell ref="A40:G40"/>
    <mergeCell ref="D182:N182"/>
    <mergeCell ref="A182:C182"/>
    <mergeCell ref="A144:C144"/>
    <mergeCell ref="D144:N144"/>
    <mergeCell ref="A101:C101"/>
    <mergeCell ref="D101:N101"/>
    <mergeCell ref="J79:N79"/>
    <mergeCell ref="K81:L81"/>
    <mergeCell ref="M81:N81"/>
    <mergeCell ref="J118:N118"/>
    <mergeCell ref="J40:N40"/>
    <mergeCell ref="K42:L42"/>
    <mergeCell ref="J161:N161"/>
    <mergeCell ref="K163:L163"/>
    <mergeCell ref="M163:N163"/>
    <mergeCell ref="K120:L120"/>
    <mergeCell ref="M120:N120"/>
  </mergeCells>
  <phoneticPr fontId="62" type="noConversion"/>
  <conditionalFormatting sqref="P7:P8 P10:P11">
    <cfRule type="iconSet" priority="400">
      <iconSet iconSet="3TrafficLights2" showValue="0">
        <cfvo type="percent" val="0"/>
        <cfvo type="percent" val="33"/>
        <cfvo type="percent" val="67"/>
      </iconSet>
    </cfRule>
  </conditionalFormatting>
  <conditionalFormatting sqref="K18">
    <cfRule type="iconSet" priority="369">
      <iconSet iconSet="3TrafficLights2" showValue="0">
        <cfvo type="percent" val="0"/>
        <cfvo type="percent" val="33"/>
        <cfvo type="percent" val="67"/>
      </iconSet>
    </cfRule>
  </conditionalFormatting>
  <conditionalFormatting sqref="P46:P47 P49:P50">
    <cfRule type="iconSet" priority="316">
      <iconSet iconSet="3TrafficLights2" showValue="0">
        <cfvo type="percent" val="0"/>
        <cfvo type="percent" val="33"/>
        <cfvo type="percent" val="67"/>
      </iconSet>
    </cfRule>
  </conditionalFormatting>
  <conditionalFormatting sqref="K57">
    <cfRule type="iconSet" priority="315">
      <iconSet iconSet="3TrafficLights2" showValue="0">
        <cfvo type="percent" val="0"/>
        <cfvo type="percent" val="33"/>
        <cfvo type="percent" val="67"/>
      </iconSet>
    </cfRule>
  </conditionalFormatting>
  <conditionalFormatting sqref="K96">
    <cfRule type="iconSet" priority="297">
      <iconSet iconSet="3TrafficLights2" showValue="0">
        <cfvo type="percent" val="0"/>
        <cfvo type="percent" val="33"/>
        <cfvo type="percent" val="67"/>
      </iconSet>
    </cfRule>
  </conditionalFormatting>
  <conditionalFormatting sqref="K135">
    <cfRule type="iconSet" priority="279">
      <iconSet iconSet="3TrafficLights2" showValue="0">
        <cfvo type="percent" val="0"/>
        <cfvo type="percent" val="33"/>
        <cfvo type="percent" val="67"/>
      </iconSet>
    </cfRule>
  </conditionalFormatting>
  <conditionalFormatting sqref="K178">
    <cfRule type="iconSet" priority="225">
      <iconSet iconSet="3TrafficLights2" showValue="0">
        <cfvo type="percent" val="0"/>
        <cfvo type="percent" val="33"/>
        <cfvo type="percent" val="67"/>
      </iconSet>
    </cfRule>
  </conditionalFormatting>
  <conditionalFormatting sqref="P85:P86 P88:P89">
    <cfRule type="iconSet" priority="51">
      <iconSet iconSet="3TrafficLights2" showValue="0">
        <cfvo type="percent" val="0"/>
        <cfvo type="percent" val="33"/>
        <cfvo type="percent" val="67"/>
      </iconSet>
    </cfRule>
  </conditionalFormatting>
  <conditionalFormatting sqref="P124:P125 P127:P128">
    <cfRule type="iconSet" priority="34">
      <iconSet iconSet="3TrafficLights2" showValue="0">
        <cfvo type="percent" val="0"/>
        <cfvo type="percent" val="33"/>
        <cfvo type="percent" val="67"/>
      </iconSet>
    </cfRule>
  </conditionalFormatting>
  <conditionalFormatting sqref="P167:P168 P170:P171">
    <cfRule type="iconSet" priority="17">
      <iconSet iconSet="3TrafficLights2" showValue="0">
        <cfvo type="percent" val="0"/>
        <cfvo type="percent" val="33"/>
        <cfvo type="percent" val="67"/>
      </iconSet>
    </cfRule>
  </conditionalFormatting>
  <pageMargins left="0.75000000000000011" right="0.75000000000000011" top="1" bottom="1" header="0.5" footer="0.5"/>
  <pageSetup paperSize="9" scale="62" orientation="landscape" horizontalDpi="4294967292" verticalDpi="4294967292"/>
  <rowBreaks count="1" manualBreakCount="1">
    <brk id="39" max="16383" man="1"/>
  </rowBreaks>
  <colBreaks count="1" manualBreakCount="1">
    <brk id="14" max="1048575" man="1"/>
  </colBreaks>
  <ignoredErrors>
    <ignoredError sqref="Q16 Q13 Q10 Q8:Q9 Q11:Q12 Q14:Q15" emptyCellReference="1"/>
    <ignoredError sqref="K7:K8 K10:K11 K13:K14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3" id="{BD184194-2CE8-BD45-BE74-A8205DE56BC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K9</xm:sqref>
        </x14:conditionalFormatting>
        <x14:conditionalFormatting xmlns:xm="http://schemas.microsoft.com/office/excel/2006/main">
          <x14:cfRule type="iconSet" priority="348" id="{46F4CEC0-5AFB-B84E-B7A3-8FDB0BD13E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L9</xm:sqref>
        </x14:conditionalFormatting>
        <x14:conditionalFormatting xmlns:xm="http://schemas.microsoft.com/office/excel/2006/main">
          <x14:cfRule type="iconSet" priority="347" id="{5141773E-8404-C647-A474-26168D33E6A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346" id="{62F2693B-96A5-A448-AC81-4A349D0DDCA5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344" id="{6EB29CF9-63D4-DF47-8EC5-9694505B488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L15</xm:sqref>
        </x14:conditionalFormatting>
        <x14:conditionalFormatting xmlns:xm="http://schemas.microsoft.com/office/excel/2006/main">
          <x14:cfRule type="iconSet" priority="342" id="{A1E74490-9DD1-3242-8218-1EDE8539617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M6</xm:sqref>
        </x14:conditionalFormatting>
        <x14:conditionalFormatting xmlns:xm="http://schemas.microsoft.com/office/excel/2006/main">
          <x14:cfRule type="iconSet" priority="340" id="{068261E2-FD80-D645-BF9A-53B48D137F0C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M15</xm:sqref>
        </x14:conditionalFormatting>
        <x14:conditionalFormatting xmlns:xm="http://schemas.microsoft.com/office/excel/2006/main">
          <x14:cfRule type="iconSet" priority="339" id="{14BD9ACA-7DC6-6D40-8F5C-6275632DE96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M9</xm:sqref>
        </x14:conditionalFormatting>
        <x14:conditionalFormatting xmlns:xm="http://schemas.microsoft.com/office/excel/2006/main">
          <x14:cfRule type="iconSet" priority="338" id="{C9191CC4-5F58-084F-AA0C-DBA28163424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M12</xm:sqref>
        </x14:conditionalFormatting>
        <x14:conditionalFormatting xmlns:xm="http://schemas.microsoft.com/office/excel/2006/main">
          <x14:cfRule type="iconSet" priority="337" id="{3CB826C0-9470-C348-AD28-99CB151C01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N6</xm:sqref>
        </x14:conditionalFormatting>
        <x14:conditionalFormatting xmlns:xm="http://schemas.microsoft.com/office/excel/2006/main">
          <x14:cfRule type="iconSet" priority="336" id="{D855B388-A95C-EA44-8A6C-AC60E6AD46A5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N15</xm:sqref>
        </x14:conditionalFormatting>
        <x14:conditionalFormatting xmlns:xm="http://schemas.microsoft.com/office/excel/2006/main">
          <x14:cfRule type="iconSet" priority="335" id="{17B8F9FD-0FAB-8C44-9D43-7D293381822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N9</xm:sqref>
        </x14:conditionalFormatting>
        <x14:conditionalFormatting xmlns:xm="http://schemas.microsoft.com/office/excel/2006/main">
          <x14:cfRule type="iconSet" priority="334" id="{F8659E23-75E7-9D47-88CC-08A075F154D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139" id="{C47A45AA-CB7D-9349-9968-F86CF20B5B1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138" id="{AE33051C-5FE9-6D49-90ED-C0DCF9EA145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K12</xm:sqref>
        </x14:conditionalFormatting>
        <x14:conditionalFormatting xmlns:xm="http://schemas.microsoft.com/office/excel/2006/main">
          <x14:cfRule type="iconSet" priority="137" id="{E4F8B410-87BA-1944-8A06-4C6EE340382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K15</xm:sqref>
        </x14:conditionalFormatting>
        <x14:conditionalFormatting xmlns:xm="http://schemas.microsoft.com/office/excel/2006/main">
          <x14:cfRule type="iconSet" priority="94" id="{C2539E88-9A46-A94E-B02A-8EFC8018EE6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R125</xm:sqref>
        </x14:conditionalFormatting>
        <x14:conditionalFormatting xmlns:xm="http://schemas.microsoft.com/office/excel/2006/main">
          <x14:cfRule type="iconSet" priority="93" id="{8CB72719-24CF-8D4F-B089-4E9CCD5CA3B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R128</xm:sqref>
        </x14:conditionalFormatting>
        <x14:conditionalFormatting xmlns:xm="http://schemas.microsoft.com/office/excel/2006/main">
          <x14:cfRule type="iconSet" priority="92" id="{1FA29F2F-23F6-5745-9075-BE97950C741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R131</xm:sqref>
        </x14:conditionalFormatting>
        <x14:conditionalFormatting xmlns:xm="http://schemas.microsoft.com/office/excel/2006/main">
          <x14:cfRule type="iconSet" priority="91" id="{42B21AE0-0D85-2444-B205-348C08FAAA7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R134</xm:sqref>
        </x14:conditionalFormatting>
        <x14:conditionalFormatting xmlns:xm="http://schemas.microsoft.com/office/excel/2006/main">
          <x14:cfRule type="iconSet" priority="67" id="{E12953D6-E9B3-9548-B98C-63EF8FE9E3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66" id="{4F402552-C23C-3F4D-B82B-54C70CEB71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L48</xm:sqref>
        </x14:conditionalFormatting>
        <x14:conditionalFormatting xmlns:xm="http://schemas.microsoft.com/office/excel/2006/main">
          <x14:cfRule type="iconSet" priority="65" id="{2B278AA3-7372-154F-9C6A-8D229BA80EF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64" id="{E27956DA-6175-4541-82C9-BB070B165C3C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63" id="{D891935D-16C1-7D42-8400-2E770675B131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62" id="{38FF90BB-48C4-2143-8185-9E0E6991A80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M45</xm:sqref>
        </x14:conditionalFormatting>
        <x14:conditionalFormatting xmlns:xm="http://schemas.microsoft.com/office/excel/2006/main">
          <x14:cfRule type="iconSet" priority="61" id="{394DA03F-89E0-D043-A5B7-0AFDF4E9986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M54</xm:sqref>
        </x14:conditionalFormatting>
        <x14:conditionalFormatting xmlns:xm="http://schemas.microsoft.com/office/excel/2006/main">
          <x14:cfRule type="iconSet" priority="60" id="{52FF798E-25CF-E947-93F2-A902E0D5E27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M48</xm:sqref>
        </x14:conditionalFormatting>
        <x14:conditionalFormatting xmlns:xm="http://schemas.microsoft.com/office/excel/2006/main">
          <x14:cfRule type="iconSet" priority="59" id="{2A6EC712-D752-6B43-9B0A-09F7C9D17C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M51</xm:sqref>
        </x14:conditionalFormatting>
        <x14:conditionalFormatting xmlns:xm="http://schemas.microsoft.com/office/excel/2006/main">
          <x14:cfRule type="iconSet" priority="58" id="{7E8F5C17-43D5-B846-BCBA-6A2A01C23FA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N45</xm:sqref>
        </x14:conditionalFormatting>
        <x14:conditionalFormatting xmlns:xm="http://schemas.microsoft.com/office/excel/2006/main">
          <x14:cfRule type="iconSet" priority="57" id="{D5FDEBBD-04DC-DB48-82CD-6DE59919232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N54</xm:sqref>
        </x14:conditionalFormatting>
        <x14:conditionalFormatting xmlns:xm="http://schemas.microsoft.com/office/excel/2006/main">
          <x14:cfRule type="iconSet" priority="56" id="{E95D7BCC-8B49-1544-B8F4-C77B3F2C34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N48</xm:sqref>
        </x14:conditionalFormatting>
        <x14:conditionalFormatting xmlns:xm="http://schemas.microsoft.com/office/excel/2006/main">
          <x14:cfRule type="iconSet" priority="55" id="{542B2556-85BF-BF44-8FAD-E691087711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N51</xm:sqref>
        </x14:conditionalFormatting>
        <x14:conditionalFormatting xmlns:xm="http://schemas.microsoft.com/office/excel/2006/main">
          <x14:cfRule type="iconSet" priority="54" id="{5E6308D8-5226-2C41-A61F-D274F17A88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K45</xm:sqref>
        </x14:conditionalFormatting>
        <x14:conditionalFormatting xmlns:xm="http://schemas.microsoft.com/office/excel/2006/main">
          <x14:cfRule type="iconSet" priority="53" id="{43FAFD03-76A6-4544-AA5C-CD3FDFA4C69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K51</xm:sqref>
        </x14:conditionalFormatting>
        <x14:conditionalFormatting xmlns:xm="http://schemas.microsoft.com/office/excel/2006/main">
          <x14:cfRule type="iconSet" priority="52" id="{8D939C34-7051-0946-9078-704B25A57F8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K54</xm:sqref>
        </x14:conditionalFormatting>
        <x14:conditionalFormatting xmlns:xm="http://schemas.microsoft.com/office/excel/2006/main">
          <x14:cfRule type="iconSet" priority="50" id="{DE9E2533-A68B-3D4D-AE1D-90A0D192E86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K87</xm:sqref>
        </x14:conditionalFormatting>
        <x14:conditionalFormatting xmlns:xm="http://schemas.microsoft.com/office/excel/2006/main">
          <x14:cfRule type="iconSet" priority="49" id="{522D5713-1135-4D40-A3B3-D563439B1A4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L87</xm:sqref>
        </x14:conditionalFormatting>
        <x14:conditionalFormatting xmlns:xm="http://schemas.microsoft.com/office/excel/2006/main">
          <x14:cfRule type="iconSet" priority="48" id="{D5840F76-BD18-284A-97DC-062C878484F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L84</xm:sqref>
        </x14:conditionalFormatting>
        <x14:conditionalFormatting xmlns:xm="http://schemas.microsoft.com/office/excel/2006/main">
          <x14:cfRule type="iconSet" priority="47" id="{A82FB6E0-B939-EF48-936C-0425507A8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L90</xm:sqref>
        </x14:conditionalFormatting>
        <x14:conditionalFormatting xmlns:xm="http://schemas.microsoft.com/office/excel/2006/main">
          <x14:cfRule type="iconSet" priority="46" id="{30DB1871-E7C6-D244-B12E-633655C57A5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L93</xm:sqref>
        </x14:conditionalFormatting>
        <x14:conditionalFormatting xmlns:xm="http://schemas.microsoft.com/office/excel/2006/main">
          <x14:cfRule type="iconSet" priority="45" id="{3820F525-FA9A-E143-B319-C39AD95F70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M84</xm:sqref>
        </x14:conditionalFormatting>
        <x14:conditionalFormatting xmlns:xm="http://schemas.microsoft.com/office/excel/2006/main">
          <x14:cfRule type="iconSet" priority="44" id="{2E066006-8E32-2045-9671-459160D84A36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M93</xm:sqref>
        </x14:conditionalFormatting>
        <x14:conditionalFormatting xmlns:xm="http://schemas.microsoft.com/office/excel/2006/main">
          <x14:cfRule type="iconSet" priority="43" id="{08E5F215-35C4-DA41-902E-80A71B6FABC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M87</xm:sqref>
        </x14:conditionalFormatting>
        <x14:conditionalFormatting xmlns:xm="http://schemas.microsoft.com/office/excel/2006/main">
          <x14:cfRule type="iconSet" priority="42" id="{06C76AF5-3E8E-0E49-AF6B-5EA1D45616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M90</xm:sqref>
        </x14:conditionalFormatting>
        <x14:conditionalFormatting xmlns:xm="http://schemas.microsoft.com/office/excel/2006/main">
          <x14:cfRule type="iconSet" priority="41" id="{F356A97C-8CA8-2C44-9D68-12FABA8E201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N84</xm:sqref>
        </x14:conditionalFormatting>
        <x14:conditionalFormatting xmlns:xm="http://schemas.microsoft.com/office/excel/2006/main">
          <x14:cfRule type="iconSet" priority="40" id="{D843A3B8-FD7B-6C43-BED8-C10E4F3996E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N93</xm:sqref>
        </x14:conditionalFormatting>
        <x14:conditionalFormatting xmlns:xm="http://schemas.microsoft.com/office/excel/2006/main">
          <x14:cfRule type="iconSet" priority="39" id="{E828E650-4EB5-3445-B0AD-012A451632D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N87</xm:sqref>
        </x14:conditionalFormatting>
        <x14:conditionalFormatting xmlns:xm="http://schemas.microsoft.com/office/excel/2006/main">
          <x14:cfRule type="iconSet" priority="38" id="{FEA24FB8-D65E-6048-8DD5-5154C6A471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N90</xm:sqref>
        </x14:conditionalFormatting>
        <x14:conditionalFormatting xmlns:xm="http://schemas.microsoft.com/office/excel/2006/main">
          <x14:cfRule type="iconSet" priority="37" id="{2808C6DE-CE38-604F-9CA1-1982E2159F3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K84</xm:sqref>
        </x14:conditionalFormatting>
        <x14:conditionalFormatting xmlns:xm="http://schemas.microsoft.com/office/excel/2006/main">
          <x14:cfRule type="iconSet" priority="36" id="{821D538A-A552-0C46-91FB-EE131E9AE3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K90</xm:sqref>
        </x14:conditionalFormatting>
        <x14:conditionalFormatting xmlns:xm="http://schemas.microsoft.com/office/excel/2006/main">
          <x14:cfRule type="iconSet" priority="35" id="{AD072ECE-3997-2D47-8AB4-3739C402E8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K93</xm:sqref>
        </x14:conditionalFormatting>
        <x14:conditionalFormatting xmlns:xm="http://schemas.microsoft.com/office/excel/2006/main">
          <x14:cfRule type="iconSet" priority="33" id="{30E755D5-DDD9-3D42-9D43-AB7FF7EC43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K126</xm:sqref>
        </x14:conditionalFormatting>
        <x14:conditionalFormatting xmlns:xm="http://schemas.microsoft.com/office/excel/2006/main">
          <x14:cfRule type="iconSet" priority="32" id="{5AD82850-E658-6A45-A415-FF98638F52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L126</xm:sqref>
        </x14:conditionalFormatting>
        <x14:conditionalFormatting xmlns:xm="http://schemas.microsoft.com/office/excel/2006/main">
          <x14:cfRule type="iconSet" priority="31" id="{E7F4E03E-1566-004E-BC0A-2ED7F0DBFDE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L123</xm:sqref>
        </x14:conditionalFormatting>
        <x14:conditionalFormatting xmlns:xm="http://schemas.microsoft.com/office/excel/2006/main">
          <x14:cfRule type="iconSet" priority="30" id="{4D6787DB-771E-EE4B-90A1-12CDAEB3BEB0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L129</xm:sqref>
        </x14:conditionalFormatting>
        <x14:conditionalFormatting xmlns:xm="http://schemas.microsoft.com/office/excel/2006/main">
          <x14:cfRule type="iconSet" priority="29" id="{972A8359-18B4-FD47-81AD-7FC83DC694F5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L132</xm:sqref>
        </x14:conditionalFormatting>
        <x14:conditionalFormatting xmlns:xm="http://schemas.microsoft.com/office/excel/2006/main">
          <x14:cfRule type="iconSet" priority="28" id="{519B246D-5D8F-B941-A644-89AE22C8C2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M123</xm:sqref>
        </x14:conditionalFormatting>
        <x14:conditionalFormatting xmlns:xm="http://schemas.microsoft.com/office/excel/2006/main">
          <x14:cfRule type="iconSet" priority="27" id="{134B4CF6-2D17-5449-9FBE-BDD8E9D9FCA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M132</xm:sqref>
        </x14:conditionalFormatting>
        <x14:conditionalFormatting xmlns:xm="http://schemas.microsoft.com/office/excel/2006/main">
          <x14:cfRule type="iconSet" priority="26" id="{6392D939-85A4-0944-B8D7-803918CED82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M126</xm:sqref>
        </x14:conditionalFormatting>
        <x14:conditionalFormatting xmlns:xm="http://schemas.microsoft.com/office/excel/2006/main">
          <x14:cfRule type="iconSet" priority="25" id="{DD5F75D3-A3D9-6F44-BB76-F3A4001D694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M129</xm:sqref>
        </x14:conditionalFormatting>
        <x14:conditionalFormatting xmlns:xm="http://schemas.microsoft.com/office/excel/2006/main">
          <x14:cfRule type="iconSet" priority="24" id="{051FCD49-4BC7-7340-BD81-540E55A1DCA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N123</xm:sqref>
        </x14:conditionalFormatting>
        <x14:conditionalFormatting xmlns:xm="http://schemas.microsoft.com/office/excel/2006/main">
          <x14:cfRule type="iconSet" priority="23" id="{7818A10D-3AC2-EF4B-9236-8F8A63235BF9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N132</xm:sqref>
        </x14:conditionalFormatting>
        <x14:conditionalFormatting xmlns:xm="http://schemas.microsoft.com/office/excel/2006/main">
          <x14:cfRule type="iconSet" priority="22" id="{C2E13043-6900-B84E-936B-90E993234CC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N126</xm:sqref>
        </x14:conditionalFormatting>
        <x14:conditionalFormatting xmlns:xm="http://schemas.microsoft.com/office/excel/2006/main">
          <x14:cfRule type="iconSet" priority="21" id="{40FB5F05-80E0-734E-B027-39428C8CC08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N129</xm:sqref>
        </x14:conditionalFormatting>
        <x14:conditionalFormatting xmlns:xm="http://schemas.microsoft.com/office/excel/2006/main">
          <x14:cfRule type="iconSet" priority="20" id="{CBA32116-FF94-8D44-A41A-FFE1BC6175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K123</xm:sqref>
        </x14:conditionalFormatting>
        <x14:conditionalFormatting xmlns:xm="http://schemas.microsoft.com/office/excel/2006/main">
          <x14:cfRule type="iconSet" priority="19" id="{F160D1C5-C81C-A14F-B058-C31D01C236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K129</xm:sqref>
        </x14:conditionalFormatting>
        <x14:conditionalFormatting xmlns:xm="http://schemas.microsoft.com/office/excel/2006/main">
          <x14:cfRule type="iconSet" priority="18" id="{457E9AB5-2E92-2C4F-B4E0-1E14C4B67D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K132</xm:sqref>
        </x14:conditionalFormatting>
        <x14:conditionalFormatting xmlns:xm="http://schemas.microsoft.com/office/excel/2006/main">
          <x14:cfRule type="iconSet" priority="16" id="{4DC17749-678C-2145-9FEE-5BC30D47EF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K169</xm:sqref>
        </x14:conditionalFormatting>
        <x14:conditionalFormatting xmlns:xm="http://schemas.microsoft.com/office/excel/2006/main">
          <x14:cfRule type="iconSet" priority="15" id="{C43826C1-90F0-B649-BAE8-9DEF3B9D181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L169</xm:sqref>
        </x14:conditionalFormatting>
        <x14:conditionalFormatting xmlns:xm="http://schemas.microsoft.com/office/excel/2006/main">
          <x14:cfRule type="iconSet" priority="14" id="{0DE4059F-01F8-DD4A-8F9F-1A1050A8DB4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L166</xm:sqref>
        </x14:conditionalFormatting>
        <x14:conditionalFormatting xmlns:xm="http://schemas.microsoft.com/office/excel/2006/main">
          <x14:cfRule type="iconSet" priority="13" id="{23E18E1B-EBDE-CC42-A0A7-BD762DD16790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L172</xm:sqref>
        </x14:conditionalFormatting>
        <x14:conditionalFormatting xmlns:xm="http://schemas.microsoft.com/office/excel/2006/main">
          <x14:cfRule type="iconSet" priority="12" id="{07F76BBA-C139-BF46-907C-BC6979B3F675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L175</xm:sqref>
        </x14:conditionalFormatting>
        <x14:conditionalFormatting xmlns:xm="http://schemas.microsoft.com/office/excel/2006/main">
          <x14:cfRule type="iconSet" priority="11" id="{26154421-F6E9-DB47-BD87-9A6E880B200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M166</xm:sqref>
        </x14:conditionalFormatting>
        <x14:conditionalFormatting xmlns:xm="http://schemas.microsoft.com/office/excel/2006/main">
          <x14:cfRule type="iconSet" priority="10" id="{C78F2C45-BF4B-C045-9C90-29386DC135F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M175</xm:sqref>
        </x14:conditionalFormatting>
        <x14:conditionalFormatting xmlns:xm="http://schemas.microsoft.com/office/excel/2006/main">
          <x14:cfRule type="iconSet" priority="9" id="{1DADC39A-4840-F045-B79C-E25C447209E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M169</xm:sqref>
        </x14:conditionalFormatting>
        <x14:conditionalFormatting xmlns:xm="http://schemas.microsoft.com/office/excel/2006/main">
          <x14:cfRule type="iconSet" priority="8" id="{CE926006-28DE-984F-AFFA-495551468B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M172</xm:sqref>
        </x14:conditionalFormatting>
        <x14:conditionalFormatting xmlns:xm="http://schemas.microsoft.com/office/excel/2006/main">
          <x14:cfRule type="iconSet" priority="7" id="{85A725A0-8BB5-6247-BE76-7395C9F5285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N166</xm:sqref>
        </x14:conditionalFormatting>
        <x14:conditionalFormatting xmlns:xm="http://schemas.microsoft.com/office/excel/2006/main">
          <x14:cfRule type="iconSet" priority="6" id="{8BCEBB8E-18FF-3E4B-99F4-2722F555E82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N175</xm:sqref>
        </x14:conditionalFormatting>
        <x14:conditionalFormatting xmlns:xm="http://schemas.microsoft.com/office/excel/2006/main">
          <x14:cfRule type="iconSet" priority="5" id="{70A6CD07-4DB5-664F-B618-FDB283404B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N169</xm:sqref>
        </x14:conditionalFormatting>
        <x14:conditionalFormatting xmlns:xm="http://schemas.microsoft.com/office/excel/2006/main">
          <x14:cfRule type="iconSet" priority="4" id="{8F0E2D3D-A20A-EC4D-9F84-6B794A115A1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N172</xm:sqref>
        </x14:conditionalFormatting>
        <x14:conditionalFormatting xmlns:xm="http://schemas.microsoft.com/office/excel/2006/main">
          <x14:cfRule type="iconSet" priority="3" id="{3CD21A30-5F0C-AD47-9F27-998FDC24498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K166</xm:sqref>
        </x14:conditionalFormatting>
        <x14:conditionalFormatting xmlns:xm="http://schemas.microsoft.com/office/excel/2006/main">
          <x14:cfRule type="iconSet" priority="2" id="{9EBCC925-43A3-3943-8DCC-2E78FF768BC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K172</xm:sqref>
        </x14:conditionalFormatting>
        <x14:conditionalFormatting xmlns:xm="http://schemas.microsoft.com/office/excel/2006/main">
          <x14:cfRule type="iconSet" priority="1" id="{124C0225-7946-DA44-BDFF-42C2A04FC8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zoomScale="85" zoomScaleNormal="85" workbookViewId="0">
      <selection activeCell="C5" sqref="C5"/>
    </sheetView>
  </sheetViews>
  <sheetFormatPr defaultColWidth="11" defaultRowHeight="15.75" x14ac:dyDescent="0.25"/>
  <cols>
    <col min="1" max="1" width="19.125" customWidth="1"/>
    <col min="2" max="2" width="15.5" bestFit="1" customWidth="1"/>
    <col min="3" max="7" width="13.125" bestFit="1" customWidth="1"/>
    <col min="8" max="8" width="12.125" bestFit="1" customWidth="1"/>
    <col min="9" max="9" width="3.5" customWidth="1"/>
    <col min="10" max="10" width="18.125" customWidth="1"/>
    <col min="11" max="12" width="9.625" customWidth="1"/>
    <col min="13" max="13" width="10.5" customWidth="1"/>
    <col min="14" max="14" width="11.375" customWidth="1"/>
    <col min="15" max="16" width="9.625" customWidth="1"/>
    <col min="18" max="18" width="21" bestFit="1" customWidth="1"/>
    <col min="19" max="19" width="15.5" bestFit="1" customWidth="1"/>
    <col min="20" max="20" width="12.125" bestFit="1" customWidth="1"/>
    <col min="21" max="21" width="9.125" bestFit="1" customWidth="1"/>
    <col min="22" max="23" width="12.125" bestFit="1" customWidth="1"/>
    <col min="24" max="25" width="10.375" bestFit="1" customWidth="1"/>
    <col min="29" max="29" width="21" bestFit="1" customWidth="1"/>
    <col min="30" max="30" width="15.5" bestFit="1" customWidth="1"/>
    <col min="31" max="31" width="12.125" bestFit="1" customWidth="1"/>
    <col min="32" max="32" width="9.125" bestFit="1" customWidth="1"/>
    <col min="33" max="34" width="12.125" bestFit="1" customWidth="1"/>
    <col min="35" max="36" width="10.375" bestFit="1" customWidth="1"/>
  </cols>
  <sheetData>
    <row r="1" spans="1:39" ht="21" x14ac:dyDescent="0.35">
      <c r="A1" s="282" t="s">
        <v>75</v>
      </c>
      <c r="B1" s="282"/>
      <c r="C1" s="282"/>
      <c r="D1" s="282"/>
      <c r="E1" s="282"/>
      <c r="F1" s="282"/>
      <c r="G1" s="282"/>
      <c r="H1" s="282"/>
      <c r="I1" s="65"/>
      <c r="J1" s="282" t="s">
        <v>70</v>
      </c>
      <c r="K1" s="282"/>
      <c r="L1" s="282"/>
      <c r="M1" s="282"/>
      <c r="N1" s="282"/>
      <c r="O1" s="282"/>
      <c r="P1" s="282"/>
      <c r="R1" t="s">
        <v>19</v>
      </c>
      <c r="T1" s="9"/>
      <c r="AC1" t="s">
        <v>60</v>
      </c>
      <c r="AE1" s="9"/>
    </row>
    <row r="3" spans="1:39" s="86" customFormat="1" ht="18.75" x14ac:dyDescent="0.3">
      <c r="A3" s="87" t="s">
        <v>0</v>
      </c>
      <c r="B3" s="111" t="s">
        <v>67</v>
      </c>
      <c r="C3" s="111" t="s">
        <v>7</v>
      </c>
      <c r="D3" s="111" t="s">
        <v>8</v>
      </c>
      <c r="E3" s="111" t="s">
        <v>9</v>
      </c>
      <c r="F3" s="111" t="s">
        <v>10</v>
      </c>
      <c r="G3" s="111" t="s">
        <v>11</v>
      </c>
      <c r="H3" s="111" t="s">
        <v>12</v>
      </c>
      <c r="K3" s="111" t="s">
        <v>7</v>
      </c>
      <c r="L3" s="111" t="s">
        <v>8</v>
      </c>
      <c r="M3" s="111" t="s">
        <v>9</v>
      </c>
      <c r="N3" s="111" t="s">
        <v>10</v>
      </c>
      <c r="O3" s="111" t="s">
        <v>11</v>
      </c>
      <c r="P3" s="111" t="s">
        <v>12</v>
      </c>
      <c r="R3" s="86" t="s">
        <v>0</v>
      </c>
      <c r="S3" s="112" t="s">
        <v>6</v>
      </c>
      <c r="T3" s="112" t="s">
        <v>7</v>
      </c>
      <c r="U3" s="112" t="s">
        <v>8</v>
      </c>
      <c r="V3" s="112" t="s">
        <v>9</v>
      </c>
      <c r="W3" s="112" t="s">
        <v>10</v>
      </c>
      <c r="X3" s="112" t="s">
        <v>11</v>
      </c>
      <c r="Y3" s="112" t="s">
        <v>12</v>
      </c>
      <c r="AC3" s="86" t="s">
        <v>0</v>
      </c>
      <c r="AD3" s="112" t="s">
        <v>7</v>
      </c>
      <c r="AE3" s="112" t="s">
        <v>8</v>
      </c>
      <c r="AF3" s="112" t="s">
        <v>9</v>
      </c>
      <c r="AG3" s="112" t="s">
        <v>10</v>
      </c>
      <c r="AH3" s="112" t="s">
        <v>11</v>
      </c>
      <c r="AI3" s="112" t="s">
        <v>12</v>
      </c>
    </row>
    <row r="4" spans="1:39" x14ac:dyDescent="0.25">
      <c r="E4" t="s">
        <v>4</v>
      </c>
      <c r="V4" t="s">
        <v>4</v>
      </c>
      <c r="AG4" t="s">
        <v>4</v>
      </c>
    </row>
    <row r="5" spans="1:39" s="2" customFormat="1" ht="18.75" x14ac:dyDescent="0.3">
      <c r="A5" s="83" t="str">
        <f>'Panorama Mensual'!$A$5</f>
        <v>:: Musimundo</v>
      </c>
      <c r="B5" s="3">
        <f>SUM('Panorama Mensual'!B5:H5)</f>
        <v>12567510.291065414</v>
      </c>
      <c r="C5" s="3">
        <f t="shared" ref="C5:H5" si="0">$B5*C6</f>
        <v>3657145.4947000351</v>
      </c>
      <c r="D5" s="3">
        <f t="shared" si="0"/>
        <v>238782.69553024284</v>
      </c>
      <c r="E5" s="3">
        <f t="shared" si="0"/>
        <v>1784586.4613312886</v>
      </c>
      <c r="F5" s="3">
        <f t="shared" si="0"/>
        <v>6440849.0241710236</v>
      </c>
      <c r="G5" s="3">
        <f t="shared" si="0"/>
        <v>314187.75727663533</v>
      </c>
      <c r="H5" s="3">
        <f t="shared" si="0"/>
        <v>120648.09879422796</v>
      </c>
      <c r="R5" s="83" t="str">
        <f>'Panorama Mensual'!$A$5</f>
        <v>:: Musimundo</v>
      </c>
      <c r="S5" s="3">
        <f t="shared" ref="S5:Y5" si="1">B5</f>
        <v>12567510.291065414</v>
      </c>
      <c r="T5" s="3">
        <f t="shared" si="1"/>
        <v>3657145.4947000351</v>
      </c>
      <c r="U5" s="3">
        <f t="shared" si="1"/>
        <v>238782.69553024284</v>
      </c>
      <c r="V5" s="3">
        <f t="shared" si="1"/>
        <v>1784586.4613312886</v>
      </c>
      <c r="W5" s="3">
        <f t="shared" si="1"/>
        <v>6440849.0241710236</v>
      </c>
      <c r="X5" s="3">
        <f t="shared" si="1"/>
        <v>314187.75727663533</v>
      </c>
      <c r="Y5" s="3">
        <f t="shared" si="1"/>
        <v>120648.09879422796</v>
      </c>
      <c r="AC5" s="83" t="str">
        <f>'Panorama Mensual'!$A$5</f>
        <v>:: Musimundo</v>
      </c>
      <c r="AD5" s="4">
        <f t="shared" ref="AD5:AI5" si="2">C6/(C6+C9+C12+C15)</f>
        <v>0.25203533691321672</v>
      </c>
      <c r="AE5" s="4">
        <f t="shared" si="2"/>
        <v>0.13678905687544995</v>
      </c>
      <c r="AF5" s="4">
        <f t="shared" si="2"/>
        <v>0.19225561873815328</v>
      </c>
      <c r="AG5" s="4">
        <f t="shared" si="2"/>
        <v>0.30580583567038605</v>
      </c>
      <c r="AH5" s="4">
        <f t="shared" si="2"/>
        <v>0.10482180293501048</v>
      </c>
      <c r="AI5" s="4">
        <f t="shared" si="2"/>
        <v>0.18823529411764703</v>
      </c>
      <c r="AJ5" s="3" t="s">
        <v>4</v>
      </c>
    </row>
    <row r="6" spans="1:39" s="7" customFormat="1" ht="21" x14ac:dyDescent="0.35">
      <c r="A6" s="100" t="s">
        <v>211</v>
      </c>
      <c r="B6" s="7">
        <f>B5/B$17</f>
        <v>0.19082042009093411</v>
      </c>
      <c r="C6" s="7">
        <v>0.29099999999999998</v>
      </c>
      <c r="D6" s="7">
        <v>1.9E-2</v>
      </c>
      <c r="E6" s="7">
        <v>0.14199999999999999</v>
      </c>
      <c r="F6" s="7">
        <f>36.87%+14.38%</f>
        <v>0.51249999999999996</v>
      </c>
      <c r="G6" s="7">
        <v>2.5000000000000001E-2</v>
      </c>
      <c r="H6" s="7">
        <v>9.5999999999999992E-3</v>
      </c>
      <c r="J6" s="83" t="str">
        <f>'Panorama Mensual'!$A$5</f>
        <v>:: Musimundo</v>
      </c>
      <c r="K6" s="36">
        <f t="shared" ref="K6:P6" si="3">IF(C6&gt;C$18,1,0)</f>
        <v>1</v>
      </c>
      <c r="L6" s="36">
        <f t="shared" si="3"/>
        <v>0</v>
      </c>
      <c r="M6" s="36">
        <f t="shared" si="3"/>
        <v>0</v>
      </c>
      <c r="N6" s="36">
        <f t="shared" si="3"/>
        <v>1</v>
      </c>
      <c r="O6" s="36">
        <f t="shared" si="3"/>
        <v>0</v>
      </c>
      <c r="P6" s="36">
        <f t="shared" si="3"/>
        <v>1</v>
      </c>
      <c r="R6" s="84" t="str">
        <f>'Panorama Mensual'!$A$8</f>
        <v>:: Fravega</v>
      </c>
      <c r="S6" s="3">
        <f t="shared" ref="S6:Y6" si="4">B8</f>
        <v>19212721.860213328</v>
      </c>
      <c r="T6" s="3">
        <f t="shared" si="4"/>
        <v>5264285.7896984527</v>
      </c>
      <c r="U6" s="3">
        <f t="shared" si="4"/>
        <v>220946.30139245326</v>
      </c>
      <c r="V6" s="3">
        <f t="shared" si="4"/>
        <v>2952995.3499147887</v>
      </c>
      <c r="W6" s="3">
        <f t="shared" si="4"/>
        <v>9079932.3511368185</v>
      </c>
      <c r="X6" s="3">
        <f t="shared" si="4"/>
        <v>1581207.0090955568</v>
      </c>
      <c r="Y6" s="3">
        <f t="shared" si="4"/>
        <v>96063.609301066637</v>
      </c>
      <c r="AC6" s="84" t="str">
        <f>'Panorama Mensual'!$A$8</f>
        <v>:: Fravega</v>
      </c>
      <c r="AD6" s="4">
        <f t="shared" ref="AD6:AI6" si="5">C9/(C6+C9+C12+C15)</f>
        <v>0.23731162307292575</v>
      </c>
      <c r="AE6" s="4">
        <f t="shared" si="5"/>
        <v>8.2793376529877616E-2</v>
      </c>
      <c r="AF6" s="4">
        <f t="shared" si="5"/>
        <v>0.20809639859193071</v>
      </c>
      <c r="AG6" s="4">
        <f t="shared" si="5"/>
        <v>0.28199773256160865</v>
      </c>
      <c r="AH6" s="4">
        <f t="shared" si="5"/>
        <v>0.34507337526205445</v>
      </c>
      <c r="AI6" s="4">
        <f t="shared" si="5"/>
        <v>9.8039215686274508E-2</v>
      </c>
      <c r="AJ6" s="4" t="s">
        <v>4</v>
      </c>
    </row>
    <row r="7" spans="1:39" s="11" customFormat="1" ht="21" x14ac:dyDescent="0.35">
      <c r="A7" s="100" t="s">
        <v>314</v>
      </c>
      <c r="B7" s="33"/>
      <c r="C7" s="11">
        <f>C5/C$17</f>
        <v>0.19899122553848156</v>
      </c>
      <c r="D7" s="11">
        <f>D5/D17</f>
        <v>0.13454703362879955</v>
      </c>
      <c r="E7" s="11">
        <f>E5/E17</f>
        <v>0.15858930231523916</v>
      </c>
      <c r="F7" s="11">
        <f>F5/F17</f>
        <v>0.2162823098589586</v>
      </c>
      <c r="G7" s="11">
        <f>G5/G17</f>
        <v>7.80591768669643E-2</v>
      </c>
      <c r="H7" s="11">
        <f>H5/H17</f>
        <v>0.1996216295529423</v>
      </c>
      <c r="J7" s="33" t="s">
        <v>4</v>
      </c>
      <c r="K7" s="37"/>
      <c r="L7" s="37"/>
      <c r="M7" s="37"/>
      <c r="N7" s="37"/>
      <c r="O7" s="37"/>
      <c r="P7" s="37"/>
      <c r="R7" s="85" t="str">
        <f>'Panorama Mensual'!$A$11</f>
        <v>:: Garbarino</v>
      </c>
      <c r="S7" s="3">
        <f t="shared" ref="S7:Y7" si="6">B11</f>
        <v>26343565.533273261</v>
      </c>
      <c r="T7" s="3">
        <f t="shared" si="6"/>
        <v>6930992.0918041952</v>
      </c>
      <c r="U7" s="3">
        <f t="shared" si="6"/>
        <v>674395.27765179554</v>
      </c>
      <c r="V7" s="3">
        <f t="shared" si="6"/>
        <v>4373031.8785233619</v>
      </c>
      <c r="W7" s="3">
        <f t="shared" si="6"/>
        <v>12621202.246991221</v>
      </c>
      <c r="X7" s="3">
        <f t="shared" si="6"/>
        <v>1577979.5754430683</v>
      </c>
      <c r="Y7" s="3">
        <f t="shared" si="6"/>
        <v>150158.32353965761</v>
      </c>
      <c r="AC7" s="85" t="str">
        <f>'Panorama Mensual'!$A$11</f>
        <v>:: Garbarino</v>
      </c>
      <c r="AD7" s="4">
        <f t="shared" ref="AD7:AI7" si="7">C12/(C6+C9+C12+C15)</f>
        <v>0.22787112419885677</v>
      </c>
      <c r="AE7" s="4">
        <f t="shared" si="7"/>
        <v>0.18430525557955366</v>
      </c>
      <c r="AF7" s="4">
        <f t="shared" si="7"/>
        <v>0.22474952613051724</v>
      </c>
      <c r="AG7" s="4">
        <f t="shared" si="7"/>
        <v>0.28587624559937946</v>
      </c>
      <c r="AH7" s="4">
        <f t="shared" si="7"/>
        <v>0.2511530398322851</v>
      </c>
      <c r="AI7" s="4">
        <f t="shared" si="7"/>
        <v>0.11176470588235293</v>
      </c>
      <c r="AJ7" s="3" t="s">
        <v>4</v>
      </c>
    </row>
    <row r="8" spans="1:39" s="2" customFormat="1" ht="21" x14ac:dyDescent="0.35">
      <c r="A8" s="84" t="str">
        <f>'Panorama Mensual'!$A$8</f>
        <v>:: Fravega</v>
      </c>
      <c r="B8" s="3">
        <f>SUM('Panorama Mensual'!B8:H8)</f>
        <v>19212721.860213328</v>
      </c>
      <c r="C8" s="3">
        <f t="shared" ref="C8:H8" si="8">$B8*C9</f>
        <v>5264285.7896984527</v>
      </c>
      <c r="D8" s="3">
        <f t="shared" si="8"/>
        <v>220946.30139245326</v>
      </c>
      <c r="E8" s="3">
        <f t="shared" si="8"/>
        <v>2952995.3499147887</v>
      </c>
      <c r="F8" s="3">
        <f t="shared" si="8"/>
        <v>9079932.3511368185</v>
      </c>
      <c r="G8" s="3">
        <f t="shared" si="8"/>
        <v>1581207.0090955568</v>
      </c>
      <c r="H8" s="3">
        <f t="shared" si="8"/>
        <v>96063.609301066637</v>
      </c>
      <c r="J8" s="33" t="s">
        <v>4</v>
      </c>
      <c r="K8" s="38"/>
      <c r="L8" s="38"/>
      <c r="M8" s="38"/>
      <c r="N8" s="38"/>
      <c r="O8" s="38"/>
      <c r="P8" s="38"/>
      <c r="R8" s="167" t="str">
        <f>'Panorama Mensual'!$A$14</f>
        <v>:: Avenida</v>
      </c>
      <c r="S8" s="3">
        <f>B14</f>
        <v>7736608.0575402575</v>
      </c>
      <c r="T8" s="3">
        <f t="shared" ref="T8:Y8" si="9">C14</f>
        <v>2526002.5307868943</v>
      </c>
      <c r="U8" s="3">
        <f t="shared" si="9"/>
        <v>640591.14716433326</v>
      </c>
      <c r="V8" s="3">
        <f t="shared" si="9"/>
        <v>2142266.7711328971</v>
      </c>
      <c r="W8" s="3">
        <f t="shared" si="9"/>
        <v>1637839.9257812726</v>
      </c>
      <c r="X8" s="3">
        <f t="shared" si="9"/>
        <v>551620.15450262034</v>
      </c>
      <c r="Y8" s="3">
        <f t="shared" si="9"/>
        <v>237513.86736648591</v>
      </c>
      <c r="AC8" s="167" t="str">
        <f>'Panorama Mensual'!$A$14</f>
        <v>:: Avenida</v>
      </c>
      <c r="AD8" s="4">
        <f t="shared" ref="AD8:AI8" si="10">C15/(C6+C9+C12+C15)</f>
        <v>0.28278191581500089</v>
      </c>
      <c r="AE8" s="4">
        <f t="shared" si="10"/>
        <v>0.59611231101511875</v>
      </c>
      <c r="AF8" s="4">
        <f t="shared" si="10"/>
        <v>0.37489845653939885</v>
      </c>
      <c r="AG8" s="4">
        <f t="shared" si="10"/>
        <v>0.12632018616862581</v>
      </c>
      <c r="AH8" s="4">
        <f t="shared" si="10"/>
        <v>0.29895178197064987</v>
      </c>
      <c r="AI8" s="4">
        <f t="shared" si="10"/>
        <v>0.60196078431372546</v>
      </c>
      <c r="AJ8" s="46" t="s">
        <v>4</v>
      </c>
    </row>
    <row r="9" spans="1:39" s="7" customFormat="1" ht="21" x14ac:dyDescent="0.35">
      <c r="A9" s="100" t="s">
        <v>211</v>
      </c>
      <c r="B9" s="7">
        <f>B8/B$17</f>
        <v>0.29171885055567193</v>
      </c>
      <c r="C9" s="7">
        <v>0.27400000000000002</v>
      </c>
      <c r="D9" s="7">
        <v>1.15E-2</v>
      </c>
      <c r="E9" s="7">
        <v>0.1537</v>
      </c>
      <c r="F9" s="7">
        <f>31.32%+15.94%</f>
        <v>0.47259999999999996</v>
      </c>
      <c r="G9" s="7">
        <v>8.2299999999999998E-2</v>
      </c>
      <c r="H9" s="7">
        <v>5.0000000000000001E-3</v>
      </c>
      <c r="J9" s="84" t="str">
        <f>'Panorama Mensual'!$A$8</f>
        <v>:: Fravega</v>
      </c>
      <c r="K9" s="36">
        <f t="shared" ref="K9:P9" si="11">IF(C9&gt;C$18,1,0)</f>
        <v>0</v>
      </c>
      <c r="L9" s="36">
        <f t="shared" si="11"/>
        <v>0</v>
      </c>
      <c r="M9" s="36">
        <f t="shared" si="11"/>
        <v>0</v>
      </c>
      <c r="N9" s="36">
        <f t="shared" si="11"/>
        <v>1</v>
      </c>
      <c r="O9" s="36">
        <f t="shared" si="11"/>
        <v>1</v>
      </c>
      <c r="P9" s="36">
        <f t="shared" si="11"/>
        <v>0</v>
      </c>
      <c r="R9" s="13" t="s">
        <v>3</v>
      </c>
      <c r="S9" s="46">
        <f>B17</f>
        <v>65860405.742092259</v>
      </c>
      <c r="T9" s="46">
        <f t="shared" ref="T9:Y9" si="12">C17</f>
        <v>18378425.906989574</v>
      </c>
      <c r="U9" s="46">
        <f t="shared" si="12"/>
        <v>1774715.4217388248</v>
      </c>
      <c r="V9" s="46">
        <f t="shared" si="12"/>
        <v>11252880.460902337</v>
      </c>
      <c r="W9" s="46">
        <f t="shared" si="12"/>
        <v>29779823.548080336</v>
      </c>
      <c r="X9" s="46">
        <f t="shared" si="12"/>
        <v>4024994.4963178807</v>
      </c>
      <c r="Y9" s="46">
        <f t="shared" si="12"/>
        <v>604383.89900143805</v>
      </c>
      <c r="Z9" s="2"/>
      <c r="AA9" s="2"/>
      <c r="AB9" s="2"/>
      <c r="AC9" s="13" t="s">
        <v>3</v>
      </c>
      <c r="AD9" s="174">
        <f t="shared" ref="AD9:AI9" si="13">SUM(AD5:AD8)</f>
        <v>1</v>
      </c>
      <c r="AE9" s="174">
        <f t="shared" si="13"/>
        <v>1</v>
      </c>
      <c r="AF9" s="174">
        <f t="shared" si="13"/>
        <v>1</v>
      </c>
      <c r="AG9" s="174">
        <f t="shared" si="13"/>
        <v>1</v>
      </c>
      <c r="AH9" s="174">
        <f t="shared" si="13"/>
        <v>0.99999999999999989</v>
      </c>
      <c r="AI9" s="174">
        <f t="shared" si="13"/>
        <v>1</v>
      </c>
      <c r="AJ9" s="47" t="s">
        <v>4</v>
      </c>
    </row>
    <row r="10" spans="1:39" s="11" customFormat="1" ht="21" x14ac:dyDescent="0.35">
      <c r="A10" s="100" t="s">
        <v>314</v>
      </c>
      <c r="B10" s="34"/>
      <c r="C10" s="11">
        <f>C8/C$17</f>
        <v>0.28643833897093279</v>
      </c>
      <c r="D10" s="11">
        <f>D8/D$17</f>
        <v>0.12449674955547252</v>
      </c>
      <c r="E10" s="11">
        <f>E8/E17</f>
        <v>0.26242128494787159</v>
      </c>
      <c r="F10" s="11">
        <f>F8/F17</f>
        <v>0.30490215418761701</v>
      </c>
      <c r="G10" s="11">
        <f>G8/G17</f>
        <v>0.39284699905604004</v>
      </c>
      <c r="H10" s="11">
        <f>H8/H17</f>
        <v>0.1589446864150133</v>
      </c>
      <c r="J10" s="33" t="s">
        <v>4</v>
      </c>
      <c r="K10" s="37"/>
      <c r="L10" s="37"/>
      <c r="M10" s="37"/>
      <c r="N10" s="37"/>
      <c r="O10" s="37"/>
      <c r="P10" s="37"/>
      <c r="R10" s="13"/>
      <c r="S10" s="13"/>
      <c r="T10" s="47">
        <f t="shared" ref="T10:Y10" si="14">T9/$S9</f>
        <v>0.27905120990233556</v>
      </c>
      <c r="U10" s="47">
        <f t="shared" si="14"/>
        <v>2.6946621444887041E-2</v>
      </c>
      <c r="V10" s="47">
        <f t="shared" si="14"/>
        <v>0.17085956781026132</v>
      </c>
      <c r="W10" s="47">
        <f t="shared" si="14"/>
        <v>0.45216580755207308</v>
      </c>
      <c r="X10" s="47">
        <f t="shared" si="14"/>
        <v>6.1114025201722273E-2</v>
      </c>
      <c r="Y10" s="47">
        <f t="shared" si="14"/>
        <v>9.1767412027218692E-3</v>
      </c>
      <c r="Z10" s="7"/>
      <c r="AA10" s="7"/>
      <c r="AB10" s="7"/>
      <c r="AC10" s="13"/>
      <c r="AD10" s="13"/>
      <c r="AE10" s="47" t="s">
        <v>4</v>
      </c>
      <c r="AF10" s="47" t="s">
        <v>4</v>
      </c>
      <c r="AG10" s="47" t="s">
        <v>4</v>
      </c>
      <c r="AH10" s="47" t="s">
        <v>4</v>
      </c>
      <c r="AI10" s="47" t="s">
        <v>4</v>
      </c>
      <c r="AJ10" s="11" t="s">
        <v>4</v>
      </c>
    </row>
    <row r="11" spans="1:39" s="2" customFormat="1" ht="21" x14ac:dyDescent="0.35">
      <c r="A11" s="85" t="str">
        <f>'Panorama Mensual'!$A$11</f>
        <v>:: Garbarino</v>
      </c>
      <c r="B11" s="3">
        <f>SUM('Panorama Mensual'!B11:H11)</f>
        <v>26343565.533273261</v>
      </c>
      <c r="C11" s="3">
        <f t="shared" ref="C11:H11" si="15">$B11*C12</f>
        <v>6930992.0918041952</v>
      </c>
      <c r="D11" s="3">
        <f t="shared" si="15"/>
        <v>674395.27765179554</v>
      </c>
      <c r="E11" s="3">
        <f t="shared" si="15"/>
        <v>4373031.8785233619</v>
      </c>
      <c r="F11" s="3">
        <f t="shared" si="15"/>
        <v>12621202.246991221</v>
      </c>
      <c r="G11" s="3">
        <f t="shared" si="15"/>
        <v>1577979.5754430683</v>
      </c>
      <c r="H11" s="3">
        <f t="shared" si="15"/>
        <v>150158.32353965761</v>
      </c>
      <c r="J11" s="34" t="s">
        <v>4</v>
      </c>
      <c r="K11" s="38"/>
      <c r="L11" s="38"/>
      <c r="M11" s="38"/>
      <c r="N11" s="38"/>
      <c r="O11" s="38"/>
      <c r="P11" s="38"/>
      <c r="R11" s="282" t="s">
        <v>145</v>
      </c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 t="s">
        <v>325</v>
      </c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</row>
    <row r="12" spans="1:39" s="14" customFormat="1" ht="21" x14ac:dyDescent="0.35">
      <c r="A12" s="100" t="s">
        <v>211</v>
      </c>
      <c r="B12" s="7">
        <f>B11/B$17</f>
        <v>0.39999093896314608</v>
      </c>
      <c r="C12" s="7">
        <v>0.2631</v>
      </c>
      <c r="D12" s="7">
        <v>2.5600000000000001E-2</v>
      </c>
      <c r="E12" s="7">
        <v>0.16600000000000001</v>
      </c>
      <c r="F12" s="7">
        <v>0.47910000000000003</v>
      </c>
      <c r="G12" s="7">
        <v>5.9900000000000002E-2</v>
      </c>
      <c r="H12" s="7">
        <v>5.7000000000000002E-3</v>
      </c>
      <c r="J12" s="85" t="str">
        <f>'Panorama Mensual'!$A$11</f>
        <v>:: Garbarino</v>
      </c>
      <c r="K12" s="36">
        <f t="shared" ref="K12:P12" si="16">IF(C12&gt;C$18,1,0)</f>
        <v>0</v>
      </c>
      <c r="L12" s="36">
        <f t="shared" si="16"/>
        <v>0</v>
      </c>
      <c r="M12" s="36">
        <f t="shared" si="16"/>
        <v>0</v>
      </c>
      <c r="N12" s="36">
        <f t="shared" si="16"/>
        <v>1</v>
      </c>
      <c r="O12" s="36">
        <f t="shared" si="16"/>
        <v>0</v>
      </c>
      <c r="P12" s="36">
        <f t="shared" si="16"/>
        <v>0</v>
      </c>
    </row>
    <row r="13" spans="1:39" s="13" customFormat="1" ht="18.75" x14ac:dyDescent="0.3">
      <c r="A13" s="100" t="s">
        <v>314</v>
      </c>
      <c r="B13" s="33"/>
      <c r="C13" s="11">
        <f>C11/C$17</f>
        <v>0.37712653558476089</v>
      </c>
      <c r="D13" s="11">
        <f>D11/D$17</f>
        <v>0.38000192559945117</v>
      </c>
      <c r="E13" s="11">
        <f>E11/E17</f>
        <v>0.38861444353890351</v>
      </c>
      <c r="F13" s="11">
        <f>F11/F17</f>
        <v>0.42381722734568744</v>
      </c>
      <c r="G13" s="11">
        <f>G11/G17</f>
        <v>0.39204515108943011</v>
      </c>
      <c r="H13" s="11">
        <f>H11/H$17</f>
        <v>0.24844858340493337</v>
      </c>
      <c r="J13" s="33" t="s">
        <v>4</v>
      </c>
    </row>
    <row r="14" spans="1:39" s="13" customFormat="1" ht="18.75" x14ac:dyDescent="0.3">
      <c r="A14" s="162" t="str">
        <f>'Panorama Mensual'!$A$14</f>
        <v>:: Avenida</v>
      </c>
      <c r="B14" s="3">
        <f>SUM('Panorama Mensual'!B14:H14)</f>
        <v>7736608.0575402575</v>
      </c>
      <c r="C14" s="3">
        <f t="shared" ref="C14:H14" si="17">$B14*C15</f>
        <v>2526002.5307868943</v>
      </c>
      <c r="D14" s="3">
        <f t="shared" si="17"/>
        <v>640591.14716433326</v>
      </c>
      <c r="E14" s="3">
        <f t="shared" si="17"/>
        <v>2142266.7711328971</v>
      </c>
      <c r="F14" s="3">
        <f t="shared" si="17"/>
        <v>1637839.9257812726</v>
      </c>
      <c r="G14" s="3">
        <f t="shared" si="17"/>
        <v>551620.15450262034</v>
      </c>
      <c r="H14" s="3">
        <f t="shared" si="17"/>
        <v>237513.86736648591</v>
      </c>
      <c r="J14" s="33"/>
    </row>
    <row r="15" spans="1:39" s="13" customFormat="1" ht="21" x14ac:dyDescent="0.35">
      <c r="A15" s="100" t="s">
        <v>211</v>
      </c>
      <c r="B15" s="7">
        <f>B14/B$17</f>
        <v>0.11746979039024791</v>
      </c>
      <c r="C15" s="7">
        <v>0.32650000000000001</v>
      </c>
      <c r="D15" s="7">
        <v>8.2799999999999999E-2</v>
      </c>
      <c r="E15" s="7">
        <v>0.27689999999999998</v>
      </c>
      <c r="F15" s="7">
        <v>0.2117</v>
      </c>
      <c r="G15" s="7">
        <v>7.1300000000000002E-2</v>
      </c>
      <c r="H15" s="7">
        <v>3.0700000000000002E-2</v>
      </c>
      <c r="J15" s="167" t="str">
        <f>'Panorama Mensual'!$A$14</f>
        <v>:: Avenida</v>
      </c>
      <c r="K15" s="36">
        <f t="shared" ref="K15:P15" si="18">IF(C15&gt;C$18,1,0)</f>
        <v>1</v>
      </c>
      <c r="L15" s="36">
        <f t="shared" si="18"/>
        <v>1</v>
      </c>
      <c r="M15" s="36">
        <f t="shared" si="18"/>
        <v>1</v>
      </c>
      <c r="N15" s="36">
        <f t="shared" si="18"/>
        <v>0</v>
      </c>
      <c r="O15" s="36">
        <f t="shared" si="18"/>
        <v>1</v>
      </c>
      <c r="P15" s="36">
        <f t="shared" si="18"/>
        <v>1</v>
      </c>
    </row>
    <row r="16" spans="1:39" s="13" customFormat="1" ht="18.75" x14ac:dyDescent="0.3">
      <c r="A16" s="100" t="s">
        <v>314</v>
      </c>
      <c r="B16" s="33"/>
      <c r="C16" s="11">
        <f t="shared" ref="C16:H16" si="19">C14/C$17</f>
        <v>0.1374438999058249</v>
      </c>
      <c r="D16" s="11">
        <f t="shared" si="19"/>
        <v>0.36095429121627681</v>
      </c>
      <c r="E16" s="11">
        <f t="shared" si="19"/>
        <v>0.19037496919798566</v>
      </c>
      <c r="F16" s="11">
        <f t="shared" si="19"/>
        <v>5.4998308607736891E-2</v>
      </c>
      <c r="G16" s="11">
        <f t="shared" si="19"/>
        <v>0.13704867298756554</v>
      </c>
      <c r="H16" s="11">
        <f t="shared" si="19"/>
        <v>0.39298510062711112</v>
      </c>
    </row>
    <row r="17" spans="1:39" ht="18.75" x14ac:dyDescent="0.3">
      <c r="A17" s="16" t="s">
        <v>3</v>
      </c>
      <c r="B17" s="41">
        <f t="shared" ref="B17:H17" si="20">B11+B8+B5+B14</f>
        <v>65860405.742092259</v>
      </c>
      <c r="C17" s="17">
        <f t="shared" si="20"/>
        <v>18378425.906989574</v>
      </c>
      <c r="D17" s="17">
        <f t="shared" si="20"/>
        <v>1774715.4217388248</v>
      </c>
      <c r="E17" s="17">
        <f t="shared" si="20"/>
        <v>11252880.460902337</v>
      </c>
      <c r="F17" s="17">
        <f t="shared" si="20"/>
        <v>29779823.548080336</v>
      </c>
      <c r="G17" s="17">
        <f t="shared" si="20"/>
        <v>4024994.4963178807</v>
      </c>
      <c r="H17" s="18">
        <f t="shared" si="20"/>
        <v>604383.89900143805</v>
      </c>
      <c r="J17" s="13"/>
      <c r="K17" s="48" t="s">
        <v>14</v>
      </c>
      <c r="L17" s="48" t="s">
        <v>4</v>
      </c>
    </row>
    <row r="18" spans="1:39" s="12" customFormat="1" ht="18.75" x14ac:dyDescent="0.3">
      <c r="A18" s="180" t="s">
        <v>314</v>
      </c>
      <c r="B18" s="40"/>
      <c r="C18" s="43">
        <f t="shared" ref="C18:H18" si="21">C17/$B17</f>
        <v>0.27905120990233556</v>
      </c>
      <c r="D18" s="43">
        <f t="shared" si="21"/>
        <v>2.6946621444887041E-2</v>
      </c>
      <c r="E18" s="43">
        <f t="shared" si="21"/>
        <v>0.17085956781026132</v>
      </c>
      <c r="F18" s="43">
        <f t="shared" si="21"/>
        <v>0.45216580755207308</v>
      </c>
      <c r="G18" s="43">
        <f t="shared" si="21"/>
        <v>6.1114025201722273E-2</v>
      </c>
      <c r="H18" s="44">
        <f t="shared" si="21"/>
        <v>9.1767412027218692E-3</v>
      </c>
      <c r="J18" s="13"/>
      <c r="K18" s="80" t="s">
        <v>4</v>
      </c>
      <c r="L18" s="80" t="s">
        <v>4</v>
      </c>
    </row>
    <row r="19" spans="1:39" s="12" customFormat="1" x14ac:dyDescent="0.25">
      <c r="A19" s="27"/>
      <c r="B19" s="27"/>
      <c r="C19" s="28"/>
      <c r="D19" s="29"/>
      <c r="E19" s="29"/>
      <c r="F19" s="29"/>
      <c r="G19" s="29"/>
      <c r="H19" s="29"/>
      <c r="K19" s="80" t="s">
        <v>4</v>
      </c>
      <c r="L19" s="80" t="s">
        <v>4</v>
      </c>
    </row>
    <row r="20" spans="1:39" s="12" customFormat="1" ht="18.75" x14ac:dyDescent="0.25">
      <c r="A20" s="21" t="s">
        <v>5</v>
      </c>
      <c r="B20" s="42">
        <f>AVERAGE(B11,B8,B5,B14)</f>
        <v>16465101.435523065</v>
      </c>
      <c r="C20" s="42">
        <f t="shared" ref="C20:H20" si="22">AVERAGE(C11,C8,C5,C14)</f>
        <v>4594606.4767473936</v>
      </c>
      <c r="D20" s="42">
        <f t="shared" si="22"/>
        <v>443678.8554347062</v>
      </c>
      <c r="E20" s="42">
        <f t="shared" si="22"/>
        <v>2813220.1152255842</v>
      </c>
      <c r="F20" s="42">
        <f t="shared" si="22"/>
        <v>7444955.8870200841</v>
      </c>
      <c r="G20" s="42">
        <f t="shared" si="22"/>
        <v>1006248.6240794702</v>
      </c>
      <c r="H20" s="42">
        <f t="shared" si="22"/>
        <v>151095.97475035951</v>
      </c>
      <c r="K20" s="80" t="s">
        <v>4</v>
      </c>
    </row>
    <row r="22" spans="1:39" ht="21" x14ac:dyDescent="0.35">
      <c r="A22" s="282" t="s">
        <v>76</v>
      </c>
      <c r="B22" s="282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</row>
    <row r="25" spans="1:39" ht="18.75" x14ac:dyDescent="0.3">
      <c r="A25" s="2"/>
      <c r="B25" s="2"/>
      <c r="C25" s="2"/>
    </row>
    <row r="26" spans="1:39" ht="18.75" x14ac:dyDescent="0.3">
      <c r="A26" s="7"/>
      <c r="B26" s="7"/>
      <c r="C26" s="7"/>
      <c r="S26" s="2"/>
      <c r="T26" s="2"/>
      <c r="U26" s="2"/>
      <c r="W26" s="2"/>
      <c r="X26" s="2"/>
      <c r="Y26" s="2"/>
      <c r="AA26" s="2"/>
      <c r="AB26" s="2"/>
      <c r="AD26" s="2"/>
      <c r="AE26" s="2"/>
      <c r="AF26" s="2"/>
      <c r="AH26" s="2"/>
      <c r="AI26" s="2"/>
      <c r="AJ26" s="2"/>
      <c r="AL26" s="2"/>
      <c r="AM26" s="2"/>
    </row>
    <row r="27" spans="1:39" x14ac:dyDescent="0.25">
      <c r="A27" s="11"/>
      <c r="B27" s="11"/>
      <c r="C27" s="11"/>
      <c r="S27" s="7"/>
      <c r="T27" s="7"/>
      <c r="U27" s="7"/>
      <c r="W27" s="7"/>
      <c r="X27" s="7"/>
      <c r="Y27" s="7"/>
      <c r="AA27" s="7"/>
      <c r="AB27" s="7"/>
      <c r="AD27" s="7"/>
      <c r="AE27" s="7"/>
      <c r="AF27" s="7"/>
      <c r="AH27" s="7"/>
      <c r="AI27" s="7"/>
      <c r="AJ27" s="7"/>
      <c r="AL27" s="7"/>
      <c r="AM27" s="7"/>
    </row>
    <row r="28" spans="1:39" ht="18.75" x14ac:dyDescent="0.3">
      <c r="A28" s="2"/>
      <c r="B28" s="2"/>
      <c r="C28" s="2"/>
      <c r="S28" s="11"/>
      <c r="T28" s="11"/>
      <c r="U28" s="11"/>
      <c r="W28" s="11"/>
      <c r="X28" s="11"/>
      <c r="Y28" s="11"/>
      <c r="AA28" s="11"/>
      <c r="AB28" s="11"/>
      <c r="AD28" s="11"/>
      <c r="AE28" s="11"/>
      <c r="AF28" s="11"/>
      <c r="AH28" s="11"/>
      <c r="AI28" s="11"/>
      <c r="AJ28" s="11"/>
      <c r="AL28" s="11"/>
      <c r="AM28" s="11"/>
    </row>
    <row r="29" spans="1:39" ht="18.75" x14ac:dyDescent="0.3">
      <c r="A29" s="7"/>
      <c r="B29" s="7"/>
      <c r="C29" s="7"/>
      <c r="S29" s="2"/>
      <c r="T29" s="2"/>
      <c r="U29" s="2"/>
      <c r="W29" s="2"/>
      <c r="X29" s="2"/>
      <c r="Y29" s="2"/>
      <c r="AA29" s="2"/>
      <c r="AB29" s="2"/>
      <c r="AD29" s="2"/>
      <c r="AE29" s="2"/>
      <c r="AF29" s="2"/>
      <c r="AH29" s="2"/>
      <c r="AI29" s="2"/>
      <c r="AJ29" s="2"/>
      <c r="AL29" s="2"/>
      <c r="AM29" s="2"/>
    </row>
    <row r="30" spans="1:39" x14ac:dyDescent="0.25">
      <c r="A30" s="11"/>
      <c r="B30" s="11"/>
      <c r="C30" s="11"/>
      <c r="S30" s="7"/>
      <c r="T30" s="7"/>
      <c r="U30" s="7"/>
      <c r="W30" s="7"/>
      <c r="X30" s="7"/>
      <c r="Y30" s="7"/>
      <c r="AA30" s="7"/>
      <c r="AB30" s="7"/>
      <c r="AD30" s="7"/>
      <c r="AE30" s="7"/>
      <c r="AF30" s="7"/>
      <c r="AH30" s="7"/>
      <c r="AI30" s="7"/>
      <c r="AJ30" s="7"/>
      <c r="AL30" s="7"/>
      <c r="AM30" s="7"/>
    </row>
    <row r="31" spans="1:39" ht="18.75" x14ac:dyDescent="0.3">
      <c r="A31" s="2"/>
      <c r="B31" s="2"/>
      <c r="C31" s="2"/>
      <c r="S31" s="11"/>
      <c r="T31" s="11"/>
      <c r="U31" s="11"/>
      <c r="W31" s="11"/>
      <c r="X31" s="11"/>
      <c r="Y31" s="11"/>
      <c r="AA31" s="11"/>
      <c r="AB31" s="11"/>
      <c r="AD31" s="11"/>
      <c r="AE31" s="11"/>
      <c r="AF31" s="11"/>
      <c r="AH31" s="11"/>
      <c r="AI31" s="11"/>
      <c r="AJ31" s="11"/>
      <c r="AL31" s="11"/>
      <c r="AM31" s="11"/>
    </row>
    <row r="32" spans="1:39" ht="18.75" x14ac:dyDescent="0.3">
      <c r="A32" s="14"/>
      <c r="B32" s="14"/>
      <c r="C32" s="14"/>
      <c r="S32" s="2"/>
      <c r="T32" s="2"/>
      <c r="U32" s="2"/>
      <c r="W32" s="2"/>
      <c r="X32" s="2"/>
      <c r="Y32" s="2"/>
      <c r="AA32" s="2"/>
      <c r="AB32" s="2"/>
      <c r="AD32" s="2"/>
      <c r="AE32" s="2"/>
      <c r="AF32" s="2"/>
      <c r="AH32" s="2"/>
      <c r="AI32" s="2"/>
      <c r="AJ32" s="2"/>
      <c r="AL32" s="2"/>
      <c r="AM32" s="2"/>
    </row>
    <row r="33" spans="1:39" ht="18.75" x14ac:dyDescent="0.3">
      <c r="A33" s="13"/>
      <c r="B33" s="13"/>
      <c r="C33" s="13"/>
      <c r="S33" s="14"/>
      <c r="T33" s="14"/>
      <c r="U33" s="14"/>
      <c r="W33" s="14"/>
      <c r="X33" s="14"/>
      <c r="Y33" s="14"/>
      <c r="AA33" s="14"/>
      <c r="AB33" s="14"/>
      <c r="AD33" s="14"/>
      <c r="AE33" s="14"/>
      <c r="AF33" s="14"/>
      <c r="AH33" s="14"/>
      <c r="AI33" s="14"/>
      <c r="AJ33" s="14"/>
      <c r="AL33" s="14"/>
      <c r="AM33" s="14"/>
    </row>
    <row r="34" spans="1:39" ht="18.75" x14ac:dyDescent="0.3">
      <c r="A34" s="13"/>
      <c r="B34" s="13"/>
      <c r="C34" s="13"/>
      <c r="S34" s="13"/>
      <c r="T34" s="13"/>
      <c r="U34" s="13"/>
      <c r="W34" s="13"/>
      <c r="X34" s="13"/>
      <c r="Y34" s="13"/>
      <c r="AA34" s="13"/>
      <c r="AB34" s="13"/>
      <c r="AD34" s="13"/>
      <c r="AE34" s="13"/>
      <c r="AF34" s="13"/>
      <c r="AH34" s="13"/>
      <c r="AI34" s="13"/>
      <c r="AJ34" s="13"/>
      <c r="AL34" s="13"/>
      <c r="AM34" s="13"/>
    </row>
    <row r="35" spans="1:39" ht="18.75" x14ac:dyDescent="0.3">
      <c r="S35" s="13"/>
      <c r="T35" s="13"/>
      <c r="U35" s="13"/>
      <c r="W35" s="13"/>
      <c r="X35" s="13"/>
      <c r="Y35" s="13"/>
      <c r="AA35" s="13"/>
      <c r="AB35" s="13"/>
      <c r="AD35" s="13"/>
      <c r="AE35" s="13"/>
      <c r="AF35" s="13"/>
      <c r="AH35" s="13"/>
      <c r="AI35" s="13"/>
      <c r="AJ35" s="13"/>
      <c r="AL35" s="13"/>
      <c r="AM35" s="13"/>
    </row>
    <row r="36" spans="1:39" x14ac:dyDescent="0.25">
      <c r="A36" s="12"/>
      <c r="B36" s="12"/>
      <c r="C36" s="12"/>
    </row>
    <row r="37" spans="1:39" x14ac:dyDescent="0.25">
      <c r="S37" s="12"/>
      <c r="T37" s="12"/>
      <c r="U37" s="12"/>
      <c r="W37" s="12"/>
      <c r="X37" s="12"/>
      <c r="Y37" s="12"/>
      <c r="AA37" s="12"/>
      <c r="AB37" s="12"/>
      <c r="AD37" s="12"/>
      <c r="AE37" s="12"/>
      <c r="AF37" s="12"/>
      <c r="AH37" s="12"/>
      <c r="AI37" s="12"/>
      <c r="AJ37" s="12"/>
      <c r="AL37" s="12"/>
      <c r="AM37" s="12"/>
    </row>
    <row r="40" spans="1:39" ht="21" x14ac:dyDescent="0.35">
      <c r="A40" s="282" t="s">
        <v>685</v>
      </c>
      <c r="B40" s="282"/>
      <c r="C40" s="282"/>
      <c r="D40" s="282"/>
      <c r="E40" s="282" t="s">
        <v>77</v>
      </c>
      <c r="F40" s="282"/>
      <c r="G40" s="282"/>
      <c r="H40" s="282"/>
      <c r="I40" s="282" t="s">
        <v>78</v>
      </c>
      <c r="J40" s="282"/>
      <c r="K40" s="282"/>
      <c r="L40" s="282"/>
      <c r="M40" s="282"/>
    </row>
    <row r="42" spans="1:39" ht="18.75" x14ac:dyDescent="0.3">
      <c r="A42" s="87" t="s">
        <v>0</v>
      </c>
      <c r="B42" s="111" t="s">
        <v>67</v>
      </c>
      <c r="C42" s="111" t="s">
        <v>20</v>
      </c>
      <c r="D42" s="111" t="s">
        <v>21</v>
      </c>
      <c r="E42" s="8" t="s">
        <v>4</v>
      </c>
    </row>
    <row r="43" spans="1:39" x14ac:dyDescent="0.25">
      <c r="E43" t="s">
        <v>4</v>
      </c>
    </row>
    <row r="44" spans="1:39" ht="18.75" x14ac:dyDescent="0.3">
      <c r="A44" s="83" t="str">
        <f>'Panorama Mensual'!$A$5</f>
        <v>:: Musimundo</v>
      </c>
      <c r="B44" s="3">
        <f>F5</f>
        <v>6440849.0241710236</v>
      </c>
      <c r="C44" s="3">
        <f>$B44*C45</f>
        <v>4628394.1087692976</v>
      </c>
      <c r="D44" s="3">
        <f>$B44*D45</f>
        <v>1812454.915401726</v>
      </c>
      <c r="E44" s="3" t="s">
        <v>4</v>
      </c>
      <c r="N44" s="2"/>
      <c r="O44" s="2"/>
      <c r="P44" s="2"/>
      <c r="S44" s="2"/>
      <c r="T44" s="2"/>
      <c r="U44" s="2"/>
      <c r="W44" s="2"/>
      <c r="X44" s="2"/>
      <c r="Y44" s="2"/>
      <c r="AA44" s="2"/>
      <c r="AB44" s="2"/>
      <c r="AD44" s="2"/>
      <c r="AE44" s="2"/>
      <c r="AF44" s="2"/>
      <c r="AH44" s="2"/>
      <c r="AI44" s="2"/>
      <c r="AJ44" s="2"/>
      <c r="AL44" s="2"/>
      <c r="AM44" s="2"/>
    </row>
    <row r="45" spans="1:39" x14ac:dyDescent="0.25">
      <c r="A45" s="100" t="s">
        <v>211</v>
      </c>
      <c r="B45" s="7">
        <f>B44/B$57</f>
        <v>0.2162823098589586</v>
      </c>
      <c r="C45" s="7">
        <v>0.71860000000000002</v>
      </c>
      <c r="D45" s="7">
        <f>1-C45</f>
        <v>0.28139999999999998</v>
      </c>
      <c r="E45" s="7" t="s">
        <v>4</v>
      </c>
      <c r="N45" s="7"/>
      <c r="O45" s="7"/>
      <c r="P45" s="7"/>
      <c r="R45" s="64"/>
      <c r="S45" s="7"/>
      <c r="T45" s="7"/>
      <c r="U45" s="7"/>
      <c r="W45" s="7"/>
      <c r="X45" s="7"/>
      <c r="Y45" s="7"/>
      <c r="AA45" s="7"/>
      <c r="AB45" s="7"/>
      <c r="AC45" s="64"/>
      <c r="AD45" s="7"/>
      <c r="AE45" s="7"/>
      <c r="AF45" s="7"/>
      <c r="AH45" s="7"/>
      <c r="AI45" s="7"/>
      <c r="AJ45" s="7"/>
      <c r="AL45" s="7"/>
      <c r="AM45" s="7"/>
    </row>
    <row r="46" spans="1:39" x14ac:dyDescent="0.25">
      <c r="A46" s="100" t="s">
        <v>212</v>
      </c>
      <c r="B46" s="33"/>
      <c r="C46" s="11">
        <f>C44/C57</f>
        <v>0.23003274428821457</v>
      </c>
      <c r="D46" s="11">
        <f>D44/D57</f>
        <v>0.1876395843615484</v>
      </c>
      <c r="E46" s="11" t="s">
        <v>4</v>
      </c>
      <c r="N46" s="11"/>
      <c r="O46" s="11"/>
      <c r="P46" s="11"/>
      <c r="S46" s="11"/>
      <c r="T46" s="11"/>
      <c r="U46" s="11"/>
      <c r="W46" s="11"/>
      <c r="X46" s="11"/>
      <c r="Y46" s="11"/>
      <c r="AA46" s="11"/>
      <c r="AB46" s="11"/>
      <c r="AD46" s="11"/>
      <c r="AE46" s="11"/>
      <c r="AF46" s="11"/>
      <c r="AH46" s="11"/>
      <c r="AI46" s="11"/>
      <c r="AJ46" s="11"/>
      <c r="AL46" s="11"/>
      <c r="AM46" s="11"/>
    </row>
    <row r="47" spans="1:39" ht="18.75" x14ac:dyDescent="0.3">
      <c r="A47" s="84" t="str">
        <f>'Panorama Mensual'!$A$8</f>
        <v>:: Fravega</v>
      </c>
      <c r="B47" s="3">
        <f>F8</f>
        <v>9079932.3511368185</v>
      </c>
      <c r="C47" s="3">
        <f>$B47*C48</f>
        <v>6074474.7429105323</v>
      </c>
      <c r="D47" s="3">
        <f>$B47*D48</f>
        <v>3005457.6082262867</v>
      </c>
      <c r="E47" s="3" t="s">
        <v>4</v>
      </c>
      <c r="N47" s="2"/>
      <c r="O47" s="2"/>
      <c r="P47" s="2"/>
      <c r="S47" s="2"/>
      <c r="T47" s="2"/>
      <c r="U47" s="2"/>
      <c r="W47" s="2"/>
      <c r="X47" s="2"/>
      <c r="Y47" s="2"/>
      <c r="AA47" s="2"/>
      <c r="AB47" s="2"/>
      <c r="AD47" s="2"/>
      <c r="AE47" s="2"/>
      <c r="AF47" s="2"/>
      <c r="AH47" s="2"/>
      <c r="AI47" s="2"/>
      <c r="AJ47" s="2"/>
      <c r="AL47" s="2"/>
      <c r="AM47" s="2"/>
    </row>
    <row r="48" spans="1:39" x14ac:dyDescent="0.25">
      <c r="A48" s="100" t="s">
        <v>211</v>
      </c>
      <c r="B48" s="7">
        <f>B47/B$57</f>
        <v>0.30490215418761701</v>
      </c>
      <c r="C48" s="7">
        <v>0.66900000000000004</v>
      </c>
      <c r="D48" s="7">
        <f>1-C48</f>
        <v>0.33099999999999996</v>
      </c>
      <c r="E48" s="7" t="s">
        <v>4</v>
      </c>
      <c r="N48" s="7"/>
      <c r="O48" s="7"/>
      <c r="P48" s="7"/>
      <c r="U48" s="7"/>
      <c r="W48" s="7"/>
      <c r="X48" s="7"/>
      <c r="Y48" s="7"/>
      <c r="AA48" s="7"/>
      <c r="AB48" s="7"/>
      <c r="AF48" s="7"/>
      <c r="AH48" s="7"/>
      <c r="AI48" s="7"/>
      <c r="AJ48" s="7"/>
      <c r="AL48" s="7"/>
      <c r="AM48" s="7"/>
    </row>
    <row r="49" spans="1:39" x14ac:dyDescent="0.25">
      <c r="A49" s="100" t="s">
        <v>212</v>
      </c>
      <c r="B49" s="34"/>
      <c r="C49" s="11">
        <f>C47/C57</f>
        <v>0.30190343829486677</v>
      </c>
      <c r="D49" s="11">
        <f>D47/D57</f>
        <v>0.31114860382545695</v>
      </c>
      <c r="E49" s="11" t="s">
        <v>4</v>
      </c>
      <c r="N49" s="11"/>
      <c r="O49" s="11"/>
      <c r="P49" s="11"/>
      <c r="U49" s="11"/>
      <c r="W49" s="11"/>
      <c r="X49" s="11"/>
      <c r="Y49" s="11"/>
      <c r="AA49" s="11"/>
      <c r="AB49" s="11"/>
      <c r="AF49" s="11"/>
      <c r="AH49" s="11"/>
      <c r="AI49" s="11"/>
      <c r="AJ49" s="11"/>
      <c r="AL49" s="11"/>
      <c r="AM49" s="11"/>
    </row>
    <row r="50" spans="1:39" ht="18.75" x14ac:dyDescent="0.3">
      <c r="A50" s="85" t="str">
        <f>'Panorama Mensual'!$A$11</f>
        <v>:: Garbarino</v>
      </c>
      <c r="B50" s="3">
        <f>F11</f>
        <v>12621202.246991221</v>
      </c>
      <c r="C50" s="3">
        <f>$B50*C51</f>
        <v>8796977.9661528803</v>
      </c>
      <c r="D50" s="3">
        <f>$B50*D51</f>
        <v>3824224.2808383405</v>
      </c>
      <c r="E50" s="3" t="s">
        <v>4</v>
      </c>
      <c r="N50" s="2"/>
      <c r="O50" s="2"/>
      <c r="P50" s="2"/>
      <c r="U50" s="2"/>
      <c r="W50" s="2"/>
      <c r="X50" s="2"/>
      <c r="Y50" s="2"/>
      <c r="AA50" s="2"/>
      <c r="AB50" s="2"/>
      <c r="AC50" t="s">
        <v>4</v>
      </c>
      <c r="AD50" t="s">
        <v>4</v>
      </c>
      <c r="AE50" t="s">
        <v>4</v>
      </c>
      <c r="AF50" s="2"/>
      <c r="AH50" s="2"/>
      <c r="AI50" s="2"/>
      <c r="AJ50" s="2"/>
      <c r="AL50" s="2"/>
      <c r="AM50" s="2"/>
    </row>
    <row r="51" spans="1:39" x14ac:dyDescent="0.25">
      <c r="A51" s="100" t="s">
        <v>211</v>
      </c>
      <c r="B51" s="7">
        <f>B50/B$57</f>
        <v>0.42381722734568744</v>
      </c>
      <c r="C51" s="7">
        <v>0.69699999999999995</v>
      </c>
      <c r="D51" s="7">
        <f>1-C51</f>
        <v>0.30300000000000005</v>
      </c>
      <c r="E51" s="7" t="s">
        <v>4</v>
      </c>
      <c r="N51" s="14"/>
      <c r="O51" s="14"/>
      <c r="P51" s="14"/>
      <c r="U51" s="14"/>
      <c r="W51" s="14"/>
      <c r="X51" s="14"/>
      <c r="Y51" s="14"/>
      <c r="AA51" s="14"/>
      <c r="AB51" s="14"/>
      <c r="AC51" s="48" t="s">
        <v>4</v>
      </c>
      <c r="AD51" s="48" t="s">
        <v>4</v>
      </c>
      <c r="AE51" s="48" t="s">
        <v>4</v>
      </c>
      <c r="AF51" s="14"/>
      <c r="AH51" s="14"/>
      <c r="AI51" s="14"/>
      <c r="AJ51" s="14"/>
      <c r="AL51" s="14"/>
      <c r="AM51" s="14"/>
    </row>
    <row r="52" spans="1:39" ht="18.75" x14ac:dyDescent="0.3">
      <c r="A52" s="100" t="s">
        <v>212</v>
      </c>
      <c r="B52" s="33"/>
      <c r="C52" s="11">
        <f>C50/C57</f>
        <v>0.43721276439338963</v>
      </c>
      <c r="D52" s="11">
        <f>D50/D57</f>
        <v>0.39591376782070115</v>
      </c>
      <c r="E52" s="11" t="s">
        <v>4</v>
      </c>
      <c r="N52" s="13"/>
      <c r="O52" s="13"/>
      <c r="P52" s="13"/>
      <c r="U52" s="13"/>
      <c r="W52" s="13"/>
      <c r="X52" s="13"/>
      <c r="Y52" s="13"/>
      <c r="AA52" s="13"/>
      <c r="AB52" s="13"/>
      <c r="AC52" s="48" t="s">
        <v>4</v>
      </c>
      <c r="AD52" s="48" t="s">
        <v>4</v>
      </c>
      <c r="AE52" s="48" t="s">
        <v>4</v>
      </c>
      <c r="AF52" s="13"/>
      <c r="AH52" s="13"/>
      <c r="AI52" s="13"/>
      <c r="AJ52" s="13"/>
      <c r="AL52" s="13"/>
      <c r="AM52" s="13"/>
    </row>
    <row r="53" spans="1:39" ht="18.75" x14ac:dyDescent="0.3">
      <c r="A53" s="162" t="str">
        <f>'Panorama Mensual'!$A$14</f>
        <v>:: Avenida</v>
      </c>
      <c r="B53" s="3">
        <f>F14</f>
        <v>1637839.9257812726</v>
      </c>
      <c r="C53" s="3">
        <f>$B53*C54</f>
        <v>620741.33187110233</v>
      </c>
      <c r="D53" s="3">
        <f>$B53*D54</f>
        <v>1017098.5939101703</v>
      </c>
      <c r="E53" s="15" t="s">
        <v>4</v>
      </c>
      <c r="N53" s="13"/>
      <c r="O53" s="13"/>
      <c r="P53" s="13"/>
      <c r="U53" s="13"/>
      <c r="W53" s="13"/>
      <c r="X53" s="13"/>
      <c r="Y53" s="13"/>
      <c r="AA53" s="13"/>
      <c r="AB53" s="13"/>
      <c r="AC53" t="s">
        <v>4</v>
      </c>
      <c r="AF53" s="13"/>
      <c r="AH53" s="13"/>
      <c r="AI53" s="13"/>
      <c r="AJ53" s="13"/>
      <c r="AL53" s="13"/>
      <c r="AM53" s="13"/>
    </row>
    <row r="54" spans="1:39" x14ac:dyDescent="0.25">
      <c r="A54" s="100" t="s">
        <v>211</v>
      </c>
      <c r="B54" s="7">
        <f>B53/B$57</f>
        <v>5.4998308607736891E-2</v>
      </c>
      <c r="C54" s="7">
        <v>0.379</v>
      </c>
      <c r="D54" s="7">
        <f>1-C54</f>
        <v>0.621</v>
      </c>
      <c r="R54" t="s">
        <v>22</v>
      </c>
      <c r="AC54" t="s">
        <v>4</v>
      </c>
      <c r="AD54" t="s">
        <v>4</v>
      </c>
      <c r="AE54" t="s">
        <v>4</v>
      </c>
    </row>
    <row r="55" spans="1:39" x14ac:dyDescent="0.25">
      <c r="A55" s="100" t="s">
        <v>212</v>
      </c>
      <c r="B55" s="33"/>
      <c r="C55" s="11">
        <f>C53/C57</f>
        <v>3.085105302352904E-2</v>
      </c>
      <c r="D55" s="11">
        <f>D53/D57</f>
        <v>0.10529804399229356</v>
      </c>
      <c r="F55" s="12"/>
      <c r="G55" s="12"/>
      <c r="H55" s="12"/>
      <c r="W55" s="12"/>
      <c r="X55" s="12"/>
      <c r="Y55" s="12"/>
      <c r="AA55" s="12"/>
      <c r="AB55" s="12"/>
      <c r="AC55" s="48" t="s">
        <v>4</v>
      </c>
      <c r="AD55" s="48" t="s">
        <v>4</v>
      </c>
      <c r="AE55" s="48" t="s">
        <v>4</v>
      </c>
      <c r="AF55" s="12"/>
      <c r="AH55" s="12"/>
      <c r="AI55" s="12"/>
      <c r="AJ55" s="12"/>
      <c r="AL55" s="12"/>
      <c r="AM55" s="12"/>
    </row>
    <row r="56" spans="1:39" x14ac:dyDescent="0.25">
      <c r="R56" t="s">
        <v>1</v>
      </c>
      <c r="S56" t="str">
        <f>A44</f>
        <v>:: Musimundo</v>
      </c>
      <c r="T56" t="str">
        <f>A47</f>
        <v>:: Fravega</v>
      </c>
      <c r="U56" t="str">
        <f>A50</f>
        <v>:: Garbarino</v>
      </c>
      <c r="V56" t="str">
        <f>A53</f>
        <v>:: Avenida</v>
      </c>
      <c r="AC56" s="48" t="s">
        <v>4</v>
      </c>
      <c r="AD56" s="48" t="s">
        <v>4</v>
      </c>
      <c r="AE56" s="48" t="s">
        <v>4</v>
      </c>
    </row>
    <row r="57" spans="1:39" ht="18.75" x14ac:dyDescent="0.25">
      <c r="A57" s="16" t="s">
        <v>210</v>
      </c>
      <c r="B57" s="41">
        <f>B50+B47+B44+B53</f>
        <v>29779823.548080336</v>
      </c>
      <c r="C57" s="17">
        <f>C50+C47+C44+C53</f>
        <v>20120588.149703812</v>
      </c>
      <c r="D57" s="18">
        <f>D50+D47+D44+D53</f>
        <v>9659235.3983765226</v>
      </c>
      <c r="R57" t="s">
        <v>20</v>
      </c>
      <c r="S57" s="48">
        <f>C46</f>
        <v>0.23003274428821457</v>
      </c>
      <c r="T57" s="48">
        <f>C49</f>
        <v>0.30190343829486677</v>
      </c>
      <c r="U57" s="48">
        <f>C52</f>
        <v>0.43721276439338963</v>
      </c>
      <c r="V57" s="48">
        <f>C55</f>
        <v>3.085105302352904E-2</v>
      </c>
    </row>
    <row r="58" spans="1:39" x14ac:dyDescent="0.25">
      <c r="A58" s="35" t="s">
        <v>18</v>
      </c>
      <c r="B58" s="40"/>
      <c r="C58" s="43">
        <f>C57/$B57</f>
        <v>0.67564497543843982</v>
      </c>
      <c r="D58" s="44">
        <f>D57/$B57</f>
        <v>0.32435502456156007</v>
      </c>
      <c r="R58" t="s">
        <v>23</v>
      </c>
      <c r="S58" s="48">
        <f>D46</f>
        <v>0.1876395843615484</v>
      </c>
      <c r="T58" s="48">
        <f>D49</f>
        <v>0.31114860382545695</v>
      </c>
      <c r="U58" s="48">
        <f>D52</f>
        <v>0.39591376782070115</v>
      </c>
      <c r="V58" s="48">
        <f>D55</f>
        <v>0.10529804399229356</v>
      </c>
    </row>
    <row r="59" spans="1:39" x14ac:dyDescent="0.25">
      <c r="A59" s="27"/>
      <c r="B59" s="27"/>
      <c r="C59" s="28"/>
      <c r="D59" s="29"/>
    </row>
    <row r="60" spans="1:39" ht="18.75" x14ac:dyDescent="0.25">
      <c r="A60" s="21" t="s">
        <v>5</v>
      </c>
      <c r="B60" s="42">
        <f>AVERAGE(B50,B47,B44)</f>
        <v>9380661.2074330207</v>
      </c>
      <c r="C60" s="30">
        <f>AVERAGE(C47,C50,C44)</f>
        <v>6499948.9392775698</v>
      </c>
      <c r="D60" s="31">
        <f>AVERAGE(D47,D50,D44)</f>
        <v>2880712.2681554505</v>
      </c>
      <c r="R60" t="s">
        <v>24</v>
      </c>
      <c r="S60" t="str">
        <f>S56</f>
        <v>:: Musimundo</v>
      </c>
      <c r="T60" t="str">
        <f>T56</f>
        <v>:: Fravega</v>
      </c>
      <c r="U60" t="str">
        <f>U56</f>
        <v>:: Garbarino</v>
      </c>
      <c r="V60" t="str">
        <f>V56</f>
        <v>:: Avenida</v>
      </c>
    </row>
    <row r="61" spans="1:39" ht="18.75" x14ac:dyDescent="0.3">
      <c r="K61" s="2"/>
      <c r="L61" s="2"/>
      <c r="M61" s="2"/>
      <c r="O61" s="2"/>
      <c r="P61" s="2"/>
      <c r="R61" t="s">
        <v>20</v>
      </c>
      <c r="S61" s="48">
        <f>C45</f>
        <v>0.71860000000000002</v>
      </c>
      <c r="T61" s="48">
        <f>C48</f>
        <v>0.66900000000000004</v>
      </c>
      <c r="U61" s="48">
        <f>C51</f>
        <v>0.69699999999999995</v>
      </c>
      <c r="V61" s="48">
        <f>C54</f>
        <v>0.379</v>
      </c>
    </row>
    <row r="62" spans="1:39" x14ac:dyDescent="0.25">
      <c r="K62" s="14"/>
      <c r="L62" s="14"/>
      <c r="M62" s="14"/>
      <c r="O62" s="7"/>
      <c r="P62" s="7"/>
      <c r="R62" t="s">
        <v>23</v>
      </c>
      <c r="S62" s="48">
        <f>1-S61</f>
        <v>0.28139999999999998</v>
      </c>
      <c r="T62" s="48">
        <f>1-T61</f>
        <v>0.33099999999999996</v>
      </c>
      <c r="U62" s="48">
        <f>1-U61</f>
        <v>0.30300000000000005</v>
      </c>
      <c r="V62" s="48">
        <f>1-V61</f>
        <v>0.621</v>
      </c>
    </row>
    <row r="63" spans="1:39" ht="21" x14ac:dyDescent="0.35">
      <c r="A63" s="282" t="s">
        <v>79</v>
      </c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11"/>
    </row>
    <row r="64" spans="1:39" ht="18.75" x14ac:dyDescent="0.3">
      <c r="A64" s="7"/>
      <c r="B64" s="7"/>
      <c r="C64" s="7"/>
      <c r="D64" s="7"/>
      <c r="E64" s="7"/>
      <c r="K64" s="13"/>
      <c r="L64" s="13"/>
      <c r="M64" s="13"/>
      <c r="O64" s="2"/>
      <c r="P64" s="2"/>
    </row>
    <row r="65" spans="1:16" x14ac:dyDescent="0.25">
      <c r="A65" s="11"/>
      <c r="B65" s="11"/>
      <c r="C65" s="11"/>
      <c r="D65" s="11"/>
      <c r="E65" s="11"/>
      <c r="O65" s="7"/>
      <c r="P65" s="7"/>
    </row>
    <row r="66" spans="1:16" ht="18.75" x14ac:dyDescent="0.3">
      <c r="A66" s="2"/>
      <c r="B66" s="2"/>
      <c r="C66" s="2"/>
      <c r="D66" s="2"/>
      <c r="E66" s="2"/>
      <c r="O66" s="11"/>
      <c r="P66" s="11"/>
    </row>
    <row r="67" spans="1:16" ht="18.75" x14ac:dyDescent="0.3">
      <c r="A67" s="7"/>
      <c r="B67" s="7"/>
      <c r="C67" s="7"/>
      <c r="D67" s="7"/>
      <c r="E67" s="7"/>
      <c r="O67" s="2"/>
      <c r="P67" s="2"/>
    </row>
    <row r="68" spans="1:16" x14ac:dyDescent="0.25">
      <c r="A68" s="11"/>
      <c r="B68" s="11"/>
      <c r="C68" s="11"/>
      <c r="D68" s="11"/>
      <c r="E68" s="11"/>
      <c r="O68" s="14"/>
      <c r="P68" s="14"/>
    </row>
    <row r="69" spans="1:16" ht="18.75" x14ac:dyDescent="0.3">
      <c r="D69" s="2"/>
      <c r="E69" s="2"/>
      <c r="O69" s="13"/>
      <c r="P69" s="13"/>
    </row>
    <row r="70" spans="1:16" ht="18.75" x14ac:dyDescent="0.3">
      <c r="D70" s="14"/>
      <c r="E70" s="14"/>
      <c r="O70" s="13"/>
      <c r="P70" s="13"/>
    </row>
    <row r="71" spans="1:16" ht="18.75" x14ac:dyDescent="0.3">
      <c r="M71" s="2"/>
    </row>
    <row r="72" spans="1:16" x14ac:dyDescent="0.25">
      <c r="M72" s="7"/>
    </row>
    <row r="73" spans="1:16" ht="18.75" x14ac:dyDescent="0.3">
      <c r="F73" s="2"/>
      <c r="G73" s="2"/>
      <c r="M73" s="11"/>
    </row>
    <row r="74" spans="1:16" ht="18.75" x14ac:dyDescent="0.3">
      <c r="F74" s="7"/>
      <c r="G74" s="7"/>
      <c r="M74" s="2"/>
    </row>
    <row r="75" spans="1:16" x14ac:dyDescent="0.25">
      <c r="F75" s="11"/>
      <c r="G75" s="11"/>
      <c r="M75" s="7"/>
    </row>
    <row r="76" spans="1:16" ht="18.75" x14ac:dyDescent="0.3">
      <c r="F76" s="2"/>
      <c r="G76" s="2"/>
      <c r="M76" s="11"/>
    </row>
    <row r="77" spans="1:16" ht="18.75" x14ac:dyDescent="0.3">
      <c r="F77" s="7"/>
      <c r="G77" s="7"/>
      <c r="M77" s="2"/>
    </row>
    <row r="78" spans="1:16" x14ac:dyDescent="0.25">
      <c r="F78" s="11"/>
      <c r="G78" s="11"/>
      <c r="M78" s="14"/>
    </row>
    <row r="79" spans="1:16" ht="18.75" x14ac:dyDescent="0.3">
      <c r="E79" s="2"/>
      <c r="F79" s="2"/>
      <c r="G79" s="2"/>
      <c r="M79" s="13"/>
    </row>
    <row r="80" spans="1:16" x14ac:dyDescent="0.25">
      <c r="E80" s="7"/>
      <c r="F80" s="14"/>
      <c r="G80" s="14"/>
    </row>
    <row r="81" spans="1:15" x14ac:dyDescent="0.25">
      <c r="E81" s="11"/>
    </row>
    <row r="82" spans="1:15" ht="18.75" x14ac:dyDescent="0.3">
      <c r="A82" s="7"/>
      <c r="B82" s="7"/>
      <c r="C82" s="7"/>
      <c r="D82" s="7"/>
      <c r="E82" s="7"/>
      <c r="K82" s="13"/>
      <c r="L82" s="13"/>
      <c r="M82" s="13"/>
      <c r="O82" s="2"/>
    </row>
    <row r="83" spans="1:15" x14ac:dyDescent="0.25">
      <c r="A83" s="11"/>
      <c r="B83" s="11"/>
      <c r="C83" s="11"/>
      <c r="D83" s="11"/>
      <c r="E83" s="11"/>
      <c r="O83" s="7"/>
    </row>
    <row r="84" spans="1:15" ht="18.75" x14ac:dyDescent="0.3">
      <c r="A84" s="2"/>
      <c r="B84" s="2"/>
      <c r="C84" s="2"/>
      <c r="D84" s="2"/>
      <c r="E84" s="2"/>
      <c r="O84" s="11"/>
    </row>
    <row r="85" spans="1:15" ht="18.75" x14ac:dyDescent="0.3">
      <c r="A85" s="7"/>
      <c r="B85" s="7"/>
      <c r="C85" s="7"/>
      <c r="D85" s="7"/>
      <c r="E85" s="7"/>
      <c r="O85" s="2"/>
    </row>
    <row r="86" spans="1:15" x14ac:dyDescent="0.25">
      <c r="A86" s="11"/>
      <c r="B86" s="11"/>
      <c r="C86" s="11"/>
      <c r="D86" s="11"/>
      <c r="E86" s="11"/>
      <c r="O86" s="14"/>
    </row>
    <row r="87" spans="1:15" ht="18.75" x14ac:dyDescent="0.3">
      <c r="D87" s="2"/>
      <c r="E87" s="2"/>
      <c r="O87" s="13"/>
    </row>
    <row r="88" spans="1:15" ht="18.75" x14ac:dyDescent="0.3">
      <c r="D88" s="14"/>
      <c r="E88" s="14"/>
      <c r="O88" s="13"/>
    </row>
    <row r="89" spans="1:15" ht="18.75" x14ac:dyDescent="0.3">
      <c r="M89" s="2"/>
    </row>
    <row r="90" spans="1:15" x14ac:dyDescent="0.25">
      <c r="M90" s="7"/>
    </row>
    <row r="91" spans="1:15" ht="18.75" x14ac:dyDescent="0.3">
      <c r="F91" s="2"/>
      <c r="G91" s="2"/>
      <c r="M91" s="11"/>
    </row>
    <row r="92" spans="1:15" ht="18.75" x14ac:dyDescent="0.3">
      <c r="F92" s="7"/>
      <c r="G92" s="7"/>
      <c r="M92" s="2"/>
    </row>
    <row r="93" spans="1:15" x14ac:dyDescent="0.25">
      <c r="F93" s="11"/>
      <c r="G93" s="11"/>
      <c r="M93" s="7"/>
    </row>
    <row r="94" spans="1:15" ht="18.75" x14ac:dyDescent="0.3">
      <c r="F94" s="2"/>
      <c r="G94" s="2"/>
      <c r="M94" s="11"/>
    </row>
    <row r="95" spans="1:15" ht="18.75" x14ac:dyDescent="0.3">
      <c r="F95" s="7"/>
      <c r="G95" s="7"/>
      <c r="M95" s="2"/>
    </row>
    <row r="96" spans="1:15" x14ac:dyDescent="0.25">
      <c r="F96" s="11"/>
      <c r="G96" s="11"/>
      <c r="M96" s="14"/>
    </row>
    <row r="97" spans="5:13" ht="18.75" x14ac:dyDescent="0.3">
      <c r="E97" s="2"/>
      <c r="F97" s="2"/>
      <c r="G97" s="2"/>
      <c r="M97" s="13"/>
    </row>
    <row r="98" spans="5:13" x14ac:dyDescent="0.25">
      <c r="E98" s="7"/>
      <c r="F98" s="14"/>
      <c r="G98" s="14"/>
    </row>
  </sheetData>
  <mergeCells count="9">
    <mergeCell ref="R11:AB11"/>
    <mergeCell ref="AC11:AM11"/>
    <mergeCell ref="A63:O63"/>
    <mergeCell ref="J1:P1"/>
    <mergeCell ref="A1:H1"/>
    <mergeCell ref="A22:P22"/>
    <mergeCell ref="A40:D40"/>
    <mergeCell ref="E40:H40"/>
    <mergeCell ref="I40:M40"/>
  </mergeCells>
  <conditionalFormatting sqref="K7:P8 K10:P11">
    <cfRule type="iconSet" priority="6">
      <iconSet iconSet="3TrafficLights2" showValue="0">
        <cfvo type="percent" val="0"/>
        <cfvo type="formula" val="0.1"/>
        <cfvo type="formula" val="1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517B636-5E36-1748-B23B-10A22C9D9E4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K6:P6</xm:sqref>
        </x14:conditionalFormatting>
        <x14:conditionalFormatting xmlns:xm="http://schemas.microsoft.com/office/excel/2006/main">
          <x14:cfRule type="iconSet" priority="3" id="{E495A70B-2B33-FF43-A5E8-DC938FFCF23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K9:P9</xm:sqref>
        </x14:conditionalFormatting>
        <x14:conditionalFormatting xmlns:xm="http://schemas.microsoft.com/office/excel/2006/main">
          <x14:cfRule type="iconSet" priority="2" id="{2D9B813F-A475-C146-925B-C31F5674D03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K12:P12</xm:sqref>
        </x14:conditionalFormatting>
        <x14:conditionalFormatting xmlns:xm="http://schemas.microsoft.com/office/excel/2006/main">
          <x14:cfRule type="iconSet" priority="1" id="{C52DB958-1FE4-354F-B5B5-405DA14AD5E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K15:P15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19" zoomScale="85" zoomScaleNormal="85" workbookViewId="0">
      <selection activeCell="S19" sqref="S19"/>
    </sheetView>
  </sheetViews>
  <sheetFormatPr defaultColWidth="11" defaultRowHeight="15.75" x14ac:dyDescent="0.25"/>
  <cols>
    <col min="1" max="1" width="19.125" customWidth="1"/>
    <col min="2" max="2" width="15.5" bestFit="1" customWidth="1"/>
    <col min="3" max="3" width="13.125" bestFit="1" customWidth="1"/>
    <col min="4" max="8" width="12.125" bestFit="1" customWidth="1"/>
    <col min="9" max="9" width="3.5" customWidth="1"/>
    <col min="10" max="10" width="18.125" customWidth="1"/>
    <col min="11" max="12" width="9.625" customWidth="1"/>
    <col min="13" max="13" width="10.5" customWidth="1"/>
    <col min="14" max="14" width="11.375" customWidth="1"/>
    <col min="15" max="16" width="9.625" customWidth="1"/>
  </cols>
  <sheetData>
    <row r="1" spans="1:18" ht="21" x14ac:dyDescent="0.35">
      <c r="A1" s="282" t="s">
        <v>540</v>
      </c>
      <c r="B1" s="282"/>
      <c r="C1" s="282"/>
      <c r="D1" s="282"/>
      <c r="E1" s="282"/>
      <c r="F1" s="282"/>
      <c r="G1" s="282"/>
      <c r="H1" s="282"/>
      <c r="I1" s="65"/>
      <c r="J1" s="282" t="s">
        <v>70</v>
      </c>
      <c r="K1" s="282"/>
      <c r="L1" s="282"/>
      <c r="M1" s="282"/>
      <c r="N1" s="282"/>
      <c r="O1" s="282"/>
      <c r="P1" s="282"/>
    </row>
    <row r="3" spans="1:18" s="86" customFormat="1" ht="18.75" x14ac:dyDescent="0.3">
      <c r="A3" s="87" t="s">
        <v>0</v>
      </c>
      <c r="B3" s="111" t="s">
        <v>67</v>
      </c>
      <c r="C3" s="111" t="s">
        <v>7</v>
      </c>
      <c r="D3" s="111" t="s">
        <v>8</v>
      </c>
      <c r="E3" s="111" t="s">
        <v>9</v>
      </c>
      <c r="F3" s="111" t="s">
        <v>10</v>
      </c>
      <c r="G3" s="111" t="s">
        <v>11</v>
      </c>
      <c r="H3" s="111" t="s">
        <v>12</v>
      </c>
      <c r="K3" s="111" t="s">
        <v>7</v>
      </c>
      <c r="L3" s="111" t="s">
        <v>8</v>
      </c>
      <c r="M3" s="111" t="s">
        <v>9</v>
      </c>
      <c r="N3" s="111" t="s">
        <v>10</v>
      </c>
      <c r="O3" s="111" t="s">
        <v>11</v>
      </c>
      <c r="P3" s="111" t="s">
        <v>12</v>
      </c>
    </row>
    <row r="4" spans="1:18" x14ac:dyDescent="0.25">
      <c r="E4" t="s">
        <v>4</v>
      </c>
    </row>
    <row r="5" spans="1:18" s="2" customFormat="1" ht="18.75" x14ac:dyDescent="0.3">
      <c r="A5" s="83" t="str">
        <f>'Panorama Mensual'!$A$5</f>
        <v>:: Musimundo</v>
      </c>
      <c r="B5" s="3">
        <f>'Panorama Mensual'!H5</f>
        <v>2460873</v>
      </c>
      <c r="C5" s="3">
        <f>B5-D5-E5-F5-G5-H5</f>
        <v>1180259</v>
      </c>
      <c r="D5" s="3">
        <v>44479</v>
      </c>
      <c r="E5" s="3">
        <f>'T Tráfico'!H18</f>
        <v>367357</v>
      </c>
      <c r="F5" s="3">
        <f>'T Tráfico'!H53</f>
        <v>812385</v>
      </c>
      <c r="G5" s="3">
        <f>'T Tráfico'!H158</f>
        <v>18884</v>
      </c>
      <c r="H5" s="3">
        <f>'T Tráfico'!H193</f>
        <v>37509</v>
      </c>
    </row>
    <row r="6" spans="1:18" s="7" customFormat="1" ht="21" x14ac:dyDescent="0.35">
      <c r="A6" s="100" t="s">
        <v>211</v>
      </c>
      <c r="B6" s="7">
        <f>B5/B$17</f>
        <v>0.15841067973533171</v>
      </c>
      <c r="C6" s="7">
        <f t="shared" ref="C6:H6" si="0">C5/$B5</f>
        <v>0.47960987828303209</v>
      </c>
      <c r="D6" s="7">
        <f t="shared" si="0"/>
        <v>1.8074480072722159E-2</v>
      </c>
      <c r="E6" s="7">
        <f t="shared" si="0"/>
        <v>0.14927913793194528</v>
      </c>
      <c r="F6" s="7">
        <f t="shared" si="0"/>
        <v>0.33012065230509663</v>
      </c>
      <c r="G6" s="7">
        <f t="shared" si="0"/>
        <v>7.6736995367091276E-3</v>
      </c>
      <c r="H6" s="7">
        <f t="shared" si="0"/>
        <v>1.5242151870494739E-2</v>
      </c>
      <c r="J6" s="83" t="str">
        <f>'Panorama Mensual'!$A$5</f>
        <v>:: Musimundo</v>
      </c>
      <c r="K6" s="36">
        <f t="shared" ref="K6:O6" si="1">IF(C6&gt;C$18,1,0)</f>
        <v>0</v>
      </c>
      <c r="L6" s="36">
        <f t="shared" si="1"/>
        <v>1</v>
      </c>
      <c r="M6" s="36">
        <f t="shared" si="1"/>
        <v>1</v>
      </c>
      <c r="N6" s="36">
        <f t="shared" si="1"/>
        <v>1</v>
      </c>
      <c r="O6" s="36">
        <f t="shared" si="1"/>
        <v>0</v>
      </c>
      <c r="P6" s="36">
        <f>IF(H6&gt;H$18,1,0)</f>
        <v>1</v>
      </c>
    </row>
    <row r="7" spans="1:18" s="11" customFormat="1" ht="21" x14ac:dyDescent="0.35">
      <c r="A7" s="100" t="s">
        <v>314</v>
      </c>
      <c r="B7" s="33"/>
      <c r="C7" s="11">
        <f t="shared" ref="C7:H7" si="2">C5/C17</f>
        <v>0.13573827950153119</v>
      </c>
      <c r="D7" s="11">
        <f t="shared" si="2"/>
        <v>0.22414783607813099</v>
      </c>
      <c r="E7" s="11">
        <f>E5/E17</f>
        <v>0.18440709242215994</v>
      </c>
      <c r="F7" s="11">
        <f t="shared" si="2"/>
        <v>0.19869403464198093</v>
      </c>
      <c r="G7" s="11">
        <f t="shared" si="2"/>
        <v>5.2546636391968299E-2</v>
      </c>
      <c r="H7" s="11">
        <f t="shared" si="2"/>
        <v>0.18649503296441036</v>
      </c>
      <c r="J7" s="33" t="s">
        <v>4</v>
      </c>
      <c r="K7" s="37"/>
      <c r="L7" s="37"/>
      <c r="M7" s="37"/>
      <c r="N7" s="37"/>
      <c r="O7" s="37"/>
      <c r="P7" s="37"/>
    </row>
    <row r="8" spans="1:18" s="2" customFormat="1" ht="21" x14ac:dyDescent="0.35">
      <c r="A8" s="84" t="str">
        <f>'Panorama Mensual'!$A$8</f>
        <v>:: Fravega</v>
      </c>
      <c r="B8" s="3">
        <f>'Panorama Mensual'!H8</f>
        <v>4163589</v>
      </c>
      <c r="C8" s="3">
        <f>B8-D8-E8-F8-G8-H8</f>
        <v>1966844</v>
      </c>
      <c r="D8" s="3">
        <v>24506</v>
      </c>
      <c r="E8" s="3">
        <f>'T Tráfico'!H21</f>
        <v>551789</v>
      </c>
      <c r="F8" s="3">
        <f>'T Tráfico'!H56</f>
        <v>1376707</v>
      </c>
      <c r="G8" s="3">
        <f>'T Tráfico'!H161</f>
        <v>172494</v>
      </c>
      <c r="H8" s="3">
        <f>'T Tráfico'!H196</f>
        <v>71249</v>
      </c>
      <c r="J8" s="33" t="s">
        <v>4</v>
      </c>
      <c r="K8" s="38"/>
      <c r="L8" s="38"/>
      <c r="M8" s="38"/>
      <c r="N8" s="38"/>
      <c r="O8" s="38"/>
      <c r="P8" s="38"/>
      <c r="R8" s="2" t="s">
        <v>4</v>
      </c>
    </row>
    <row r="9" spans="1:18" s="7" customFormat="1" ht="21" x14ac:dyDescent="0.35">
      <c r="A9" s="100" t="s">
        <v>211</v>
      </c>
      <c r="B9" s="7">
        <f>B8/B$17</f>
        <v>0.2680174733229021</v>
      </c>
      <c r="C9" s="7">
        <f t="shared" ref="C9:H9" si="3">C8/$B8</f>
        <v>0.47239148724814095</v>
      </c>
      <c r="D9" s="7">
        <f t="shared" si="3"/>
        <v>5.8857874780627959E-3</v>
      </c>
      <c r="E9" s="7">
        <f t="shared" si="3"/>
        <v>0.13252724992788673</v>
      </c>
      <c r="F9" s="7">
        <f t="shared" si="3"/>
        <v>0.33065391420718998</v>
      </c>
      <c r="G9" s="7">
        <f t="shared" si="3"/>
        <v>4.1429161235655106E-2</v>
      </c>
      <c r="H9" s="7">
        <f t="shared" si="3"/>
        <v>1.7112399903064398E-2</v>
      </c>
      <c r="J9" s="84" t="str">
        <f>'Panorama Mensual'!$A$8</f>
        <v>:: Fravega</v>
      </c>
      <c r="K9" s="36">
        <f t="shared" ref="K9:P9" si="4">IF(C9&gt;C$18,1,0)</f>
        <v>0</v>
      </c>
      <c r="L9" s="36">
        <f t="shared" si="4"/>
        <v>0</v>
      </c>
      <c r="M9" s="36">
        <f t="shared" si="4"/>
        <v>1</v>
      </c>
      <c r="N9" s="36">
        <f t="shared" si="4"/>
        <v>1</v>
      </c>
      <c r="O9" s="36">
        <f t="shared" si="4"/>
        <v>1</v>
      </c>
      <c r="P9" s="36">
        <f t="shared" si="4"/>
        <v>1</v>
      </c>
      <c r="R9" s="7" t="s">
        <v>4</v>
      </c>
    </row>
    <row r="10" spans="1:18" s="11" customFormat="1" ht="21" x14ac:dyDescent="0.35">
      <c r="A10" s="100" t="s">
        <v>314</v>
      </c>
      <c r="B10" s="34"/>
      <c r="C10" s="11">
        <f t="shared" ref="C10:H10" si="5">C8/C17</f>
        <v>0.22620121567207677</v>
      </c>
      <c r="D10" s="11">
        <f t="shared" si="5"/>
        <v>0.12349573666068657</v>
      </c>
      <c r="E10" s="11">
        <f t="shared" si="5"/>
        <v>0.2769888830770374</v>
      </c>
      <c r="F10" s="11">
        <f t="shared" si="5"/>
        <v>0.33671654246429666</v>
      </c>
      <c r="G10" s="11">
        <f t="shared" si="5"/>
        <v>0.4799819687458261</v>
      </c>
      <c r="H10" s="11">
        <f t="shared" si="5"/>
        <v>0.35425056929486987</v>
      </c>
      <c r="J10" s="33" t="s">
        <v>4</v>
      </c>
      <c r="K10" s="37"/>
      <c r="L10" s="37"/>
      <c r="M10" s="37"/>
      <c r="N10" s="37"/>
      <c r="O10" s="37"/>
      <c r="P10" s="37"/>
      <c r="R10" s="11" t="s">
        <v>4</v>
      </c>
    </row>
    <row r="11" spans="1:18" s="2" customFormat="1" ht="21" x14ac:dyDescent="0.35">
      <c r="A11" s="85" t="str">
        <f>'Panorama Mensual'!$A$11</f>
        <v>:: Garbarino</v>
      </c>
      <c r="B11" s="3">
        <f>'Panorama Mensual'!H11</f>
        <v>7328022</v>
      </c>
      <c r="C11" s="3">
        <f>B11-D11-E11-F11-G11-H11</f>
        <v>4736222</v>
      </c>
      <c r="D11" s="3">
        <v>113766</v>
      </c>
      <c r="E11" s="3">
        <f>'T Tráfico'!H24</f>
        <v>762089</v>
      </c>
      <c r="F11" s="3">
        <f>'T Tráfico'!H59</f>
        <v>1535640</v>
      </c>
      <c r="G11" s="3">
        <f>'T Tráfico'!H164</f>
        <v>127668</v>
      </c>
      <c r="H11" s="3">
        <f>'T Tráfico'!H199</f>
        <v>52637</v>
      </c>
      <c r="J11" s="34" t="s">
        <v>4</v>
      </c>
      <c r="K11" s="38"/>
      <c r="L11" s="38"/>
      <c r="M11" s="38"/>
      <c r="N11" s="38"/>
      <c r="O11" s="38"/>
      <c r="P11" s="38"/>
      <c r="R11" s="2" t="s">
        <v>4</v>
      </c>
    </row>
    <row r="12" spans="1:18" s="14" customFormat="1" ht="21" x14ac:dyDescent="0.35">
      <c r="A12" s="100" t="s">
        <v>211</v>
      </c>
      <c r="B12" s="7">
        <f>B11/B$17</f>
        <v>0.47171753525495425</v>
      </c>
      <c r="C12" s="7">
        <f t="shared" ref="C12:H12" si="6">C11/$B11</f>
        <v>0.64631656400594872</v>
      </c>
      <c r="D12" s="7">
        <f t="shared" si="6"/>
        <v>1.5524789636275656E-2</v>
      </c>
      <c r="E12" s="7">
        <f t="shared" si="6"/>
        <v>0.10399654913699768</v>
      </c>
      <c r="F12" s="7">
        <f t="shared" si="6"/>
        <v>0.20955723113276681</v>
      </c>
      <c r="G12" s="7">
        <f t="shared" si="6"/>
        <v>1.7421890927729201E-2</v>
      </c>
      <c r="H12" s="7">
        <f t="shared" si="6"/>
        <v>7.1829751602819972E-3</v>
      </c>
      <c r="J12" s="85" t="str">
        <f>'Panorama Mensual'!$A$11</f>
        <v>:: Garbarino</v>
      </c>
      <c r="K12" s="36">
        <f t="shared" ref="K12:P12" si="7">IF(C12&gt;C$18,1,0)</f>
        <v>1</v>
      </c>
      <c r="L12" s="36">
        <f t="shared" si="7"/>
        <v>1</v>
      </c>
      <c r="M12" s="36">
        <f t="shared" si="7"/>
        <v>0</v>
      </c>
      <c r="N12" s="36">
        <f t="shared" si="7"/>
        <v>0</v>
      </c>
      <c r="O12" s="36">
        <f t="shared" si="7"/>
        <v>0</v>
      </c>
      <c r="P12" s="36">
        <f t="shared" si="7"/>
        <v>0</v>
      </c>
    </row>
    <row r="13" spans="1:18" s="13" customFormat="1" ht="18.75" x14ac:dyDescent="0.3">
      <c r="A13" s="100" t="s">
        <v>314</v>
      </c>
      <c r="B13" s="33"/>
      <c r="C13" s="11">
        <f t="shared" ref="C13:H13" si="8">C11/C17</f>
        <v>0.54469961730205074</v>
      </c>
      <c r="D13" s="11">
        <f t="shared" si="8"/>
        <v>0.57331331008486364</v>
      </c>
      <c r="E13" s="11">
        <f t="shared" si="8"/>
        <v>0.38255597867173202</v>
      </c>
      <c r="F13" s="11">
        <f t="shared" si="8"/>
        <v>0.37558855389699664</v>
      </c>
      <c r="G13" s="11">
        <f t="shared" si="8"/>
        <v>0.3552490984372913</v>
      </c>
      <c r="H13" s="11">
        <f t="shared" si="8"/>
        <v>0.26171156389526962</v>
      </c>
      <c r="J13" s="33" t="s">
        <v>4</v>
      </c>
    </row>
    <row r="14" spans="1:18" s="13" customFormat="1" ht="18.75" x14ac:dyDescent="0.3">
      <c r="A14" s="162" t="str">
        <f>'Panorama Mensual'!$A$14</f>
        <v>:: Avenida</v>
      </c>
      <c r="B14" s="3">
        <f>'Panorama Mensual'!H14</f>
        <v>1582283</v>
      </c>
      <c r="C14" s="3">
        <f>B14-D14-E14-F14-G14-H14</f>
        <v>811783</v>
      </c>
      <c r="D14" s="3">
        <v>15685</v>
      </c>
      <c r="E14" s="3">
        <f>'T Tráfico'!H27</f>
        <v>310863</v>
      </c>
      <c r="F14" s="3">
        <f>'T Tráfico'!H62</f>
        <v>363891</v>
      </c>
      <c r="G14" s="3">
        <f>'T Tráfico'!H167</f>
        <v>40330</v>
      </c>
      <c r="H14" s="3">
        <f>'T Tráfico'!H202</f>
        <v>39731</v>
      </c>
      <c r="J14" s="33"/>
      <c r="R14" s="2" t="s">
        <v>4</v>
      </c>
    </row>
    <row r="15" spans="1:18" s="13" customFormat="1" ht="21" x14ac:dyDescent="0.35">
      <c r="A15" s="100" t="s">
        <v>211</v>
      </c>
      <c r="B15" s="7">
        <f>B14/B$17</f>
        <v>0.10185431168681192</v>
      </c>
      <c r="C15" s="7">
        <f t="shared" ref="C15:H15" si="9">C14/$B14</f>
        <v>0.51304539074236399</v>
      </c>
      <c r="D15" s="7">
        <f t="shared" si="9"/>
        <v>9.9128916887813376E-3</v>
      </c>
      <c r="E15" s="7">
        <f t="shared" si="9"/>
        <v>0.19646485489637441</v>
      </c>
      <c r="F15" s="7">
        <f t="shared" si="9"/>
        <v>0.22997845518153201</v>
      </c>
      <c r="G15" s="7">
        <f t="shared" si="9"/>
        <v>2.5488487204880544E-2</v>
      </c>
      <c r="H15" s="7">
        <f t="shared" si="9"/>
        <v>2.5109920286067663E-2</v>
      </c>
      <c r="J15" s="167" t="str">
        <f>'Panorama Mensual'!$A$14</f>
        <v>:: Avenida</v>
      </c>
      <c r="K15" s="36">
        <f t="shared" ref="K15:P15" si="10">IF(C15&gt;C$18,1,0)</f>
        <v>0</v>
      </c>
      <c r="L15" s="36">
        <f t="shared" si="10"/>
        <v>0</v>
      </c>
      <c r="M15" s="36">
        <f t="shared" si="10"/>
        <v>1</v>
      </c>
      <c r="N15" s="36">
        <f t="shared" si="10"/>
        <v>0</v>
      </c>
      <c r="O15" s="36">
        <f t="shared" si="10"/>
        <v>1</v>
      </c>
      <c r="P15" s="36">
        <f t="shared" si="10"/>
        <v>1</v>
      </c>
    </row>
    <row r="16" spans="1:18" s="13" customFormat="1" ht="18.75" x14ac:dyDescent="0.3">
      <c r="A16" s="100" t="s">
        <v>314</v>
      </c>
      <c r="B16" s="33"/>
      <c r="C16" s="11">
        <f t="shared" ref="C16:H16" si="11">C14/C$17</f>
        <v>9.3360887524341268E-2</v>
      </c>
      <c r="D16" s="11">
        <f t="shared" si="11"/>
        <v>7.9043117176318817E-2</v>
      </c>
      <c r="E16" s="11">
        <f t="shared" si="11"/>
        <v>0.15604804582907067</v>
      </c>
      <c r="F16" s="11">
        <f t="shared" si="11"/>
        <v>8.9000868996725796E-2</v>
      </c>
      <c r="G16" s="11">
        <f t="shared" si="11"/>
        <v>0.1122222964249143</v>
      </c>
      <c r="H16" s="11">
        <f t="shared" si="11"/>
        <v>0.19754283384545013</v>
      </c>
    </row>
    <row r="17" spans="1:16" ht="18.75" x14ac:dyDescent="0.3">
      <c r="A17" s="16" t="s">
        <v>3</v>
      </c>
      <c r="B17" s="41">
        <f t="shared" ref="B17:H17" si="12">B11+B8+B5+B14</f>
        <v>15534767</v>
      </c>
      <c r="C17" s="17">
        <f>C11+C8+C5+C14</f>
        <v>8695108</v>
      </c>
      <c r="D17" s="17">
        <f t="shared" si="12"/>
        <v>198436</v>
      </c>
      <c r="E17" s="17">
        <f t="shared" si="12"/>
        <v>1992098</v>
      </c>
      <c r="F17" s="17">
        <f t="shared" si="12"/>
        <v>4088623</v>
      </c>
      <c r="G17" s="17">
        <f t="shared" si="12"/>
        <v>359376</v>
      </c>
      <c r="H17" s="18">
        <f t="shared" si="12"/>
        <v>201126</v>
      </c>
      <c r="J17" s="13"/>
      <c r="K17" s="48" t="s">
        <v>14</v>
      </c>
      <c r="L17" s="48" t="s">
        <v>4</v>
      </c>
    </row>
    <row r="18" spans="1:16" s="12" customFormat="1" ht="18.75" x14ac:dyDescent="0.3">
      <c r="A18" s="180" t="s">
        <v>314</v>
      </c>
      <c r="B18" s="40"/>
      <c r="C18" s="43">
        <f t="shared" ref="C18:H18" si="13">C17/$B17</f>
        <v>0.55971924136358142</v>
      </c>
      <c r="D18" s="43">
        <f t="shared" si="13"/>
        <v>1.2773670824930944E-2</v>
      </c>
      <c r="E18" s="43">
        <f t="shared" si="13"/>
        <v>0.12823481678225362</v>
      </c>
      <c r="F18" s="43">
        <f t="shared" si="13"/>
        <v>0.26319178137657295</v>
      </c>
      <c r="G18" s="43">
        <f t="shared" si="13"/>
        <v>2.3133658844062481E-2</v>
      </c>
      <c r="H18" s="44">
        <f t="shared" si="13"/>
        <v>1.2946830808598545E-2</v>
      </c>
      <c r="J18" s="13"/>
      <c r="K18" s="80" t="s">
        <v>4</v>
      </c>
      <c r="L18" s="80" t="s">
        <v>4</v>
      </c>
    </row>
    <row r="19" spans="1:16" s="12" customFormat="1" x14ac:dyDescent="0.25">
      <c r="A19" s="27"/>
      <c r="B19" s="27"/>
      <c r="C19" s="28"/>
      <c r="D19" s="29"/>
      <c r="E19" s="29"/>
      <c r="F19" s="29"/>
      <c r="G19" s="29"/>
      <c r="H19" s="29"/>
      <c r="K19" s="80" t="s">
        <v>4</v>
      </c>
      <c r="L19" s="80" t="s">
        <v>4</v>
      </c>
    </row>
    <row r="20" spans="1:16" s="12" customFormat="1" ht="18.75" x14ac:dyDescent="0.25">
      <c r="A20" s="21" t="s">
        <v>5</v>
      </c>
      <c r="B20" s="42">
        <f>AVERAGE(B11,B8,B5,B14)</f>
        <v>3883691.75</v>
      </c>
      <c r="C20" s="42">
        <f t="shared" ref="C20:H20" si="14">AVERAGE(C11,C8,C5,C14)</f>
        <v>2173777</v>
      </c>
      <c r="D20" s="42">
        <f t="shared" si="14"/>
        <v>49609</v>
      </c>
      <c r="E20" s="42">
        <f t="shared" si="14"/>
        <v>498024.5</v>
      </c>
      <c r="F20" s="42">
        <f t="shared" si="14"/>
        <v>1022155.75</v>
      </c>
      <c r="G20" s="42">
        <f t="shared" si="14"/>
        <v>89844</v>
      </c>
      <c r="H20" s="181">
        <f t="shared" si="14"/>
        <v>50281.5</v>
      </c>
      <c r="K20" s="80" t="s">
        <v>4</v>
      </c>
    </row>
    <row r="22" spans="1:16" ht="21" x14ac:dyDescent="0.35">
      <c r="A22" s="282" t="s">
        <v>76</v>
      </c>
      <c r="B22" s="282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</row>
    <row r="25" spans="1:16" ht="18.75" x14ac:dyDescent="0.3">
      <c r="A25" s="2"/>
      <c r="B25" s="2"/>
      <c r="C25" s="2"/>
    </row>
    <row r="26" spans="1:16" x14ac:dyDescent="0.25">
      <c r="A26" s="7"/>
      <c r="B26" s="7"/>
      <c r="C26" s="7"/>
    </row>
    <row r="27" spans="1:16" x14ac:dyDescent="0.25">
      <c r="A27" s="11"/>
      <c r="B27" s="11"/>
      <c r="C27" s="11"/>
    </row>
    <row r="28" spans="1:16" ht="18.75" x14ac:dyDescent="0.3">
      <c r="A28" s="2"/>
      <c r="B28" s="2"/>
      <c r="C28" s="2"/>
    </row>
    <row r="29" spans="1:16" x14ac:dyDescent="0.25">
      <c r="A29" s="7"/>
      <c r="B29" s="7"/>
      <c r="C29" s="7"/>
    </row>
    <row r="30" spans="1:16" x14ac:dyDescent="0.25">
      <c r="A30" s="11"/>
      <c r="B30" s="11"/>
      <c r="C30" s="11"/>
    </row>
    <row r="31" spans="1:16" ht="18.75" x14ac:dyDescent="0.3">
      <c r="A31" s="2"/>
      <c r="B31" s="2"/>
      <c r="C31" s="2"/>
    </row>
    <row r="32" spans="1:16" x14ac:dyDescent="0.25">
      <c r="A32" s="14"/>
      <c r="B32" s="14"/>
      <c r="C32" s="14"/>
    </row>
    <row r="33" spans="1:16" ht="18.75" x14ac:dyDescent="0.3">
      <c r="A33" s="13"/>
      <c r="B33" s="13"/>
      <c r="C33" s="13"/>
    </row>
    <row r="34" spans="1:16" ht="18.75" x14ac:dyDescent="0.3">
      <c r="A34" s="13"/>
      <c r="B34" s="13"/>
      <c r="C34" s="13"/>
    </row>
    <row r="36" spans="1:16" x14ac:dyDescent="0.25">
      <c r="A36" s="12"/>
      <c r="B36" s="12"/>
      <c r="C36" s="12"/>
    </row>
    <row r="40" spans="1:16" ht="21" x14ac:dyDescent="0.35">
      <c r="A40" s="282" t="s">
        <v>686</v>
      </c>
      <c r="B40" s="282"/>
      <c r="C40" s="282"/>
      <c r="D40" s="282"/>
      <c r="E40" s="282" t="s">
        <v>77</v>
      </c>
      <c r="F40" s="282"/>
      <c r="G40" s="282"/>
      <c r="H40" s="282"/>
      <c r="I40" s="282" t="s">
        <v>78</v>
      </c>
      <c r="J40" s="282"/>
      <c r="K40" s="282"/>
      <c r="L40" s="282"/>
      <c r="M40" s="282"/>
    </row>
    <row r="42" spans="1:16" ht="18.75" x14ac:dyDescent="0.3">
      <c r="A42" s="87" t="s">
        <v>0</v>
      </c>
      <c r="B42" s="111" t="s">
        <v>67</v>
      </c>
      <c r="C42" s="111" t="s">
        <v>20</v>
      </c>
      <c r="D42" s="111" t="s">
        <v>21</v>
      </c>
      <c r="E42" s="8" t="s">
        <v>4</v>
      </c>
    </row>
    <row r="43" spans="1:16" x14ac:dyDescent="0.25">
      <c r="E43" t="s">
        <v>4</v>
      </c>
    </row>
    <row r="44" spans="1:16" ht="18.75" x14ac:dyDescent="0.3">
      <c r="A44" s="83" t="str">
        <f>'Panorama Mensual'!$A$5</f>
        <v>:: Musimundo</v>
      </c>
      <c r="B44" s="3">
        <f>F5</f>
        <v>812385</v>
      </c>
      <c r="C44" s="3">
        <f>'T Tráfico'!H88</f>
        <v>577756</v>
      </c>
      <c r="D44" s="3">
        <f>B44-C44</f>
        <v>234629</v>
      </c>
      <c r="E44" s="3" t="s">
        <v>4</v>
      </c>
      <c r="N44" s="2"/>
      <c r="O44" s="2"/>
      <c r="P44" s="2"/>
    </row>
    <row r="45" spans="1:16" x14ac:dyDescent="0.25">
      <c r="A45" s="100" t="s">
        <v>211</v>
      </c>
      <c r="B45" s="7">
        <f>B44/B$57</f>
        <v>0.19869403464198093</v>
      </c>
      <c r="C45" s="7">
        <f>C44/B44</f>
        <v>0.71118496771850781</v>
      </c>
      <c r="D45" s="7">
        <f>1-C45</f>
        <v>0.28881503228149219</v>
      </c>
      <c r="E45" s="7" t="s">
        <v>4</v>
      </c>
      <c r="N45" s="7"/>
      <c r="O45" s="7"/>
      <c r="P45" s="7"/>
    </row>
    <row r="46" spans="1:16" x14ac:dyDescent="0.25">
      <c r="A46" s="100" t="s">
        <v>212</v>
      </c>
      <c r="B46" s="33"/>
      <c r="C46" s="11">
        <f>C44/C57</f>
        <v>0.21960485600114638</v>
      </c>
      <c r="D46" s="11">
        <f>D44/D57</f>
        <v>0.16095460488676261</v>
      </c>
      <c r="E46" s="11" t="s">
        <v>4</v>
      </c>
      <c r="N46" s="11"/>
      <c r="O46" s="11"/>
      <c r="P46" s="11"/>
    </row>
    <row r="47" spans="1:16" ht="18.75" x14ac:dyDescent="0.3">
      <c r="A47" s="84" t="str">
        <f>'Panorama Mensual'!$A$8</f>
        <v>:: Fravega</v>
      </c>
      <c r="B47" s="3">
        <f>F8</f>
        <v>1376707</v>
      </c>
      <c r="C47" s="3">
        <f>'T Tráfico'!H91</f>
        <v>789667</v>
      </c>
      <c r="D47" s="3">
        <f>B47-C47</f>
        <v>587040</v>
      </c>
      <c r="E47" s="3" t="s">
        <v>4</v>
      </c>
      <c r="N47" s="2"/>
      <c r="O47" s="2"/>
      <c r="P47" s="2"/>
    </row>
    <row r="48" spans="1:16" x14ac:dyDescent="0.25">
      <c r="A48" s="100" t="s">
        <v>211</v>
      </c>
      <c r="B48" s="7">
        <f>B47/B$57</f>
        <v>0.33671654246429666</v>
      </c>
      <c r="C48" s="7">
        <f>C47/B47</f>
        <v>0.57359118534299602</v>
      </c>
      <c r="D48" s="7">
        <f>1-C48</f>
        <v>0.42640881465700398</v>
      </c>
      <c r="E48" s="7" t="s">
        <v>4</v>
      </c>
      <c r="N48" s="7"/>
      <c r="O48" s="7"/>
      <c r="P48" s="7"/>
    </row>
    <row r="49" spans="1:16" x14ac:dyDescent="0.25">
      <c r="A49" s="100" t="s">
        <v>212</v>
      </c>
      <c r="B49" s="34"/>
      <c r="C49" s="11">
        <f>C47/C57</f>
        <v>0.30015215389170735</v>
      </c>
      <c r="D49" s="11">
        <f>D47/D57</f>
        <v>0.40270721544534188</v>
      </c>
      <c r="E49" s="11" t="s">
        <v>4</v>
      </c>
      <c r="N49" s="11"/>
      <c r="O49" s="11"/>
      <c r="P49" s="11"/>
    </row>
    <row r="50" spans="1:16" ht="18.75" x14ac:dyDescent="0.3">
      <c r="A50" s="85" t="str">
        <f>'Panorama Mensual'!$A$11</f>
        <v>:: Garbarino</v>
      </c>
      <c r="B50" s="3">
        <f>F11</f>
        <v>1535640</v>
      </c>
      <c r="C50" s="3">
        <f>'T Tráfico'!H94</f>
        <v>1179043</v>
      </c>
      <c r="D50" s="3">
        <f>B50-C50</f>
        <v>356597</v>
      </c>
      <c r="E50" s="3" t="s">
        <v>4</v>
      </c>
      <c r="N50" s="2"/>
      <c r="O50" s="2"/>
      <c r="P50" s="2"/>
    </row>
    <row r="51" spans="1:16" x14ac:dyDescent="0.25">
      <c r="A51" s="100" t="s">
        <v>211</v>
      </c>
      <c r="B51" s="7">
        <f>B50/B$57</f>
        <v>0.37558855389699664</v>
      </c>
      <c r="C51" s="7">
        <f>C50/B50</f>
        <v>0.76778606965174134</v>
      </c>
      <c r="D51" s="7">
        <f>1-C51</f>
        <v>0.23221393034825866</v>
      </c>
      <c r="E51" s="7" t="s">
        <v>4</v>
      </c>
      <c r="N51" s="14"/>
      <c r="O51" s="14"/>
      <c r="P51" s="14"/>
    </row>
    <row r="52" spans="1:16" ht="18.75" x14ac:dyDescent="0.3">
      <c r="A52" s="100" t="s">
        <v>212</v>
      </c>
      <c r="B52" s="33"/>
      <c r="C52" s="11">
        <f>C50/C57</f>
        <v>0.44815383697297756</v>
      </c>
      <c r="D52" s="11">
        <f>D50/D57</f>
        <v>0.24462419069597061</v>
      </c>
      <c r="E52" s="11" t="s">
        <v>4</v>
      </c>
      <c r="N52" s="13"/>
      <c r="O52" s="13"/>
      <c r="P52" s="13"/>
    </row>
    <row r="53" spans="1:16" ht="18.75" x14ac:dyDescent="0.3">
      <c r="A53" s="162" t="str">
        <f>'Panorama Mensual'!$A$14</f>
        <v>:: Avenida</v>
      </c>
      <c r="B53" s="3">
        <f>F14</f>
        <v>363891</v>
      </c>
      <c r="C53" s="3">
        <f>'T Tráfico'!H97</f>
        <v>84423</v>
      </c>
      <c r="D53" s="3">
        <f>B53-C53</f>
        <v>279468</v>
      </c>
      <c r="E53" s="15" t="s">
        <v>4</v>
      </c>
      <c r="N53" s="13"/>
      <c r="O53" s="13"/>
      <c r="P53" s="13"/>
    </row>
    <row r="54" spans="1:16" x14ac:dyDescent="0.25">
      <c r="A54" s="100" t="s">
        <v>211</v>
      </c>
      <c r="B54" s="7">
        <f>B53/B$57</f>
        <v>8.9000868996725796E-2</v>
      </c>
      <c r="C54" s="7">
        <f>C53/B53</f>
        <v>0.23200079144579008</v>
      </c>
      <c r="D54" s="7">
        <f>1-C54</f>
        <v>0.76799920855420989</v>
      </c>
    </row>
    <row r="55" spans="1:16" x14ac:dyDescent="0.25">
      <c r="A55" s="100" t="s">
        <v>212</v>
      </c>
      <c r="B55" s="33"/>
      <c r="C55" s="11">
        <f>C53/C57</f>
        <v>3.2089153134168713E-2</v>
      </c>
      <c r="D55" s="11">
        <f>D53/D57</f>
        <v>0.19171398897192493</v>
      </c>
      <c r="F55" s="12"/>
      <c r="G55" s="12"/>
      <c r="H55" s="12"/>
    </row>
    <row r="57" spans="1:16" ht="18.75" x14ac:dyDescent="0.25">
      <c r="A57" s="16" t="s">
        <v>210</v>
      </c>
      <c r="B57" s="41">
        <f>B50+B47+B44+B53</f>
        <v>4088623</v>
      </c>
      <c r="C57" s="17">
        <f>C50+C47+C44+C53</f>
        <v>2630889</v>
      </c>
      <c r="D57" s="18">
        <f>D50+D47+D44+D53</f>
        <v>1457734</v>
      </c>
    </row>
    <row r="58" spans="1:16" x14ac:dyDescent="0.25">
      <c r="A58" s="35" t="s">
        <v>18</v>
      </c>
      <c r="B58" s="40"/>
      <c r="C58" s="43">
        <f>C57/$B57</f>
        <v>0.64346578297876811</v>
      </c>
      <c r="D58" s="44">
        <f>D57/$B57</f>
        <v>0.35653421702123184</v>
      </c>
    </row>
    <row r="59" spans="1:16" x14ac:dyDescent="0.25">
      <c r="A59" s="27"/>
      <c r="B59" s="27"/>
      <c r="C59" s="28"/>
      <c r="D59" s="29"/>
    </row>
    <row r="60" spans="1:16" ht="18.75" x14ac:dyDescent="0.25">
      <c r="A60" s="21" t="s">
        <v>5</v>
      </c>
      <c r="B60" s="42">
        <f>AVERAGE(B50,B47,B44)</f>
        <v>1241577.3333333333</v>
      </c>
      <c r="C60" s="30">
        <f>AVERAGE(C47,C50,C44)</f>
        <v>848822</v>
      </c>
      <c r="D60" s="31">
        <f>AVERAGE(D47,D50,D44)</f>
        <v>392755.33333333331</v>
      </c>
    </row>
    <row r="61" spans="1:16" ht="18.75" x14ac:dyDescent="0.3">
      <c r="K61" s="2"/>
      <c r="L61" s="2"/>
      <c r="M61" s="2"/>
      <c r="O61" s="2"/>
      <c r="P61" s="2"/>
    </row>
    <row r="62" spans="1:16" x14ac:dyDescent="0.25">
      <c r="K62" s="14"/>
      <c r="L62" s="14"/>
      <c r="M62" s="14"/>
      <c r="O62" s="7"/>
      <c r="P62" s="7"/>
    </row>
    <row r="63" spans="1:16" ht="21" x14ac:dyDescent="0.35">
      <c r="A63" s="282" t="s">
        <v>79</v>
      </c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11"/>
    </row>
    <row r="64" spans="1:16" ht="18.75" x14ac:dyDescent="0.3">
      <c r="A64" s="7"/>
      <c r="B64" s="7"/>
      <c r="C64" s="7"/>
      <c r="D64" s="7"/>
      <c r="E64" s="7"/>
      <c r="K64" s="13"/>
      <c r="L64" s="13"/>
      <c r="M64" s="13"/>
      <c r="O64" s="2"/>
      <c r="P64" s="2"/>
    </row>
    <row r="65" spans="1:16" x14ac:dyDescent="0.25">
      <c r="A65" s="11"/>
      <c r="B65" s="11"/>
      <c r="C65" s="11"/>
      <c r="D65" s="11"/>
      <c r="E65" s="11"/>
      <c r="O65" s="7"/>
      <c r="P65" s="7"/>
    </row>
    <row r="66" spans="1:16" ht="18.75" x14ac:dyDescent="0.3">
      <c r="A66" s="2"/>
      <c r="B66" s="2"/>
      <c r="C66" s="2"/>
      <c r="D66" s="2"/>
      <c r="E66" s="2"/>
      <c r="O66" s="11"/>
      <c r="P66" s="11"/>
    </row>
    <row r="67" spans="1:16" ht="18.75" x14ac:dyDescent="0.3">
      <c r="A67" s="7"/>
      <c r="B67" s="7"/>
      <c r="C67" s="7"/>
      <c r="D67" s="7"/>
      <c r="E67" s="7"/>
      <c r="O67" s="2"/>
      <c r="P67" s="2"/>
    </row>
    <row r="68" spans="1:16" x14ac:dyDescent="0.25">
      <c r="A68" s="11"/>
      <c r="B68" s="11"/>
      <c r="C68" s="11"/>
      <c r="D68" s="11"/>
      <c r="E68" s="11"/>
      <c r="O68" s="14"/>
      <c r="P68" s="14"/>
    </row>
    <row r="69" spans="1:16" ht="18.75" x14ac:dyDescent="0.3">
      <c r="D69" s="2"/>
      <c r="E69" s="2"/>
      <c r="O69" s="13"/>
      <c r="P69" s="13"/>
    </row>
    <row r="70" spans="1:16" ht="18.75" x14ac:dyDescent="0.3">
      <c r="D70" s="14"/>
      <c r="E70" s="14"/>
      <c r="O70" s="13"/>
      <c r="P70" s="13"/>
    </row>
    <row r="71" spans="1:16" ht="18.75" x14ac:dyDescent="0.3">
      <c r="M71" s="2"/>
    </row>
    <row r="72" spans="1:16" x14ac:dyDescent="0.25">
      <c r="M72" s="7"/>
    </row>
    <row r="73" spans="1:16" ht="18.75" x14ac:dyDescent="0.3">
      <c r="F73" s="2"/>
      <c r="G73" s="2"/>
      <c r="M73" s="11"/>
    </row>
    <row r="74" spans="1:16" ht="18.75" x14ac:dyDescent="0.3">
      <c r="F74" s="7"/>
      <c r="G74" s="7"/>
      <c r="M74" s="2"/>
    </row>
    <row r="75" spans="1:16" x14ac:dyDescent="0.25">
      <c r="F75" s="11"/>
      <c r="G75" s="11"/>
      <c r="M75" s="7"/>
    </row>
    <row r="76" spans="1:16" ht="18.75" x14ac:dyDescent="0.3">
      <c r="F76" s="2"/>
      <c r="G76" s="2"/>
      <c r="M76" s="11"/>
    </row>
    <row r="77" spans="1:16" ht="18.75" x14ac:dyDescent="0.3">
      <c r="F77" s="7"/>
      <c r="G77" s="7"/>
      <c r="M77" s="2"/>
    </row>
    <row r="78" spans="1:16" x14ac:dyDescent="0.25">
      <c r="F78" s="11"/>
      <c r="G78" s="11"/>
      <c r="M78" s="14"/>
    </row>
    <row r="79" spans="1:16" ht="18.75" x14ac:dyDescent="0.3">
      <c r="E79" s="2"/>
      <c r="F79" s="2"/>
      <c r="G79" s="2"/>
      <c r="M79" s="13"/>
    </row>
    <row r="80" spans="1:16" x14ac:dyDescent="0.25">
      <c r="E80" s="7"/>
      <c r="F80" s="14"/>
      <c r="G80" s="14"/>
    </row>
    <row r="81" spans="5:7" x14ac:dyDescent="0.25">
      <c r="E81" s="11"/>
    </row>
    <row r="82" spans="5:7" x14ac:dyDescent="0.25">
      <c r="E82" s="7"/>
      <c r="F82" s="14"/>
      <c r="G82" s="14"/>
    </row>
  </sheetData>
  <mergeCells count="7">
    <mergeCell ref="A1:H1"/>
    <mergeCell ref="J1:P1"/>
    <mergeCell ref="A63:O63"/>
    <mergeCell ref="A22:P22"/>
    <mergeCell ref="A40:D40"/>
    <mergeCell ref="E40:H40"/>
    <mergeCell ref="I40:M40"/>
  </mergeCells>
  <conditionalFormatting sqref="K7:P8 K10:P11">
    <cfRule type="iconSet" priority="5">
      <iconSet iconSet="3TrafficLights2" showValue="0">
        <cfvo type="percent" val="0"/>
        <cfvo type="formula" val="0.1"/>
        <cfvo type="formula" val="1"/>
      </iconSet>
    </cfRule>
  </conditionalFormatting>
  <pageMargins left="0.75" right="0.75" top="1" bottom="1" header="0.5" footer="0.5"/>
  <pageSetup paperSize="9" orientation="portrait" horizontalDpi="4294967292" verticalDpi="4294967292"/>
  <ignoredErrors>
    <ignoredError sqref="E5 E8 E10:E11 E13:E14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FF7352D-2A3A-2448-B200-8532FAE820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K6:P6</xm:sqref>
        </x14:conditionalFormatting>
        <x14:conditionalFormatting xmlns:xm="http://schemas.microsoft.com/office/excel/2006/main">
          <x14:cfRule type="iconSet" priority="3" id="{713E908A-103E-BD40-A519-66AED82204C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K9:P9</xm:sqref>
        </x14:conditionalFormatting>
        <x14:conditionalFormatting xmlns:xm="http://schemas.microsoft.com/office/excel/2006/main">
          <x14:cfRule type="iconSet" priority="2" id="{CFD8543C-F3C4-8942-8A9D-F9CBF4C86AA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K12:P12</xm:sqref>
        </x14:conditionalFormatting>
        <x14:conditionalFormatting xmlns:xm="http://schemas.microsoft.com/office/excel/2006/main">
          <x14:cfRule type="iconSet" priority="1" id="{84ECCDFB-DAFF-F74D-AB24-5EEF97EAB08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K15:P15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zoomScale="85" zoomScaleNormal="85" workbookViewId="0">
      <selection activeCell="E27" sqref="E27"/>
    </sheetView>
  </sheetViews>
  <sheetFormatPr defaultColWidth="11" defaultRowHeight="15.75" x14ac:dyDescent="0.25"/>
  <cols>
    <col min="1" max="1" width="18.5" customWidth="1"/>
    <col min="2" max="8" width="12.875" customWidth="1"/>
    <col min="9" max="9" width="3.5" customWidth="1"/>
    <col min="10" max="10" width="19" bestFit="1" customWidth="1"/>
    <col min="11" max="14" width="9.625" customWidth="1"/>
    <col min="17" max="17" width="3.5" customWidth="1"/>
    <col min="18" max="18" width="18.875" bestFit="1" customWidth="1"/>
    <col min="19" max="25" width="10.875" customWidth="1"/>
    <col min="27" max="27" width="3.875" customWidth="1"/>
    <col min="28" max="28" width="14.375" bestFit="1" customWidth="1"/>
    <col min="29" max="35" width="10.875" customWidth="1"/>
    <col min="36" max="36" width="12.625" customWidth="1"/>
    <col min="37" max="37" width="2.625" customWidth="1"/>
  </cols>
  <sheetData>
    <row r="1" spans="1:36" ht="21" x14ac:dyDescent="0.35">
      <c r="A1" s="282" t="s">
        <v>152</v>
      </c>
      <c r="B1" s="282"/>
      <c r="C1" s="282"/>
      <c r="D1" s="282"/>
      <c r="E1" s="282"/>
      <c r="F1" s="282"/>
      <c r="G1" s="282"/>
      <c r="H1" s="282"/>
      <c r="J1" s="282" t="s">
        <v>70</v>
      </c>
      <c r="K1" s="282"/>
      <c r="L1" s="282"/>
      <c r="M1" s="282"/>
      <c r="N1" s="282"/>
      <c r="O1" s="282"/>
      <c r="P1" s="282"/>
      <c r="R1" s="282" t="s">
        <v>153</v>
      </c>
      <c r="S1" s="282"/>
      <c r="T1" s="282"/>
      <c r="U1" s="282"/>
      <c r="V1" s="282"/>
      <c r="W1" s="282"/>
      <c r="X1" s="282"/>
      <c r="Y1" s="282"/>
      <c r="Z1" s="282"/>
      <c r="AB1" s="282" t="s">
        <v>155</v>
      </c>
      <c r="AC1" s="282"/>
      <c r="AD1" s="282"/>
      <c r="AE1" s="282"/>
      <c r="AF1" s="282"/>
      <c r="AG1" s="282"/>
      <c r="AH1" s="282"/>
      <c r="AI1" s="282"/>
      <c r="AJ1" s="282"/>
    </row>
    <row r="3" spans="1:36" ht="18.75" x14ac:dyDescent="0.3">
      <c r="A3" s="87" t="s">
        <v>0</v>
      </c>
      <c r="B3" s="113">
        <f>'Panorama Mensual'!B3</f>
        <v>42125</v>
      </c>
      <c r="C3" s="113">
        <f>'Panorama Mensual'!C3</f>
        <v>42186</v>
      </c>
      <c r="D3" s="113">
        <f>'Panorama Mensual'!D3</f>
        <v>42248</v>
      </c>
      <c r="E3" s="113">
        <f>'Panorama Mensual'!E3</f>
        <v>42309</v>
      </c>
      <c r="F3" s="113">
        <f>'Panorama Mensual'!F3</f>
        <v>42370</v>
      </c>
      <c r="G3" s="113">
        <f>'Panorama Mensual'!G3</f>
        <v>42430</v>
      </c>
      <c r="H3" s="113">
        <f>'Panorama Mensual'!H3</f>
        <v>42491</v>
      </c>
      <c r="J3" s="87" t="s">
        <v>213</v>
      </c>
      <c r="K3" s="113">
        <f t="shared" ref="K3:P3" si="0">C$3</f>
        <v>42186</v>
      </c>
      <c r="L3" s="113">
        <f t="shared" si="0"/>
        <v>42248</v>
      </c>
      <c r="M3" s="113">
        <f t="shared" si="0"/>
        <v>42309</v>
      </c>
      <c r="N3" s="113">
        <f t="shared" si="0"/>
        <v>42370</v>
      </c>
      <c r="O3" s="113">
        <f t="shared" si="0"/>
        <v>42430</v>
      </c>
      <c r="P3" s="113">
        <f t="shared" si="0"/>
        <v>42491</v>
      </c>
      <c r="Q3" s="6" t="s">
        <v>4</v>
      </c>
      <c r="R3" s="87" t="s">
        <v>314</v>
      </c>
      <c r="S3" s="113">
        <f>B3</f>
        <v>42125</v>
      </c>
      <c r="T3" s="113">
        <f t="shared" ref="T3:Y3" si="1">C3</f>
        <v>42186</v>
      </c>
      <c r="U3" s="113">
        <f t="shared" si="1"/>
        <v>42248</v>
      </c>
      <c r="V3" s="113">
        <f t="shared" si="1"/>
        <v>42309</v>
      </c>
      <c r="W3" s="113">
        <f t="shared" si="1"/>
        <v>42370</v>
      </c>
      <c r="X3" s="113">
        <f t="shared" si="1"/>
        <v>42430</v>
      </c>
      <c r="Y3" s="113">
        <f t="shared" si="1"/>
        <v>42491</v>
      </c>
      <c r="Z3" s="6" t="s">
        <v>16</v>
      </c>
      <c r="AB3" s="87" t="s">
        <v>211</v>
      </c>
      <c r="AC3" s="113">
        <f>B3</f>
        <v>42125</v>
      </c>
      <c r="AD3" s="113">
        <f t="shared" ref="AD3:AI3" si="2">C3</f>
        <v>42186</v>
      </c>
      <c r="AE3" s="113">
        <f t="shared" si="2"/>
        <v>42248</v>
      </c>
      <c r="AF3" s="113">
        <f t="shared" si="2"/>
        <v>42309</v>
      </c>
      <c r="AG3" s="113">
        <f t="shared" si="2"/>
        <v>42370</v>
      </c>
      <c r="AH3" s="113">
        <f t="shared" si="2"/>
        <v>42430</v>
      </c>
      <c r="AI3" s="113">
        <f t="shared" si="2"/>
        <v>42491</v>
      </c>
      <c r="AJ3" s="6" t="s">
        <v>16</v>
      </c>
    </row>
    <row r="4" spans="1:36" x14ac:dyDescent="0.25">
      <c r="V4" t="s">
        <v>4</v>
      </c>
      <c r="AF4" t="s">
        <v>4</v>
      </c>
    </row>
    <row r="5" spans="1:36" ht="21" x14ac:dyDescent="0.35">
      <c r="A5" s="83" t="str">
        <f>'Panorama Mensual'!$A$5</f>
        <v>:: Musimundo</v>
      </c>
      <c r="B5" s="1">
        <f t="shared" ref="B5:H5" si="3">B18/B6</f>
        <v>0.23498956282766206</v>
      </c>
      <c r="C5" s="1">
        <f t="shared" si="3"/>
        <v>0.11455172181038878</v>
      </c>
      <c r="D5" s="1">
        <f t="shared" si="3"/>
        <v>0.11335056040241095</v>
      </c>
      <c r="E5" s="1">
        <f t="shared" si="3"/>
        <v>0.23393334724183915</v>
      </c>
      <c r="F5" s="1">
        <f t="shared" si="3"/>
        <v>7.6980036114757469E-2</v>
      </c>
      <c r="G5" s="1">
        <f t="shared" si="3"/>
        <v>8.2303257035623648E-2</v>
      </c>
      <c r="H5" s="1">
        <f t="shared" si="3"/>
        <v>0.14927913793194528</v>
      </c>
      <c r="J5" s="83" t="str">
        <f>'Panorama Mensual'!$A$5</f>
        <v>:: Musimundo</v>
      </c>
      <c r="K5" s="175">
        <f t="shared" ref="K5:P5" si="4">IF(C20&gt;C$32,1,0)</f>
        <v>0</v>
      </c>
      <c r="L5" s="175">
        <f t="shared" si="4"/>
        <v>0</v>
      </c>
      <c r="M5" s="175">
        <f t="shared" si="4"/>
        <v>1</v>
      </c>
      <c r="N5" s="175">
        <f t="shared" si="4"/>
        <v>1</v>
      </c>
      <c r="O5" s="175">
        <f t="shared" si="4"/>
        <v>0</v>
      </c>
      <c r="P5" s="175">
        <f t="shared" si="4"/>
        <v>1</v>
      </c>
      <c r="R5" s="83" t="str">
        <f>'Panorama Mensual'!$A$5</f>
        <v>:: Musimundo</v>
      </c>
      <c r="S5" s="57">
        <f t="shared" ref="S5:Y5" si="5">B18/B30</f>
        <v>0.20832524678949429</v>
      </c>
      <c r="T5" s="57">
        <f t="shared" si="5"/>
        <v>0.14346931035113053</v>
      </c>
      <c r="U5" s="57">
        <f t="shared" si="5"/>
        <v>0.12459367879684112</v>
      </c>
      <c r="V5" s="57">
        <f t="shared" si="5"/>
        <v>0.18609447524069703</v>
      </c>
      <c r="W5" s="57">
        <f t="shared" si="5"/>
        <v>0.19760522605312661</v>
      </c>
      <c r="X5" s="57">
        <f t="shared" si="5"/>
        <v>0.16105471058965959</v>
      </c>
      <c r="Y5" s="57">
        <f t="shared" si="5"/>
        <v>0.18440709242215994</v>
      </c>
      <c r="Z5" s="58">
        <f>AVERAGE(S5:Y5)</f>
        <v>0.17222139146330129</v>
      </c>
      <c r="AA5" s="2"/>
      <c r="AB5" s="83" t="str">
        <f>'Panorama Mensual'!$A$5</f>
        <v>:: Musimundo</v>
      </c>
      <c r="AC5" s="57">
        <f t="shared" ref="AC5:AI5" si="6">B5</f>
        <v>0.23498956282766206</v>
      </c>
      <c r="AD5" s="57">
        <f t="shared" si="6"/>
        <v>0.11455172181038878</v>
      </c>
      <c r="AE5" s="57">
        <f t="shared" si="6"/>
        <v>0.11335056040241095</v>
      </c>
      <c r="AF5" s="57">
        <f t="shared" si="6"/>
        <v>0.23393334724183915</v>
      </c>
      <c r="AG5" s="57">
        <f t="shared" si="6"/>
        <v>7.6980036114757469E-2</v>
      </c>
      <c r="AH5" s="57">
        <f t="shared" si="6"/>
        <v>8.2303257035623648E-2</v>
      </c>
      <c r="AI5" s="57">
        <f t="shared" si="6"/>
        <v>0.14927913793194528</v>
      </c>
      <c r="AJ5" s="58">
        <f>AVERAGE(AC5:AI5)</f>
        <v>0.14362680333780389</v>
      </c>
    </row>
    <row r="6" spans="1:36" ht="21" x14ac:dyDescent="0.35">
      <c r="A6" s="33" t="s">
        <v>25</v>
      </c>
      <c r="B6" s="49">
        <f>'Panorama Mensual'!B$5</f>
        <v>1749516</v>
      </c>
      <c r="C6" s="49">
        <f>'Panorama Mensual'!C$5</f>
        <v>1096317</v>
      </c>
      <c r="D6" s="49">
        <f>'Panorama Mensual'!D$5</f>
        <v>1275512</v>
      </c>
      <c r="E6" s="49">
        <f>'Panorama Mensual'!E$5</f>
        <v>2249461.2512682606</v>
      </c>
      <c r="F6" s="49">
        <f>'Panorama Mensual'!F$5</f>
        <v>2222914</v>
      </c>
      <c r="G6" s="49">
        <f>'Panorama Mensual'!G$5</f>
        <v>1512917.0397971538</v>
      </c>
      <c r="H6" s="49">
        <f>'Panorama Mensual'!H$5</f>
        <v>2460873</v>
      </c>
      <c r="J6" s="33" t="s">
        <v>4</v>
      </c>
      <c r="K6" s="37"/>
      <c r="L6" s="37"/>
      <c r="M6" s="37"/>
      <c r="N6" s="37"/>
      <c r="O6" s="37"/>
      <c r="P6" s="37"/>
      <c r="R6" s="33" t="s">
        <v>4</v>
      </c>
      <c r="S6" s="59" t="s">
        <v>4</v>
      </c>
      <c r="T6" s="59" t="s">
        <v>4</v>
      </c>
      <c r="U6" s="59" t="s">
        <v>4</v>
      </c>
      <c r="V6" s="59" t="s">
        <v>4</v>
      </c>
      <c r="W6" s="59" t="s">
        <v>4</v>
      </c>
      <c r="X6" s="59" t="s">
        <v>4</v>
      </c>
      <c r="Y6" s="59" t="s">
        <v>4</v>
      </c>
      <c r="Z6" s="60"/>
      <c r="AA6" s="7"/>
      <c r="AB6" s="33" t="s">
        <v>4</v>
      </c>
      <c r="AC6" s="59" t="s">
        <v>4</v>
      </c>
      <c r="AD6" s="59" t="s">
        <v>4</v>
      </c>
      <c r="AE6" s="59" t="s">
        <v>4</v>
      </c>
      <c r="AF6" s="59" t="s">
        <v>4</v>
      </c>
      <c r="AG6" s="59" t="s">
        <v>4</v>
      </c>
      <c r="AH6" s="59" t="s">
        <v>4</v>
      </c>
      <c r="AI6" s="59" t="s">
        <v>4</v>
      </c>
      <c r="AJ6" s="60"/>
    </row>
    <row r="7" spans="1:36" ht="21" x14ac:dyDescent="0.35">
      <c r="A7" s="84" t="str">
        <f>'Panorama Mensual'!$A$8</f>
        <v>:: Fravega</v>
      </c>
      <c r="B7" s="1">
        <f t="shared" ref="B7:H7" si="7">B21/B8</f>
        <v>0.23979402807758324</v>
      </c>
      <c r="C7" s="1">
        <f t="shared" si="7"/>
        <v>0.13037561338078157</v>
      </c>
      <c r="D7" s="1">
        <f t="shared" si="7"/>
        <v>0.10758540694909803</v>
      </c>
      <c r="E7" s="1">
        <f t="shared" si="7"/>
        <v>0.24947763239916182</v>
      </c>
      <c r="F7" s="1">
        <f t="shared" si="7"/>
        <v>8.1532858809575892E-2</v>
      </c>
      <c r="G7" s="1">
        <f t="shared" si="7"/>
        <v>7.6333622553156094E-2</v>
      </c>
      <c r="H7" s="1">
        <f t="shared" si="7"/>
        <v>0.13252724992788673</v>
      </c>
      <c r="J7" s="84" t="str">
        <f>'Panorama Mensual'!$A$8</f>
        <v>:: Fravega</v>
      </c>
      <c r="K7" s="36">
        <f t="shared" ref="K7:P7" si="8">IF(C23&gt;C$32,1,0)</f>
        <v>0</v>
      </c>
      <c r="L7" s="36">
        <f t="shared" si="8"/>
        <v>0</v>
      </c>
      <c r="M7" s="36">
        <f t="shared" si="8"/>
        <v>1</v>
      </c>
      <c r="N7" s="36">
        <f t="shared" si="8"/>
        <v>1</v>
      </c>
      <c r="O7" s="36">
        <f t="shared" si="8"/>
        <v>0</v>
      </c>
      <c r="P7" s="36">
        <f t="shared" si="8"/>
        <v>1</v>
      </c>
      <c r="R7" s="84" t="str">
        <f>'Panorama Mensual'!$A$8</f>
        <v>:: Fravega</v>
      </c>
      <c r="S7" s="57">
        <f t="shared" ref="S7:Y7" si="9">B21/B30</f>
        <v>0.30008923490569528</v>
      </c>
      <c r="T7" s="57">
        <f t="shared" si="9"/>
        <v>0.25095619550713777</v>
      </c>
      <c r="U7" s="57">
        <f t="shared" si="9"/>
        <v>0.16865303013067773</v>
      </c>
      <c r="V7" s="57">
        <f t="shared" si="9"/>
        <v>0.28793889080444529</v>
      </c>
      <c r="W7" s="57">
        <f t="shared" si="9"/>
        <v>0.30173481960670645</v>
      </c>
      <c r="X7" s="57">
        <f t="shared" si="9"/>
        <v>0.25739806839890783</v>
      </c>
      <c r="Y7" s="57">
        <f t="shared" si="9"/>
        <v>0.2769888830770374</v>
      </c>
      <c r="Z7" s="58">
        <f>AVERAGE(S7:Y7)</f>
        <v>0.26339416034722968</v>
      </c>
      <c r="AA7" s="11"/>
      <c r="AB7" s="84" t="str">
        <f>'Panorama Mensual'!$A$8</f>
        <v>:: Fravega</v>
      </c>
      <c r="AC7" s="57">
        <f t="shared" ref="AC7:AI7" si="10">B7</f>
        <v>0.23979402807758324</v>
      </c>
      <c r="AD7" s="57">
        <f t="shared" si="10"/>
        <v>0.13037561338078157</v>
      </c>
      <c r="AE7" s="57">
        <f t="shared" si="10"/>
        <v>0.10758540694909803</v>
      </c>
      <c r="AF7" s="57">
        <f t="shared" si="10"/>
        <v>0.24947763239916182</v>
      </c>
      <c r="AG7" s="57">
        <f t="shared" si="10"/>
        <v>8.1532858809575892E-2</v>
      </c>
      <c r="AH7" s="57">
        <f t="shared" si="10"/>
        <v>7.6333622553156094E-2</v>
      </c>
      <c r="AI7" s="57">
        <f t="shared" si="10"/>
        <v>0.13252724992788673</v>
      </c>
      <c r="AJ7" s="58">
        <f>AVERAGE(AC7:AI7)</f>
        <v>0.14537520172817761</v>
      </c>
    </row>
    <row r="8" spans="1:36" ht="18.75" x14ac:dyDescent="0.3">
      <c r="A8" s="33" t="s">
        <v>25</v>
      </c>
      <c r="B8" s="49">
        <f>'Panorama Mensual'!B$8</f>
        <v>2469657</v>
      </c>
      <c r="C8" s="49">
        <f>'Panorama Mensual'!C$8</f>
        <v>1684924</v>
      </c>
      <c r="D8" s="49">
        <f>'Panorama Mensual'!D$8</f>
        <v>1819085</v>
      </c>
      <c r="E8" s="49">
        <f>'Panorama Mensual'!E$8</f>
        <v>3263667.3363055997</v>
      </c>
      <c r="F8" s="49">
        <f>'Panorama Mensual'!F$8</f>
        <v>3204757</v>
      </c>
      <c r="G8" s="49">
        <f>'Panorama Mensual'!G$8</f>
        <v>2607042.523907729</v>
      </c>
      <c r="H8" s="49">
        <f>'Panorama Mensual'!H$8</f>
        <v>4163589</v>
      </c>
      <c r="R8" s="33" t="s">
        <v>4</v>
      </c>
      <c r="S8" s="59" t="s">
        <v>4</v>
      </c>
      <c r="T8" s="59" t="s">
        <v>4</v>
      </c>
      <c r="U8" s="59" t="s">
        <v>4</v>
      </c>
      <c r="V8" s="59" t="s">
        <v>4</v>
      </c>
      <c r="W8" s="59" t="s">
        <v>4</v>
      </c>
      <c r="X8" s="59" t="s">
        <v>4</v>
      </c>
      <c r="Y8" s="59" t="s">
        <v>4</v>
      </c>
      <c r="Z8" s="58"/>
      <c r="AA8" s="2"/>
      <c r="AB8" s="33" t="s">
        <v>4</v>
      </c>
      <c r="AC8" s="59" t="s">
        <v>4</v>
      </c>
      <c r="AD8" s="59" t="s">
        <v>4</v>
      </c>
      <c r="AE8" s="59" t="s">
        <v>4</v>
      </c>
      <c r="AF8" s="59" t="s">
        <v>4</v>
      </c>
      <c r="AG8" s="59" t="s">
        <v>4</v>
      </c>
      <c r="AH8" s="59" t="s">
        <v>4</v>
      </c>
      <c r="AI8" s="59" t="s">
        <v>4</v>
      </c>
      <c r="AJ8" s="58"/>
    </row>
    <row r="9" spans="1:36" ht="21" x14ac:dyDescent="0.35">
      <c r="A9" s="85" t="str">
        <f>'Panorama Mensual'!$A$11</f>
        <v>:: Garbarino</v>
      </c>
      <c r="B9" s="1">
        <f t="shared" ref="B9:H9" si="11">B24/B10</f>
        <v>0.25698265901853917</v>
      </c>
      <c r="C9" s="1">
        <f t="shared" si="11"/>
        <v>0.15609386075840256</v>
      </c>
      <c r="D9" s="1">
        <f t="shared" si="11"/>
        <v>0.20790486659604535</v>
      </c>
      <c r="E9" s="1">
        <f t="shared" si="11"/>
        <v>0.25691779987370189</v>
      </c>
      <c r="F9" s="1">
        <f t="shared" si="11"/>
        <v>8.0399552141855013E-2</v>
      </c>
      <c r="G9" s="1">
        <f t="shared" si="11"/>
        <v>6.1981686639220886E-2</v>
      </c>
      <c r="H9" s="1">
        <f t="shared" si="11"/>
        <v>0.10399654913699768</v>
      </c>
      <c r="J9" s="85" t="str">
        <f>'Panorama Mensual'!$A$11</f>
        <v>:: Garbarino</v>
      </c>
      <c r="K9" s="36">
        <f t="shared" ref="K9:P9" si="12">IF(C26&gt;C$32,1,0)</f>
        <v>1</v>
      </c>
      <c r="L9" s="36">
        <f t="shared" si="12"/>
        <v>1</v>
      </c>
      <c r="M9" s="36">
        <f t="shared" si="12"/>
        <v>0</v>
      </c>
      <c r="N9" s="36">
        <f t="shared" si="12"/>
        <v>0</v>
      </c>
      <c r="O9" s="36">
        <f t="shared" si="12"/>
        <v>1</v>
      </c>
      <c r="P9" s="36">
        <f t="shared" si="12"/>
        <v>1</v>
      </c>
      <c r="R9" s="85" t="str">
        <f>'Panorama Mensual'!$A$11</f>
        <v>:: Garbarino</v>
      </c>
      <c r="S9" s="57">
        <f t="shared" ref="S9:Y9" si="13">B24/B30</f>
        <v>0.33169795124561491</v>
      </c>
      <c r="T9" s="57">
        <f t="shared" si="13"/>
        <v>0.35168802208046207</v>
      </c>
      <c r="U9" s="57">
        <f t="shared" si="13"/>
        <v>0.37682564468481883</v>
      </c>
      <c r="V9" s="57">
        <f t="shared" si="13"/>
        <v>0.35666516369166024</v>
      </c>
      <c r="W9" s="57">
        <f t="shared" si="13"/>
        <v>0.34603432686389468</v>
      </c>
      <c r="X9" s="57">
        <f t="shared" si="13"/>
        <v>0.38001994461553584</v>
      </c>
      <c r="Y9" s="57">
        <f t="shared" si="13"/>
        <v>0.38255597867173202</v>
      </c>
      <c r="Z9" s="58">
        <f>AVERAGE(S9:Y9)</f>
        <v>0.36078386169338839</v>
      </c>
      <c r="AA9" s="7" t="s">
        <v>4</v>
      </c>
      <c r="AB9" s="85" t="str">
        <f>'Panorama Mensual'!$A$11</f>
        <v>:: Garbarino</v>
      </c>
      <c r="AC9" s="57">
        <f t="shared" ref="AC9:AI9" si="14">B9</f>
        <v>0.25698265901853917</v>
      </c>
      <c r="AD9" s="57">
        <f t="shared" si="14"/>
        <v>0.15609386075840256</v>
      </c>
      <c r="AE9" s="57">
        <f t="shared" si="14"/>
        <v>0.20790486659604535</v>
      </c>
      <c r="AF9" s="57">
        <f t="shared" si="14"/>
        <v>0.25691779987370189</v>
      </c>
      <c r="AG9" s="57">
        <f t="shared" si="14"/>
        <v>8.0399552141855013E-2</v>
      </c>
      <c r="AH9" s="57">
        <f t="shared" si="14"/>
        <v>6.1981686639220886E-2</v>
      </c>
      <c r="AI9" s="57">
        <f t="shared" si="14"/>
        <v>0.10399654913699768</v>
      </c>
      <c r="AJ9" s="58">
        <f>AVERAGE(AC9:AI9)</f>
        <v>0.16061099630925177</v>
      </c>
    </row>
    <row r="10" spans="1:36" ht="18.75" x14ac:dyDescent="0.3">
      <c r="A10" s="33" t="s">
        <v>25</v>
      </c>
      <c r="B10" s="49">
        <f>'Panorama Mensual'!B$11</f>
        <v>2547203</v>
      </c>
      <c r="C10" s="49">
        <f>'Panorama Mensual'!C$11</f>
        <v>1972198</v>
      </c>
      <c r="D10" s="49">
        <f>'Panorama Mensual'!D$11</f>
        <v>2103236</v>
      </c>
      <c r="E10" s="49">
        <f>'Panorama Mensual'!E$11</f>
        <v>3925578.5332732615</v>
      </c>
      <c r="F10" s="49">
        <f>'Panorama Mensual'!F$11</f>
        <v>3727073</v>
      </c>
      <c r="G10" s="49">
        <f>'Panorama Mensual'!G$11</f>
        <v>4740255</v>
      </c>
      <c r="H10" s="49">
        <f>'Panorama Mensual'!H$11</f>
        <v>7328022</v>
      </c>
      <c r="R10" s="33" t="s">
        <v>4</v>
      </c>
      <c r="S10" s="49" t="s">
        <v>4</v>
      </c>
      <c r="T10" s="49" t="s">
        <v>4</v>
      </c>
      <c r="U10" s="49" t="s">
        <v>4</v>
      </c>
      <c r="V10" s="49" t="s">
        <v>4</v>
      </c>
      <c r="W10" s="49" t="s">
        <v>4</v>
      </c>
      <c r="X10" s="49" t="s">
        <v>4</v>
      </c>
      <c r="Y10" s="49" t="s">
        <v>4</v>
      </c>
      <c r="Z10" s="11"/>
      <c r="AA10" s="11"/>
      <c r="AB10" s="33" t="s">
        <v>4</v>
      </c>
      <c r="AC10" s="59" t="s">
        <v>4</v>
      </c>
      <c r="AD10" s="59" t="s">
        <v>4</v>
      </c>
      <c r="AE10" s="59" t="s">
        <v>4</v>
      </c>
      <c r="AF10" s="59" t="s">
        <v>4</v>
      </c>
      <c r="AG10" s="59" t="s">
        <v>4</v>
      </c>
      <c r="AH10" s="59" t="s">
        <v>4</v>
      </c>
      <c r="AI10" s="59" t="s">
        <v>4</v>
      </c>
      <c r="AJ10" s="58" t="s">
        <v>4</v>
      </c>
    </row>
    <row r="11" spans="1:36" ht="21" x14ac:dyDescent="0.35">
      <c r="A11" s="167" t="str">
        <f>'Panorama Mensual'!$A$14</f>
        <v>:: Avenida</v>
      </c>
      <c r="B11" s="1">
        <f t="shared" ref="B11:H11" si="15">B27/B12</f>
        <v>0.27401491789426513</v>
      </c>
      <c r="C11" s="1">
        <f t="shared" si="15"/>
        <v>0.33084079036884972</v>
      </c>
      <c r="D11" s="1">
        <f t="shared" si="15"/>
        <v>0.34677618040056812</v>
      </c>
      <c r="E11" s="1">
        <f t="shared" si="15"/>
        <v>0.4058570754644662</v>
      </c>
      <c r="F11" s="1">
        <f t="shared" si="15"/>
        <v>0.15923212397894204</v>
      </c>
      <c r="G11" s="1">
        <f t="shared" si="15"/>
        <v>0.1291345559847247</v>
      </c>
      <c r="H11" s="1">
        <f t="shared" si="15"/>
        <v>0.19646485489637441</v>
      </c>
      <c r="J11" s="91" t="str">
        <f>'Panorama Mensual'!$A$14</f>
        <v>:: Avenida</v>
      </c>
      <c r="K11" s="36">
        <f t="shared" ref="K11:P11" si="16">IF(C29&gt;C$32,1,0)</f>
        <v>1</v>
      </c>
      <c r="L11" s="36">
        <f t="shared" si="16"/>
        <v>1</v>
      </c>
      <c r="M11" s="36">
        <f t="shared" si="16"/>
        <v>0</v>
      </c>
      <c r="N11" s="36">
        <f t="shared" si="16"/>
        <v>0</v>
      </c>
      <c r="O11" s="36">
        <f t="shared" si="16"/>
        <v>1</v>
      </c>
      <c r="P11" s="36">
        <f t="shared" si="16"/>
        <v>0</v>
      </c>
      <c r="R11" s="167" t="str">
        <f>'Panorama Mensual'!$A$14</f>
        <v>:: Avenida</v>
      </c>
      <c r="S11" s="176">
        <f t="shared" ref="S11:Y11" si="17">B27/B30</f>
        <v>0.15988756705919552</v>
      </c>
      <c r="T11" s="176">
        <f t="shared" si="17"/>
        <v>0.25388647206126963</v>
      </c>
      <c r="U11" s="176">
        <f t="shared" si="17"/>
        <v>0.32992764638766231</v>
      </c>
      <c r="V11" s="176">
        <f t="shared" si="17"/>
        <v>0.16930147026319745</v>
      </c>
      <c r="W11" s="176">
        <f t="shared" si="17"/>
        <v>0.15462562747627223</v>
      </c>
      <c r="X11" s="176">
        <f t="shared" si="17"/>
        <v>0.20152727639589674</v>
      </c>
      <c r="Y11" s="176">
        <f t="shared" si="17"/>
        <v>0.15604804582907067</v>
      </c>
      <c r="Z11" s="58">
        <f>AVERAGE(S11:Y11)</f>
        <v>0.20360058649608065</v>
      </c>
      <c r="AB11" s="167" t="str">
        <f>'Panorama Mensual'!$A$14</f>
        <v>:: Avenida</v>
      </c>
      <c r="AC11" s="177">
        <f t="shared" ref="AC11:AI11" si="18">B11</f>
        <v>0.27401491789426513</v>
      </c>
      <c r="AD11" s="177">
        <f t="shared" si="18"/>
        <v>0.33084079036884972</v>
      </c>
      <c r="AE11" s="177">
        <f t="shared" si="18"/>
        <v>0.34677618040056812</v>
      </c>
      <c r="AF11" s="177">
        <f t="shared" si="18"/>
        <v>0.4058570754644662</v>
      </c>
      <c r="AG11" s="177">
        <f t="shared" si="18"/>
        <v>0.15923212397894204</v>
      </c>
      <c r="AH11" s="177">
        <f t="shared" si="18"/>
        <v>0.1291345559847247</v>
      </c>
      <c r="AI11" s="177">
        <f t="shared" si="18"/>
        <v>0.19646485489637441</v>
      </c>
      <c r="AJ11" s="58">
        <f>AVERAGE(AC11:AI11)</f>
        <v>0.26318864271259862</v>
      </c>
    </row>
    <row r="12" spans="1:36" ht="21" x14ac:dyDescent="0.35">
      <c r="A12" s="33" t="s">
        <v>25</v>
      </c>
      <c r="B12" s="49">
        <f>'Panorama Mensual'!B14</f>
        <v>1151503</v>
      </c>
      <c r="C12" s="49">
        <f>'Panorama Mensual'!C14</f>
        <v>671737</v>
      </c>
      <c r="D12" s="49">
        <f>'Panorama Mensual'!D14</f>
        <v>1104032</v>
      </c>
      <c r="E12" s="49">
        <f>'Panorama Mensual'!E14</f>
        <v>1179572.8815424205</v>
      </c>
      <c r="F12" s="49">
        <f>'Panorama Mensual'!F14</f>
        <v>840917</v>
      </c>
      <c r="G12" s="49">
        <f>'Panorama Mensual'!G14</f>
        <v>1206563.1759978374</v>
      </c>
      <c r="H12" s="49">
        <f>'Panorama Mensual'!H14</f>
        <v>1582283</v>
      </c>
      <c r="I12" s="9"/>
      <c r="L12" s="36" t="s">
        <v>4</v>
      </c>
      <c r="M12" s="36" t="s">
        <v>4</v>
      </c>
      <c r="N12" s="36" t="s">
        <v>4</v>
      </c>
      <c r="O12" s="36" t="s">
        <v>4</v>
      </c>
      <c r="P12" s="36"/>
    </row>
    <row r="13" spans="1:36" ht="21" x14ac:dyDescent="0.35">
      <c r="R13" s="282" t="s">
        <v>154</v>
      </c>
      <c r="S13" s="282"/>
      <c r="T13" s="282"/>
      <c r="U13" s="282"/>
      <c r="V13" s="282"/>
      <c r="W13" s="282"/>
      <c r="X13" s="282"/>
      <c r="Y13" s="282"/>
      <c r="Z13" s="282"/>
      <c r="AA13" s="11"/>
      <c r="AB13" s="282" t="s">
        <v>156</v>
      </c>
      <c r="AC13" s="282"/>
      <c r="AD13" s="282"/>
      <c r="AE13" s="282"/>
      <c r="AF13" s="282"/>
      <c r="AG13" s="282"/>
      <c r="AH13" s="282"/>
      <c r="AI13" s="282"/>
      <c r="AJ13" s="282"/>
    </row>
    <row r="14" spans="1:36" ht="21" x14ac:dyDescent="0.35">
      <c r="A14" s="282" t="s">
        <v>151</v>
      </c>
      <c r="B14" s="282"/>
      <c r="C14" s="282"/>
      <c r="D14" s="282"/>
      <c r="E14" s="282"/>
      <c r="F14" s="282"/>
      <c r="G14" s="282"/>
      <c r="H14" s="282"/>
      <c r="J14" s="282" t="s">
        <v>693</v>
      </c>
      <c r="K14" s="282"/>
      <c r="L14" s="282"/>
      <c r="M14" s="282"/>
      <c r="N14" s="282"/>
      <c r="O14" s="282"/>
      <c r="P14" s="282"/>
      <c r="R14" s="13"/>
      <c r="S14" s="13"/>
      <c r="T14" s="13"/>
      <c r="U14" s="13"/>
      <c r="V14" s="13"/>
      <c r="W14" s="13"/>
      <c r="X14" s="13"/>
      <c r="Y14" s="13"/>
      <c r="Z14" s="13"/>
      <c r="AA14" s="11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8.75" x14ac:dyDescent="0.3"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.75" x14ac:dyDescent="0.3">
      <c r="A16" s="87" t="s">
        <v>0</v>
      </c>
      <c r="B16" s="113">
        <f t="shared" ref="B16:H16" si="19">B$3</f>
        <v>42125</v>
      </c>
      <c r="C16" s="113">
        <f t="shared" si="19"/>
        <v>42186</v>
      </c>
      <c r="D16" s="113">
        <f t="shared" si="19"/>
        <v>42248</v>
      </c>
      <c r="E16" s="113">
        <f t="shared" si="19"/>
        <v>42309</v>
      </c>
      <c r="F16" s="113">
        <f t="shared" si="19"/>
        <v>42370</v>
      </c>
      <c r="G16" s="113">
        <f t="shared" si="19"/>
        <v>42430</v>
      </c>
      <c r="H16" s="113">
        <f t="shared" si="19"/>
        <v>42491</v>
      </c>
      <c r="I16" s="3" t="s">
        <v>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7" customFormat="1" x14ac:dyDescent="0.25">
      <c r="A17"/>
      <c r="B17"/>
      <c r="C17"/>
      <c r="D17"/>
      <c r="E17" t="s">
        <v>4</v>
      </c>
      <c r="F17"/>
      <c r="G17"/>
      <c r="H17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1" customFormat="1" ht="18.75" x14ac:dyDescent="0.3">
      <c r="A18" s="83" t="str">
        <f>'Panorama Mensual'!$A$5</f>
        <v>:: Musimundo</v>
      </c>
      <c r="B18" s="3">
        <v>411118</v>
      </c>
      <c r="C18" s="3">
        <v>125585</v>
      </c>
      <c r="D18" s="3">
        <v>144580</v>
      </c>
      <c r="E18" s="3">
        <v>526224</v>
      </c>
      <c r="F18" s="3">
        <v>171120</v>
      </c>
      <c r="G18" s="3">
        <v>124518</v>
      </c>
      <c r="H18" s="3">
        <v>367357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2" customFormat="1" ht="18.75" x14ac:dyDescent="0.3">
      <c r="A19" s="100" t="s">
        <v>1</v>
      </c>
      <c r="B19" s="7">
        <f t="shared" ref="B19:H19" si="20">B18/B$30</f>
        <v>0.20832524678949429</v>
      </c>
      <c r="C19" s="7">
        <f t="shared" si="20"/>
        <v>0.14346931035113053</v>
      </c>
      <c r="D19" s="7">
        <f t="shared" si="20"/>
        <v>0.12459367879684112</v>
      </c>
      <c r="E19" s="7">
        <f t="shared" si="20"/>
        <v>0.18609447524069703</v>
      </c>
      <c r="F19" s="7">
        <f t="shared" si="20"/>
        <v>0.19760522605312661</v>
      </c>
      <c r="G19" s="7">
        <f t="shared" si="20"/>
        <v>0.16105471058965959</v>
      </c>
      <c r="H19" s="7">
        <f t="shared" si="20"/>
        <v>0.18440709242215994</v>
      </c>
      <c r="I19" s="3" t="s">
        <v>4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7" customFormat="1" ht="18.75" x14ac:dyDescent="0.3">
      <c r="A20" s="100" t="s">
        <v>2</v>
      </c>
      <c r="B20" s="19" t="s">
        <v>4</v>
      </c>
      <c r="C20" s="19">
        <f t="shared" ref="C20:H20" si="21">(C18-B18)/B18</f>
        <v>-0.69452809169143648</v>
      </c>
      <c r="D20" s="19">
        <f t="shared" si="21"/>
        <v>0.1512521399848708</v>
      </c>
      <c r="E20" s="19">
        <f t="shared" si="21"/>
        <v>2.6396735371420665</v>
      </c>
      <c r="F20" s="19">
        <f t="shared" si="21"/>
        <v>-0.67481528778618993</v>
      </c>
      <c r="G20" s="19">
        <f t="shared" si="21"/>
        <v>-0.27233520336605893</v>
      </c>
      <c r="H20" s="19">
        <f t="shared" si="21"/>
        <v>1.9502320949581586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s="11" customFormat="1" ht="18.75" x14ac:dyDescent="0.3">
      <c r="A21" s="84" t="str">
        <f>'Panorama Mensual'!$A$8</f>
        <v>:: Fravega</v>
      </c>
      <c r="B21" s="3">
        <v>592209</v>
      </c>
      <c r="C21" s="3">
        <v>219673</v>
      </c>
      <c r="D21" s="3">
        <v>195707</v>
      </c>
      <c r="E21" s="3">
        <v>814212</v>
      </c>
      <c r="F21" s="3">
        <v>261293</v>
      </c>
      <c r="G21" s="3">
        <v>199005</v>
      </c>
      <c r="H21" s="3">
        <v>551789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.75" x14ac:dyDescent="0.3">
      <c r="A22" s="100" t="s">
        <v>1</v>
      </c>
      <c r="B22" s="7">
        <f t="shared" ref="B22:H22" si="22">B21/B$30</f>
        <v>0.30008923490569528</v>
      </c>
      <c r="C22" s="7">
        <f t="shared" si="22"/>
        <v>0.25095619550713777</v>
      </c>
      <c r="D22" s="7">
        <f t="shared" si="22"/>
        <v>0.16865303013067773</v>
      </c>
      <c r="E22" s="7">
        <f t="shared" si="22"/>
        <v>0.28793889080444529</v>
      </c>
      <c r="F22" s="7">
        <f t="shared" si="22"/>
        <v>0.30173481960670645</v>
      </c>
      <c r="G22" s="7">
        <f t="shared" si="22"/>
        <v>0.25739806839890783</v>
      </c>
      <c r="H22" s="7">
        <f t="shared" si="22"/>
        <v>0.2769888830770374</v>
      </c>
      <c r="I22" s="3" t="s">
        <v>4</v>
      </c>
      <c r="R22"/>
      <c r="S22"/>
      <c r="T22"/>
      <c r="U22"/>
      <c r="V22"/>
      <c r="W22"/>
      <c r="X22" s="11"/>
      <c r="Y22" s="11"/>
      <c r="Z22" s="11"/>
      <c r="AA22" s="11"/>
      <c r="AB22"/>
      <c r="AC22"/>
      <c r="AD22"/>
      <c r="AE22"/>
      <c r="AF22"/>
      <c r="AG22"/>
      <c r="AH22" s="11"/>
      <c r="AI22" s="11"/>
      <c r="AJ22" s="11"/>
    </row>
    <row r="23" spans="1:36" s="14" customFormat="1" ht="18.75" x14ac:dyDescent="0.3">
      <c r="A23" s="103" t="s">
        <v>2</v>
      </c>
      <c r="B23" s="19" t="s">
        <v>4</v>
      </c>
      <c r="C23" s="19">
        <f t="shared" ref="C23:H23" si="23">(C21-B21)/B21</f>
        <v>-0.62906169950135848</v>
      </c>
      <c r="D23" s="19">
        <f t="shared" si="23"/>
        <v>-0.10909852371479427</v>
      </c>
      <c r="E23" s="19">
        <f t="shared" si="23"/>
        <v>3.1603621740663339</v>
      </c>
      <c r="F23" s="19">
        <f t="shared" si="23"/>
        <v>-0.67908480837914453</v>
      </c>
      <c r="G23" s="19">
        <f t="shared" si="23"/>
        <v>-0.23838373014202446</v>
      </c>
      <c r="H23" s="19">
        <f t="shared" si="23"/>
        <v>1.7727393784075778</v>
      </c>
      <c r="R23"/>
      <c r="S23" s="6" t="s">
        <v>4</v>
      </c>
      <c r="T23" s="6" t="s">
        <v>4</v>
      </c>
      <c r="U23" s="6" t="s">
        <v>4</v>
      </c>
      <c r="V23" s="6" t="s">
        <v>4</v>
      </c>
      <c r="W23" s="6" t="s">
        <v>4</v>
      </c>
      <c r="X23" s="2"/>
      <c r="Y23" s="2"/>
      <c r="Z23" s="2"/>
      <c r="AA23" s="2"/>
      <c r="AB23"/>
      <c r="AC23" s="6" t="s">
        <v>4</v>
      </c>
      <c r="AD23" s="6" t="s">
        <v>4</v>
      </c>
      <c r="AE23" s="6" t="s">
        <v>4</v>
      </c>
      <c r="AF23" s="6" t="s">
        <v>4</v>
      </c>
      <c r="AG23" s="6" t="s">
        <v>4</v>
      </c>
      <c r="AH23" s="2"/>
      <c r="AI23" s="2"/>
      <c r="AJ23" s="2"/>
    </row>
    <row r="24" spans="1:36" s="13" customFormat="1" ht="18.75" x14ac:dyDescent="0.3">
      <c r="A24" s="85" t="str">
        <f>'Panorama Mensual'!$A$11</f>
        <v>:: Garbarino</v>
      </c>
      <c r="B24" s="3">
        <v>654587</v>
      </c>
      <c r="C24" s="3">
        <v>307848</v>
      </c>
      <c r="D24" s="3">
        <v>437273</v>
      </c>
      <c r="E24" s="3">
        <v>1008551</v>
      </c>
      <c r="F24" s="3">
        <v>299655</v>
      </c>
      <c r="G24" s="3">
        <v>293809</v>
      </c>
      <c r="H24" s="3">
        <v>762089</v>
      </c>
      <c r="J24" s="33" t="s">
        <v>4</v>
      </c>
      <c r="R24"/>
      <c r="S24"/>
      <c r="T24"/>
      <c r="U24"/>
      <c r="V24"/>
      <c r="W24"/>
      <c r="X24" s="14"/>
      <c r="Y24" s="14"/>
      <c r="Z24" s="14"/>
      <c r="AA24" s="14"/>
      <c r="AB24"/>
      <c r="AC24"/>
      <c r="AD24"/>
      <c r="AE24"/>
      <c r="AF24"/>
      <c r="AG24"/>
      <c r="AH24" s="14"/>
      <c r="AI24" s="14"/>
      <c r="AJ24" s="14"/>
    </row>
    <row r="25" spans="1:36" s="13" customFormat="1" ht="21" x14ac:dyDescent="0.35">
      <c r="A25" s="100" t="s">
        <v>1</v>
      </c>
      <c r="B25" s="7">
        <f t="shared" ref="B25:H25" si="24">B24/B$30</f>
        <v>0.33169795124561491</v>
      </c>
      <c r="C25" s="7">
        <f t="shared" si="24"/>
        <v>0.35168802208046207</v>
      </c>
      <c r="D25" s="7">
        <f t="shared" si="24"/>
        <v>0.37682564468481883</v>
      </c>
      <c r="E25" s="7">
        <f t="shared" si="24"/>
        <v>0.35666516369166024</v>
      </c>
      <c r="F25" s="7">
        <f t="shared" si="24"/>
        <v>0.34603432686389468</v>
      </c>
      <c r="G25" s="7">
        <f t="shared" si="24"/>
        <v>0.38001994461553584</v>
      </c>
      <c r="H25" s="7">
        <f t="shared" si="24"/>
        <v>0.38255597867173202</v>
      </c>
      <c r="R25" s="32" t="s">
        <v>26</v>
      </c>
      <c r="S25" s="36" t="s">
        <v>4</v>
      </c>
      <c r="T25"/>
      <c r="U25"/>
      <c r="V25"/>
      <c r="W25"/>
      <c r="AB25" s="32" t="s">
        <v>26</v>
      </c>
      <c r="AC25" s="36" t="s">
        <v>4</v>
      </c>
      <c r="AD25"/>
      <c r="AE25"/>
      <c r="AF25"/>
      <c r="AG25"/>
    </row>
    <row r="26" spans="1:36" s="13" customFormat="1" ht="18.75" x14ac:dyDescent="0.3">
      <c r="A26" s="100" t="s">
        <v>2</v>
      </c>
      <c r="B26" s="19" t="s">
        <v>4</v>
      </c>
      <c r="C26" s="19">
        <f t="shared" ref="C26:H26" si="25">(C24-B24)/B24</f>
        <v>-0.52970651723911411</v>
      </c>
      <c r="D26" s="19">
        <f t="shared" si="25"/>
        <v>0.42041851822977572</v>
      </c>
      <c r="E26" s="19">
        <f t="shared" si="25"/>
        <v>1.3064561498194491</v>
      </c>
      <c r="F26" s="19">
        <f t="shared" si="25"/>
        <v>-0.70288562502045016</v>
      </c>
      <c r="G26" s="19">
        <f t="shared" si="25"/>
        <v>-1.9509102134120906E-2</v>
      </c>
      <c r="H26" s="19">
        <f t="shared" si="25"/>
        <v>1.5938245594927316</v>
      </c>
      <c r="R26" s="33" t="s">
        <v>4</v>
      </c>
      <c r="S26"/>
      <c r="T26"/>
      <c r="U26"/>
      <c r="V26"/>
      <c r="W26"/>
      <c r="AB26" s="33" t="s">
        <v>4</v>
      </c>
      <c r="AC26"/>
      <c r="AD26"/>
      <c r="AE26"/>
      <c r="AF26"/>
      <c r="AG26"/>
    </row>
    <row r="27" spans="1:36" s="13" customFormat="1" ht="18.75" x14ac:dyDescent="0.3">
      <c r="A27" s="162" t="str">
        <f>'Panorama Mensual'!$A$14</f>
        <v>:: Avenida</v>
      </c>
      <c r="B27" s="3">
        <v>315529</v>
      </c>
      <c r="C27" s="3">
        <v>222238</v>
      </c>
      <c r="D27" s="3">
        <v>382852</v>
      </c>
      <c r="E27" s="3">
        <v>478738</v>
      </c>
      <c r="F27" s="3">
        <v>133901</v>
      </c>
      <c r="G27" s="3">
        <v>155809</v>
      </c>
      <c r="H27" s="3">
        <v>310863</v>
      </c>
      <c r="R27" s="33"/>
      <c r="S27"/>
      <c r="T27"/>
      <c r="U27"/>
      <c r="V27"/>
      <c r="W27"/>
      <c r="AB27" s="33"/>
      <c r="AC27"/>
      <c r="AD27"/>
      <c r="AE27"/>
      <c r="AF27"/>
      <c r="AG27"/>
    </row>
    <row r="28" spans="1:36" ht="18.75" x14ac:dyDescent="0.3">
      <c r="A28" s="100" t="s">
        <v>1</v>
      </c>
      <c r="B28" s="7">
        <f t="shared" ref="B28:H28" si="26">B27/B$30</f>
        <v>0.15988756705919552</v>
      </c>
      <c r="C28" s="7">
        <f t="shared" si="26"/>
        <v>0.25388647206126963</v>
      </c>
      <c r="D28" s="7">
        <f t="shared" si="26"/>
        <v>0.32992764638766231</v>
      </c>
      <c r="E28" s="7">
        <f t="shared" si="26"/>
        <v>0.16930147026319745</v>
      </c>
      <c r="F28" s="7">
        <f t="shared" si="26"/>
        <v>0.15462562747627223</v>
      </c>
      <c r="G28" s="7">
        <f t="shared" si="26"/>
        <v>0.20152727639589674</v>
      </c>
      <c r="H28" s="7">
        <f t="shared" si="26"/>
        <v>0.15604804582907067</v>
      </c>
      <c r="J28" s="13"/>
      <c r="R28" s="33"/>
      <c r="X28" s="13"/>
      <c r="Y28" s="13"/>
      <c r="Z28" s="13"/>
      <c r="AA28" s="13"/>
      <c r="AB28" s="33"/>
      <c r="AH28" s="13"/>
      <c r="AI28" s="13"/>
      <c r="AJ28" s="13"/>
    </row>
    <row r="29" spans="1:36" s="12" customFormat="1" ht="18.75" x14ac:dyDescent="0.3">
      <c r="A29" s="100" t="s">
        <v>2</v>
      </c>
      <c r="B29" s="19" t="s">
        <v>4</v>
      </c>
      <c r="C29" s="19">
        <f t="shared" ref="C29:H29" si="27">(C27-B27)/B27</f>
        <v>-0.2956653746565292</v>
      </c>
      <c r="D29" s="19">
        <f t="shared" si="27"/>
        <v>0.72271168747018966</v>
      </c>
      <c r="E29" s="19">
        <f t="shared" si="27"/>
        <v>0.25045187174156069</v>
      </c>
      <c r="F29" s="19">
        <f t="shared" si="27"/>
        <v>-0.72030421650255461</v>
      </c>
      <c r="G29" s="19">
        <f t="shared" si="27"/>
        <v>0.16361341588188288</v>
      </c>
      <c r="H29" s="19">
        <f t="shared" si="27"/>
        <v>0.99515432356282374</v>
      </c>
      <c r="J29" s="13"/>
      <c r="R29" s="32" t="s">
        <v>27</v>
      </c>
      <c r="S29"/>
      <c r="T29"/>
      <c r="U29"/>
      <c r="V29"/>
      <c r="W29"/>
      <c r="X29"/>
      <c r="Y29"/>
      <c r="Z29"/>
      <c r="AA29"/>
      <c r="AB29" s="32" t="s">
        <v>27</v>
      </c>
      <c r="AC29"/>
      <c r="AD29"/>
      <c r="AE29"/>
      <c r="AF29"/>
      <c r="AG29"/>
      <c r="AH29"/>
      <c r="AI29"/>
      <c r="AJ29"/>
    </row>
    <row r="30" spans="1:36" s="12" customFormat="1" ht="18.75" x14ac:dyDescent="0.3">
      <c r="A30" s="16" t="s">
        <v>3</v>
      </c>
      <c r="B30" s="41">
        <f t="shared" ref="B30:G30" si="28">B24+B21+B18+B27</f>
        <v>1973443</v>
      </c>
      <c r="C30" s="41">
        <f t="shared" si="28"/>
        <v>875344</v>
      </c>
      <c r="D30" s="41">
        <f t="shared" si="28"/>
        <v>1160412</v>
      </c>
      <c r="E30" s="41">
        <f t="shared" si="28"/>
        <v>2827725</v>
      </c>
      <c r="F30" s="41">
        <f t="shared" si="28"/>
        <v>865969</v>
      </c>
      <c r="G30" s="41">
        <f t="shared" si="28"/>
        <v>773141</v>
      </c>
      <c r="H30" s="41">
        <f>H24+H21+H18+H27</f>
        <v>1992098</v>
      </c>
      <c r="J30" s="13"/>
      <c r="R30" s="32" t="s">
        <v>28</v>
      </c>
      <c r="S30"/>
      <c r="T30"/>
      <c r="U30"/>
      <c r="V30"/>
      <c r="W30"/>
      <c r="AB30" s="32" t="s">
        <v>28</v>
      </c>
      <c r="AC30"/>
      <c r="AD30"/>
      <c r="AE30"/>
      <c r="AF30"/>
      <c r="AG30"/>
    </row>
    <row r="31" spans="1:36" s="12" customFormat="1" x14ac:dyDescent="0.25">
      <c r="A31" s="50" t="s">
        <v>18</v>
      </c>
      <c r="B31" s="51">
        <f>B30/'Panorama Mensual'!B18</f>
        <v>0.24923884287698764</v>
      </c>
      <c r="C31" s="51">
        <f>C30/'Panorama Mensual'!C18</f>
        <v>0.16134849818697125</v>
      </c>
      <c r="D31" s="51">
        <f>D30/'Panorama Mensual'!D18</f>
        <v>0.18413787029712633</v>
      </c>
      <c r="E31" s="51">
        <f>E30/'Panorama Mensual'!E18</f>
        <v>0.2663072549757256</v>
      </c>
      <c r="F31" s="51">
        <f>F30/'Panorama Mensual'!F18</f>
        <v>8.6634490705517125E-2</v>
      </c>
      <c r="G31" s="51">
        <f>G30/'Panorama Mensual'!G18</f>
        <v>7.6801238687408568E-2</v>
      </c>
      <c r="H31" s="51">
        <f>H30/'Panorama Mensual'!H18</f>
        <v>0.12823481678225362</v>
      </c>
      <c r="R31" s="33" t="s">
        <v>4</v>
      </c>
      <c r="S31"/>
      <c r="T31"/>
      <c r="U31"/>
      <c r="V31"/>
      <c r="W31"/>
      <c r="AB31" s="33" t="s">
        <v>4</v>
      </c>
      <c r="AC31"/>
      <c r="AD31"/>
      <c r="AE31"/>
      <c r="AF31"/>
      <c r="AG31"/>
    </row>
    <row r="32" spans="1:36" s="12" customFormat="1" x14ac:dyDescent="0.25">
      <c r="A32" s="35" t="s">
        <v>2</v>
      </c>
      <c r="B32" s="25" t="s">
        <v>4</v>
      </c>
      <c r="C32" s="25">
        <f t="shared" ref="C32:H32" si="29">(C30-B30)/B30</f>
        <v>-0.5564381641628362</v>
      </c>
      <c r="D32" s="25">
        <f t="shared" si="29"/>
        <v>0.3256639675373339</v>
      </c>
      <c r="E32" s="25">
        <f t="shared" si="29"/>
        <v>1.4368284712671018</v>
      </c>
      <c r="F32" s="25">
        <f t="shared" si="29"/>
        <v>-0.69375770274690785</v>
      </c>
      <c r="G32" s="25">
        <f t="shared" si="29"/>
        <v>-0.10719552316537891</v>
      </c>
      <c r="H32" s="25">
        <f t="shared" si="29"/>
        <v>1.5766296186594684</v>
      </c>
    </row>
    <row r="33" spans="1:36" x14ac:dyDescent="0.25">
      <c r="A33" s="12"/>
      <c r="B33" s="12"/>
      <c r="C33" s="12"/>
      <c r="D33" s="12"/>
      <c r="E33" s="12"/>
      <c r="F33" s="12"/>
      <c r="G33" s="12"/>
      <c r="H33" s="12"/>
    </row>
    <row r="34" spans="1:36" ht="18.75" x14ac:dyDescent="0.25">
      <c r="A34" s="21" t="s">
        <v>5</v>
      </c>
      <c r="B34" s="30">
        <f t="shared" ref="B34:G34" si="30">AVERAGE(B21,B24,B18,B27)</f>
        <v>493360.75</v>
      </c>
      <c r="C34" s="30">
        <f t="shared" si="30"/>
        <v>218836</v>
      </c>
      <c r="D34" s="30">
        <f t="shared" si="30"/>
        <v>290103</v>
      </c>
      <c r="E34" s="30">
        <f t="shared" si="30"/>
        <v>706931.25</v>
      </c>
      <c r="F34" s="30">
        <f t="shared" si="30"/>
        <v>216492.25</v>
      </c>
      <c r="G34" s="30">
        <f t="shared" si="30"/>
        <v>193285.25</v>
      </c>
      <c r="H34" s="30">
        <f>AVERAGE(H21,H24,H18,H27)</f>
        <v>498024.5</v>
      </c>
    </row>
    <row r="36" spans="1:36" ht="21" x14ac:dyDescent="0.35">
      <c r="A36" s="282" t="s">
        <v>159</v>
      </c>
      <c r="B36" s="282"/>
      <c r="C36" s="282"/>
      <c r="D36" s="282"/>
      <c r="E36" s="282"/>
      <c r="F36" s="282"/>
      <c r="G36" s="282"/>
      <c r="H36" s="282"/>
      <c r="J36" s="282" t="s">
        <v>70</v>
      </c>
      <c r="K36" s="282"/>
      <c r="L36" s="282"/>
      <c r="M36" s="282"/>
      <c r="N36" s="282"/>
      <c r="O36" s="282"/>
      <c r="P36" s="282"/>
      <c r="R36" s="282" t="s">
        <v>157</v>
      </c>
      <c r="S36" s="282"/>
      <c r="T36" s="282"/>
      <c r="U36" s="282"/>
      <c r="V36" s="282"/>
      <c r="W36" s="282"/>
      <c r="X36" s="282"/>
      <c r="Y36" s="282"/>
      <c r="Z36" s="282"/>
      <c r="AB36" s="282" t="s">
        <v>158</v>
      </c>
      <c r="AC36" s="282"/>
      <c r="AD36" s="282"/>
      <c r="AE36" s="282"/>
      <c r="AF36" s="282"/>
      <c r="AG36" s="282"/>
      <c r="AH36" s="282"/>
      <c r="AI36" s="282"/>
      <c r="AJ36" s="282"/>
    </row>
    <row r="38" spans="1:36" ht="18.75" x14ac:dyDescent="0.3">
      <c r="A38" s="87" t="s">
        <v>0</v>
      </c>
      <c r="B38" s="113">
        <f t="shared" ref="B38:H38" si="31">B$3</f>
        <v>42125</v>
      </c>
      <c r="C38" s="113">
        <f t="shared" si="31"/>
        <v>42186</v>
      </c>
      <c r="D38" s="113">
        <f t="shared" si="31"/>
        <v>42248</v>
      </c>
      <c r="E38" s="113">
        <f t="shared" si="31"/>
        <v>42309</v>
      </c>
      <c r="F38" s="113">
        <f t="shared" si="31"/>
        <v>42370</v>
      </c>
      <c r="G38" s="113">
        <f t="shared" si="31"/>
        <v>42430</v>
      </c>
      <c r="H38" s="113">
        <f t="shared" si="31"/>
        <v>42491</v>
      </c>
      <c r="J38" s="87" t="s">
        <v>213</v>
      </c>
      <c r="K38" s="113">
        <f t="shared" ref="K38:P38" si="32">C$3</f>
        <v>42186</v>
      </c>
      <c r="L38" s="113">
        <f t="shared" si="32"/>
        <v>42248</v>
      </c>
      <c r="M38" s="113">
        <f t="shared" si="32"/>
        <v>42309</v>
      </c>
      <c r="N38" s="113">
        <f t="shared" si="32"/>
        <v>42370</v>
      </c>
      <c r="O38" s="113">
        <f t="shared" si="32"/>
        <v>42430</v>
      </c>
      <c r="P38" s="113">
        <f t="shared" si="32"/>
        <v>42491</v>
      </c>
      <c r="Q38" s="6" t="s">
        <v>4</v>
      </c>
      <c r="R38" s="87" t="s">
        <v>314</v>
      </c>
      <c r="S38" s="113">
        <f t="shared" ref="S38:Y38" si="33">B38</f>
        <v>42125</v>
      </c>
      <c r="T38" s="113">
        <f t="shared" si="33"/>
        <v>42186</v>
      </c>
      <c r="U38" s="113">
        <f t="shared" si="33"/>
        <v>42248</v>
      </c>
      <c r="V38" s="113">
        <f t="shared" si="33"/>
        <v>42309</v>
      </c>
      <c r="W38" s="113">
        <f t="shared" si="33"/>
        <v>42370</v>
      </c>
      <c r="X38" s="113">
        <f t="shared" si="33"/>
        <v>42430</v>
      </c>
      <c r="Y38" s="113">
        <f t="shared" si="33"/>
        <v>42491</v>
      </c>
      <c r="Z38" s="6" t="s">
        <v>16</v>
      </c>
      <c r="AB38" s="87" t="s">
        <v>211</v>
      </c>
      <c r="AC38" s="113">
        <f t="shared" ref="AC38:AI38" si="34">B38</f>
        <v>42125</v>
      </c>
      <c r="AD38" s="113">
        <f t="shared" si="34"/>
        <v>42186</v>
      </c>
      <c r="AE38" s="113">
        <f t="shared" si="34"/>
        <v>42248</v>
      </c>
      <c r="AF38" s="113">
        <f t="shared" si="34"/>
        <v>42309</v>
      </c>
      <c r="AG38" s="113">
        <f t="shared" si="34"/>
        <v>42370</v>
      </c>
      <c r="AH38" s="113">
        <f t="shared" si="34"/>
        <v>42430</v>
      </c>
      <c r="AI38" s="113">
        <f t="shared" si="34"/>
        <v>42491</v>
      </c>
      <c r="AJ38" s="6" t="s">
        <v>16</v>
      </c>
    </row>
    <row r="39" spans="1:36" x14ac:dyDescent="0.25">
      <c r="V39" t="s">
        <v>4</v>
      </c>
      <c r="AF39" t="s">
        <v>4</v>
      </c>
    </row>
    <row r="40" spans="1:36" ht="21" x14ac:dyDescent="0.35">
      <c r="A40" s="83" t="str">
        <f>'Panorama Mensual'!$A$5</f>
        <v>:: Musimundo</v>
      </c>
      <c r="B40" s="1">
        <f t="shared" ref="B40:H40" si="35">B53/B41</f>
        <v>0.38002110297933828</v>
      </c>
      <c r="C40" s="1">
        <f t="shared" si="35"/>
        <v>0.4923192835648813</v>
      </c>
      <c r="D40" s="1">
        <f t="shared" si="35"/>
        <v>0.53729639548667518</v>
      </c>
      <c r="E40" s="1">
        <f t="shared" si="35"/>
        <v>0.44468958931211539</v>
      </c>
      <c r="F40" s="1">
        <f t="shared" si="35"/>
        <v>0.38096660509583369</v>
      </c>
      <c r="G40" s="1">
        <f t="shared" si="35"/>
        <v>0.39026264128743193</v>
      </c>
      <c r="H40" s="1">
        <f t="shared" si="35"/>
        <v>0.33012065230509663</v>
      </c>
      <c r="J40" s="83" t="str">
        <f>'Panorama Mensual'!$A$5</f>
        <v>:: Musimundo</v>
      </c>
      <c r="K40" s="175">
        <f t="shared" ref="K40:P40" si="36">IF(C55&gt;C$67,1,0)</f>
        <v>0</v>
      </c>
      <c r="L40" s="175">
        <f t="shared" si="36"/>
        <v>1</v>
      </c>
      <c r="M40" s="175">
        <f t="shared" si="36"/>
        <v>0</v>
      </c>
      <c r="N40" s="175">
        <f t="shared" si="36"/>
        <v>1</v>
      </c>
      <c r="O40" s="175">
        <f t="shared" si="36"/>
        <v>0</v>
      </c>
      <c r="P40" s="175">
        <f t="shared" si="36"/>
        <v>0</v>
      </c>
      <c r="R40" s="83" t="str">
        <f>'Panorama Mensual'!$A$5</f>
        <v>:: Musimundo</v>
      </c>
      <c r="S40" s="57">
        <f t="shared" ref="S40:Y40" si="37">B53/B65</f>
        <v>0.26880667920027496</v>
      </c>
      <c r="T40" s="57">
        <f t="shared" si="37"/>
        <v>0.24858433886149295</v>
      </c>
      <c r="U40" s="57">
        <f t="shared" si="37"/>
        <v>0.25312524700217842</v>
      </c>
      <c r="V40" s="57">
        <f t="shared" si="37"/>
        <v>0.24113886182279798</v>
      </c>
      <c r="W40" s="57">
        <f t="shared" si="37"/>
        <v>0.2484786530225658</v>
      </c>
      <c r="X40" s="57">
        <f t="shared" si="37"/>
        <v>0.2096891677318013</v>
      </c>
      <c r="Y40" s="57">
        <f t="shared" si="37"/>
        <v>0.19869403464198093</v>
      </c>
      <c r="Z40" s="58">
        <f>AVERAGE(S40:Y40)</f>
        <v>0.23835956889758464</v>
      </c>
      <c r="AA40" s="2"/>
      <c r="AB40" s="83" t="str">
        <f>'Panorama Mensual'!$A$5</f>
        <v>:: Musimundo</v>
      </c>
      <c r="AC40" s="57">
        <f t="shared" ref="AC40:AI40" si="38">B40</f>
        <v>0.38002110297933828</v>
      </c>
      <c r="AD40" s="57">
        <f t="shared" si="38"/>
        <v>0.4923192835648813</v>
      </c>
      <c r="AE40" s="57">
        <f t="shared" si="38"/>
        <v>0.53729639548667518</v>
      </c>
      <c r="AF40" s="57">
        <f t="shared" si="38"/>
        <v>0.44468958931211539</v>
      </c>
      <c r="AG40" s="57">
        <f t="shared" si="38"/>
        <v>0.38096660509583369</v>
      </c>
      <c r="AH40" s="57">
        <f t="shared" si="38"/>
        <v>0.39026264128743193</v>
      </c>
      <c r="AI40" s="57">
        <f t="shared" si="38"/>
        <v>0.33012065230509663</v>
      </c>
      <c r="AJ40" s="58">
        <f>AVERAGE(AC40:AI40)</f>
        <v>0.4222394671473389</v>
      </c>
    </row>
    <row r="41" spans="1:36" ht="21" x14ac:dyDescent="0.35">
      <c r="A41" s="33" t="s">
        <v>25</v>
      </c>
      <c r="B41" s="49">
        <f>'Panorama Mensual'!B$5</f>
        <v>1749516</v>
      </c>
      <c r="C41" s="49">
        <f>'Panorama Mensual'!C$5</f>
        <v>1096317</v>
      </c>
      <c r="D41" s="49">
        <f>'Panorama Mensual'!D$5</f>
        <v>1275512</v>
      </c>
      <c r="E41" s="49">
        <f>'Panorama Mensual'!E$5</f>
        <v>2249461.2512682606</v>
      </c>
      <c r="F41" s="49">
        <f>'Panorama Mensual'!F$5</f>
        <v>2222914</v>
      </c>
      <c r="G41" s="49">
        <f>'Panorama Mensual'!G$5</f>
        <v>1512917.0397971538</v>
      </c>
      <c r="H41" s="49">
        <f>'Panorama Mensual'!H$5</f>
        <v>2460873</v>
      </c>
      <c r="J41" s="33" t="s">
        <v>4</v>
      </c>
      <c r="K41" s="37"/>
      <c r="L41" s="37"/>
      <c r="M41" s="37"/>
      <c r="N41" s="37"/>
      <c r="O41" s="37"/>
      <c r="P41" s="37"/>
      <c r="R41" s="33" t="s">
        <v>4</v>
      </c>
      <c r="S41" s="59" t="s">
        <v>4</v>
      </c>
      <c r="T41" s="59" t="s">
        <v>4</v>
      </c>
      <c r="U41" s="59" t="s">
        <v>4</v>
      </c>
      <c r="V41" s="59" t="s">
        <v>4</v>
      </c>
      <c r="W41" s="59" t="s">
        <v>4</v>
      </c>
      <c r="X41" s="59" t="s">
        <v>4</v>
      </c>
      <c r="Y41" s="59" t="s">
        <v>4</v>
      </c>
      <c r="Z41" s="60"/>
      <c r="AA41" s="7"/>
      <c r="AB41" s="33" t="s">
        <v>4</v>
      </c>
      <c r="AC41" s="59" t="s">
        <v>4</v>
      </c>
      <c r="AD41" s="59" t="s">
        <v>4</v>
      </c>
      <c r="AE41" s="59" t="s">
        <v>4</v>
      </c>
      <c r="AF41" s="59" t="s">
        <v>4</v>
      </c>
      <c r="AG41" s="59" t="s">
        <v>4</v>
      </c>
      <c r="AH41" s="59" t="s">
        <v>4</v>
      </c>
      <c r="AI41" s="59" t="s">
        <v>4</v>
      </c>
      <c r="AJ41" s="60"/>
    </row>
    <row r="42" spans="1:36" ht="21" x14ac:dyDescent="0.35">
      <c r="A42" s="84" t="str">
        <f>'Panorama Mensual'!$A$8</f>
        <v>:: Fravega</v>
      </c>
      <c r="B42" s="1">
        <f t="shared" ref="B42:H42" si="39">B56/B43</f>
        <v>0.31879042312353495</v>
      </c>
      <c r="C42" s="1">
        <f t="shared" si="39"/>
        <v>0.41366672918185032</v>
      </c>
      <c r="D42" s="1">
        <f t="shared" si="39"/>
        <v>0.49596527924753381</v>
      </c>
      <c r="E42" s="1">
        <f t="shared" si="39"/>
        <v>0.41358902759003724</v>
      </c>
      <c r="F42" s="1">
        <f t="shared" si="39"/>
        <v>0.33501260782018732</v>
      </c>
      <c r="G42" s="1">
        <f t="shared" si="39"/>
        <v>0.32544194895918349</v>
      </c>
      <c r="H42" s="1">
        <f t="shared" si="39"/>
        <v>0.33065391420718998</v>
      </c>
      <c r="J42" s="84" t="str">
        <f>'Panorama Mensual'!$A$8</f>
        <v>:: Fravega</v>
      </c>
      <c r="K42" s="175">
        <f t="shared" ref="K42:P42" si="40">IF(C58&gt;C$67,1,0)</f>
        <v>1</v>
      </c>
      <c r="L42" s="175">
        <f t="shared" si="40"/>
        <v>1</v>
      </c>
      <c r="M42" s="175">
        <f t="shared" si="40"/>
        <v>0</v>
      </c>
      <c r="N42" s="175">
        <f t="shared" si="40"/>
        <v>0</v>
      </c>
      <c r="O42" s="175">
        <f t="shared" si="40"/>
        <v>0</v>
      </c>
      <c r="P42" s="175">
        <f t="shared" si="40"/>
        <v>1</v>
      </c>
      <c r="R42" s="84" t="str">
        <f>'Panorama Mensual'!$A$8</f>
        <v>:: Fravega</v>
      </c>
      <c r="S42" s="57">
        <f t="shared" ref="S42:Y42" si="41">B56/B65</f>
        <v>0.31831443184345121</v>
      </c>
      <c r="T42" s="57">
        <f t="shared" si="41"/>
        <v>0.3210123030682368</v>
      </c>
      <c r="U42" s="57">
        <f t="shared" si="41"/>
        <v>0.33322782262085654</v>
      </c>
      <c r="V42" s="57">
        <f t="shared" si="41"/>
        <v>0.32539181280346902</v>
      </c>
      <c r="W42" s="57">
        <f t="shared" si="41"/>
        <v>0.31501829137330245</v>
      </c>
      <c r="X42" s="57">
        <f t="shared" si="41"/>
        <v>0.30131832828260047</v>
      </c>
      <c r="Y42" s="57">
        <f t="shared" si="41"/>
        <v>0.33671654246429666</v>
      </c>
      <c r="Z42" s="58">
        <f>AVERAGE(S42:Y42)</f>
        <v>0.321571361779459</v>
      </c>
      <c r="AA42" s="11"/>
      <c r="AB42" s="84" t="str">
        <f>'Panorama Mensual'!$A$8</f>
        <v>:: Fravega</v>
      </c>
      <c r="AC42" s="57">
        <f t="shared" ref="AC42:AI42" si="42">B42</f>
        <v>0.31879042312353495</v>
      </c>
      <c r="AD42" s="57">
        <f t="shared" si="42"/>
        <v>0.41366672918185032</v>
      </c>
      <c r="AE42" s="57">
        <f t="shared" si="42"/>
        <v>0.49596527924753381</v>
      </c>
      <c r="AF42" s="57">
        <f t="shared" si="42"/>
        <v>0.41358902759003724</v>
      </c>
      <c r="AG42" s="57">
        <f t="shared" si="42"/>
        <v>0.33501260782018732</v>
      </c>
      <c r="AH42" s="57">
        <f t="shared" si="42"/>
        <v>0.32544194895918349</v>
      </c>
      <c r="AI42" s="57">
        <f t="shared" si="42"/>
        <v>0.33065391420718998</v>
      </c>
      <c r="AJ42" s="58">
        <f>AVERAGE(AC42:AI42)</f>
        <v>0.37615999001850237</v>
      </c>
    </row>
    <row r="43" spans="1:36" ht="18.75" x14ac:dyDescent="0.3">
      <c r="A43" s="33" t="s">
        <v>25</v>
      </c>
      <c r="B43" s="49">
        <f>'Panorama Mensual'!B$8</f>
        <v>2469657</v>
      </c>
      <c r="C43" s="49">
        <f>'Panorama Mensual'!C$8</f>
        <v>1684924</v>
      </c>
      <c r="D43" s="49">
        <f>'Panorama Mensual'!D$8</f>
        <v>1819085</v>
      </c>
      <c r="E43" s="49">
        <f>'Panorama Mensual'!E$8</f>
        <v>3263667.3363055997</v>
      </c>
      <c r="F43" s="49">
        <f>'Panorama Mensual'!F$8</f>
        <v>3204757</v>
      </c>
      <c r="G43" s="49">
        <f>'Panorama Mensual'!G$8</f>
        <v>2607042.523907729</v>
      </c>
      <c r="H43" s="49">
        <f>'Panorama Mensual'!H$8</f>
        <v>4163589</v>
      </c>
      <c r="R43" s="33" t="s">
        <v>4</v>
      </c>
      <c r="S43" s="59" t="s">
        <v>4</v>
      </c>
      <c r="T43" s="59" t="s">
        <v>4</v>
      </c>
      <c r="U43" s="59" t="s">
        <v>4</v>
      </c>
      <c r="V43" s="59" t="s">
        <v>4</v>
      </c>
      <c r="W43" s="59" t="s">
        <v>4</v>
      </c>
      <c r="X43" s="59" t="s">
        <v>4</v>
      </c>
      <c r="Y43" s="59" t="s">
        <v>4</v>
      </c>
      <c r="Z43" s="58"/>
      <c r="AA43" s="2"/>
      <c r="AB43" s="33" t="s">
        <v>4</v>
      </c>
      <c r="AC43" s="59" t="s">
        <v>4</v>
      </c>
      <c r="AD43" s="59" t="s">
        <v>4</v>
      </c>
      <c r="AE43" s="59" t="s">
        <v>4</v>
      </c>
      <c r="AF43" s="59" t="s">
        <v>4</v>
      </c>
      <c r="AG43" s="59" t="s">
        <v>4</v>
      </c>
      <c r="AH43" s="59" t="s">
        <v>4</v>
      </c>
      <c r="AI43" s="59" t="s">
        <v>4</v>
      </c>
      <c r="AJ43" s="58"/>
    </row>
    <row r="44" spans="1:36" ht="21" x14ac:dyDescent="0.35">
      <c r="A44" s="85" t="str">
        <f>'Panorama Mensual'!$A$11</f>
        <v>:: Garbarino</v>
      </c>
      <c r="B44" s="1">
        <f t="shared" ref="B44:H44" si="43">B59/B45</f>
        <v>0.35605524962085866</v>
      </c>
      <c r="C44" s="1">
        <f t="shared" si="43"/>
        <v>0.4379114064612174</v>
      </c>
      <c r="D44" s="1">
        <f t="shared" si="43"/>
        <v>0.46178602876709984</v>
      </c>
      <c r="E44" s="1">
        <f t="shared" si="43"/>
        <v>0.41843513919726688</v>
      </c>
      <c r="F44" s="1">
        <f t="shared" si="43"/>
        <v>0.36598719692369858</v>
      </c>
      <c r="G44" s="1">
        <f t="shared" si="43"/>
        <v>0.2368425327329437</v>
      </c>
      <c r="H44" s="1">
        <f t="shared" si="43"/>
        <v>0.20955723113276681</v>
      </c>
      <c r="J44" s="85" t="str">
        <f>'Panorama Mensual'!$A$11</f>
        <v>:: Garbarino</v>
      </c>
      <c r="K44" s="175">
        <f t="shared" ref="K44:P44" si="44">IF(C61&gt;C$67,1,0)</f>
        <v>1</v>
      </c>
      <c r="L44" s="175">
        <f t="shared" si="44"/>
        <v>0</v>
      </c>
      <c r="M44" s="175">
        <f t="shared" si="44"/>
        <v>1</v>
      </c>
      <c r="N44" s="175">
        <f t="shared" si="44"/>
        <v>1</v>
      </c>
      <c r="O44" s="175">
        <f t="shared" si="44"/>
        <v>0</v>
      </c>
      <c r="P44" s="175">
        <f t="shared" si="44"/>
        <v>0</v>
      </c>
      <c r="R44" s="85" t="str">
        <f>'Panorama Mensual'!$A$11</f>
        <v>:: Garbarino</v>
      </c>
      <c r="S44" s="57">
        <f t="shared" ref="S44:Y44" si="45">B59/B65</f>
        <v>0.3666868821638668</v>
      </c>
      <c r="T44" s="57">
        <f t="shared" si="45"/>
        <v>0.3977658921347963</v>
      </c>
      <c r="U44" s="57">
        <f t="shared" si="45"/>
        <v>0.35872841985827336</v>
      </c>
      <c r="V44" s="57">
        <f t="shared" si="45"/>
        <v>0.39597115143088152</v>
      </c>
      <c r="W44" s="57">
        <f t="shared" si="45"/>
        <v>0.40023338078801374</v>
      </c>
      <c r="X44" s="57">
        <f t="shared" si="45"/>
        <v>0.39871750569916575</v>
      </c>
      <c r="Y44" s="57">
        <f t="shared" si="45"/>
        <v>0.37558855389699664</v>
      </c>
      <c r="Z44" s="58">
        <f>AVERAGE(S44:Y44)</f>
        <v>0.38481311228171344</v>
      </c>
      <c r="AA44" s="7" t="s">
        <v>4</v>
      </c>
      <c r="AB44" s="85" t="str">
        <f>'Panorama Mensual'!$A$11</f>
        <v>:: Garbarino</v>
      </c>
      <c r="AC44" s="57">
        <f t="shared" ref="AC44:AI44" si="46">B44</f>
        <v>0.35605524962085866</v>
      </c>
      <c r="AD44" s="57">
        <f t="shared" si="46"/>
        <v>0.4379114064612174</v>
      </c>
      <c r="AE44" s="57">
        <f t="shared" si="46"/>
        <v>0.46178602876709984</v>
      </c>
      <c r="AF44" s="57">
        <f t="shared" si="46"/>
        <v>0.41843513919726688</v>
      </c>
      <c r="AG44" s="57">
        <f t="shared" si="46"/>
        <v>0.36598719692369858</v>
      </c>
      <c r="AH44" s="57">
        <f t="shared" si="46"/>
        <v>0.2368425327329437</v>
      </c>
      <c r="AI44" s="57">
        <f t="shared" si="46"/>
        <v>0.20955723113276681</v>
      </c>
      <c r="AJ44" s="58">
        <f>AVERAGE(AC44:AI44)</f>
        <v>0.35522496926226454</v>
      </c>
    </row>
    <row r="45" spans="1:36" x14ac:dyDescent="0.25">
      <c r="A45" s="33" t="s">
        <v>25</v>
      </c>
      <c r="B45" s="49">
        <f>'Panorama Mensual'!B$11</f>
        <v>2547203</v>
      </c>
      <c r="C45" s="49">
        <f>'Panorama Mensual'!C$11</f>
        <v>1972198</v>
      </c>
      <c r="D45" s="49">
        <f>'Panorama Mensual'!D$11</f>
        <v>2103236</v>
      </c>
      <c r="E45" s="49">
        <f>'Panorama Mensual'!E$11</f>
        <v>3925578.5332732615</v>
      </c>
      <c r="F45" s="49">
        <f>'Panorama Mensual'!F$11</f>
        <v>3727073</v>
      </c>
      <c r="G45" s="49">
        <f>'Panorama Mensual'!G$11</f>
        <v>4740255</v>
      </c>
      <c r="H45" s="49">
        <f>'Panorama Mensual'!H$11</f>
        <v>7328022</v>
      </c>
      <c r="R45" s="33" t="s">
        <v>4</v>
      </c>
      <c r="S45" s="49" t="s">
        <v>4</v>
      </c>
      <c r="T45" s="49" t="s">
        <v>4</v>
      </c>
      <c r="U45" s="49" t="s">
        <v>4</v>
      </c>
      <c r="V45" s="49" t="s">
        <v>4</v>
      </c>
      <c r="W45" s="49" t="s">
        <v>4</v>
      </c>
      <c r="X45" s="49" t="s">
        <v>4</v>
      </c>
      <c r="Y45" s="49" t="s">
        <v>4</v>
      </c>
      <c r="Z45" s="11"/>
      <c r="AA45" s="11"/>
      <c r="AB45" s="33" t="s">
        <v>4</v>
      </c>
      <c r="AC45" s="49" t="s">
        <v>4</v>
      </c>
      <c r="AD45" s="49" t="s">
        <v>4</v>
      </c>
      <c r="AE45" s="49" t="s">
        <v>4</v>
      </c>
      <c r="AF45" s="49" t="s">
        <v>4</v>
      </c>
      <c r="AG45" s="49" t="s">
        <v>4</v>
      </c>
      <c r="AH45" s="49" t="s">
        <v>4</v>
      </c>
      <c r="AI45" s="49" t="s">
        <v>4</v>
      </c>
      <c r="AJ45" s="11"/>
    </row>
    <row r="46" spans="1:36" ht="21" x14ac:dyDescent="0.35">
      <c r="A46" s="167" t="str">
        <f>'Panorama Mensual'!$A$14</f>
        <v>:: Avenida</v>
      </c>
      <c r="B46" s="1">
        <f t="shared" ref="B46:H46" si="47">B62/B47</f>
        <v>9.9217283845547954E-2</v>
      </c>
      <c r="C46" s="1">
        <f t="shared" si="47"/>
        <v>0.10549366790872022</v>
      </c>
      <c r="D46" s="1">
        <f t="shared" si="47"/>
        <v>0.13467906727341236</v>
      </c>
      <c r="E46" s="1">
        <f t="shared" si="47"/>
        <v>0.13187230940456807</v>
      </c>
      <c r="F46" s="1">
        <f t="shared" si="47"/>
        <v>0.14699786066876994</v>
      </c>
      <c r="G46" s="1">
        <f t="shared" si="47"/>
        <v>0.21067525104085855</v>
      </c>
      <c r="H46" s="1">
        <f t="shared" si="47"/>
        <v>0.22997845518153201</v>
      </c>
      <c r="J46" s="91" t="str">
        <f>'Panorama Mensual'!$A$14</f>
        <v>:: Avenida</v>
      </c>
      <c r="K46" s="175">
        <f t="shared" ref="K46:P46" si="48">IF(C64&gt;C$67,1,0)</f>
        <v>0</v>
      </c>
      <c r="L46" s="175">
        <f t="shared" si="48"/>
        <v>1</v>
      </c>
      <c r="M46" s="175">
        <f t="shared" si="48"/>
        <v>0</v>
      </c>
      <c r="N46" s="175">
        <f t="shared" si="48"/>
        <v>0</v>
      </c>
      <c r="O46" s="175">
        <f t="shared" si="48"/>
        <v>1</v>
      </c>
      <c r="P46" s="175">
        <f t="shared" si="48"/>
        <v>0</v>
      </c>
      <c r="R46" s="167" t="str">
        <f>'Panorama Mensual'!$A$14</f>
        <v>:: Avenida</v>
      </c>
      <c r="S46" s="176">
        <f t="shared" ref="S46:Y46" si="49">B62/B65</f>
        <v>4.6192006792407057E-2</v>
      </c>
      <c r="T46" s="176">
        <f t="shared" si="49"/>
        <v>3.2637465935473946E-2</v>
      </c>
      <c r="U46" s="176">
        <f t="shared" si="49"/>
        <v>5.4918510518691649E-2</v>
      </c>
      <c r="V46" s="176">
        <f t="shared" si="49"/>
        <v>3.7498173942851522E-2</v>
      </c>
      <c r="W46" s="176">
        <f t="shared" si="49"/>
        <v>3.6269674816118001E-2</v>
      </c>
      <c r="X46" s="176">
        <f t="shared" si="49"/>
        <v>9.0274998286432484E-2</v>
      </c>
      <c r="Y46" s="176">
        <f t="shared" si="49"/>
        <v>8.9000868996725796E-2</v>
      </c>
      <c r="Z46" s="58">
        <f>AVERAGE(S46:Y46)</f>
        <v>5.5255957041242927E-2</v>
      </c>
      <c r="AB46" s="167" t="str">
        <f>'Panorama Mensual'!$A$14</f>
        <v>:: Avenida</v>
      </c>
      <c r="AC46" s="177">
        <f t="shared" ref="AC46:AI46" si="50">B46</f>
        <v>9.9217283845547954E-2</v>
      </c>
      <c r="AD46" s="177">
        <f t="shared" si="50"/>
        <v>0.10549366790872022</v>
      </c>
      <c r="AE46" s="177">
        <f t="shared" si="50"/>
        <v>0.13467906727341236</v>
      </c>
      <c r="AF46" s="177">
        <f t="shared" si="50"/>
        <v>0.13187230940456807</v>
      </c>
      <c r="AG46" s="177">
        <f t="shared" si="50"/>
        <v>0.14699786066876994</v>
      </c>
      <c r="AH46" s="177">
        <f t="shared" si="50"/>
        <v>0.21067525104085855</v>
      </c>
      <c r="AI46" s="177">
        <f t="shared" si="50"/>
        <v>0.22997845518153201</v>
      </c>
      <c r="AJ46" s="58">
        <f>AVERAGE(AC46:AI46)</f>
        <v>0.15127341361762989</v>
      </c>
    </row>
    <row r="47" spans="1:36" ht="18.75" x14ac:dyDescent="0.3">
      <c r="A47" s="33" t="s">
        <v>25</v>
      </c>
      <c r="B47" s="49">
        <f>'Panorama Mensual'!B14</f>
        <v>1151503</v>
      </c>
      <c r="C47" s="49">
        <f>'Panorama Mensual'!C14</f>
        <v>671737</v>
      </c>
      <c r="D47" s="49">
        <f>'Panorama Mensual'!D14</f>
        <v>1104032</v>
      </c>
      <c r="E47" s="49">
        <f>'Panorama Mensual'!E14</f>
        <v>1179572.8815424205</v>
      </c>
      <c r="F47" s="49">
        <f>'Panorama Mensual'!F14</f>
        <v>840917</v>
      </c>
      <c r="G47" s="49">
        <f>'Panorama Mensual'!G14</f>
        <v>1206563.1759978374</v>
      </c>
      <c r="H47" s="49">
        <f>'Panorama Mensual'!H14</f>
        <v>1582283</v>
      </c>
      <c r="I47" s="9"/>
      <c r="J47" s="9"/>
      <c r="K47" s="9"/>
      <c r="L47" s="9"/>
      <c r="M47" s="2"/>
      <c r="N47" s="2"/>
      <c r="O47" s="2"/>
      <c r="P47" s="2"/>
      <c r="R47" s="14"/>
      <c r="S47" s="14"/>
      <c r="T47" s="14"/>
      <c r="U47" s="14"/>
      <c r="V47" s="14"/>
      <c r="W47" s="14"/>
      <c r="X47" s="14"/>
      <c r="Y47" s="14"/>
      <c r="Z47" s="14"/>
      <c r="AA47" s="11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ht="21" x14ac:dyDescent="0.35">
      <c r="R48" s="282" t="s">
        <v>154</v>
      </c>
      <c r="S48" s="282"/>
      <c r="T48" s="282"/>
      <c r="U48" s="282"/>
      <c r="V48" s="282"/>
      <c r="W48" s="282"/>
      <c r="X48" s="282"/>
      <c r="Y48" s="282"/>
      <c r="Z48" s="282"/>
      <c r="AA48" s="11"/>
      <c r="AB48" s="282" t="s">
        <v>156</v>
      </c>
      <c r="AC48" s="282"/>
      <c r="AD48" s="282"/>
      <c r="AE48" s="282"/>
      <c r="AF48" s="282"/>
      <c r="AG48" s="282"/>
      <c r="AH48" s="282"/>
      <c r="AI48" s="282"/>
      <c r="AJ48" s="282"/>
    </row>
    <row r="49" spans="1:36" ht="21" x14ac:dyDescent="0.35">
      <c r="A49" s="282" t="s">
        <v>687</v>
      </c>
      <c r="B49" s="282"/>
      <c r="C49" s="282"/>
      <c r="D49" s="282"/>
      <c r="E49" s="282"/>
      <c r="F49" s="282"/>
      <c r="G49" s="282"/>
      <c r="H49" s="282"/>
      <c r="J49" s="282" t="s">
        <v>693</v>
      </c>
      <c r="K49" s="282"/>
      <c r="L49" s="282"/>
      <c r="M49" s="282"/>
      <c r="N49" s="282"/>
      <c r="O49" s="282"/>
      <c r="P49" s="282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ht="18.75" x14ac:dyDescent="0.3">
      <c r="R50" s="13"/>
      <c r="S50" s="13"/>
      <c r="T50" s="13"/>
      <c r="U50" s="13"/>
      <c r="V50" s="13"/>
      <c r="W50" s="13"/>
      <c r="X50" s="13"/>
      <c r="Y50" s="13"/>
      <c r="Z50" s="13"/>
      <c r="AA50" s="11"/>
    </row>
    <row r="51" spans="1:36" ht="18.75" x14ac:dyDescent="0.3">
      <c r="A51" s="5" t="s">
        <v>0</v>
      </c>
      <c r="B51" s="113">
        <f t="shared" ref="B51:H51" si="51">B$3</f>
        <v>42125</v>
      </c>
      <c r="C51" s="113">
        <f t="shared" si="51"/>
        <v>42186</v>
      </c>
      <c r="D51" s="113">
        <f t="shared" si="51"/>
        <v>42248</v>
      </c>
      <c r="E51" s="113">
        <f t="shared" si="51"/>
        <v>42309</v>
      </c>
      <c r="F51" s="113">
        <f t="shared" si="51"/>
        <v>42370</v>
      </c>
      <c r="G51" s="113">
        <f t="shared" si="51"/>
        <v>42430</v>
      </c>
      <c r="H51" s="113">
        <f t="shared" si="51"/>
        <v>42491</v>
      </c>
      <c r="I51" s="3" t="s">
        <v>4</v>
      </c>
      <c r="J51" s="2"/>
      <c r="K51" s="2"/>
      <c r="L51" s="2"/>
      <c r="M51" s="2"/>
      <c r="N51" s="2"/>
      <c r="O51" s="2"/>
      <c r="P51" s="2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x14ac:dyDescent="0.25">
      <c r="E52" t="s">
        <v>4</v>
      </c>
      <c r="I52" s="7"/>
      <c r="J52" s="7"/>
      <c r="K52" s="7"/>
      <c r="L52" s="7"/>
      <c r="M52" s="7"/>
      <c r="N52" s="7"/>
      <c r="O52" s="7"/>
      <c r="P52" s="7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8.75" x14ac:dyDescent="0.3">
      <c r="A53" s="83" t="str">
        <f>'Panorama Mensual'!$A$5</f>
        <v>:: Musimundo</v>
      </c>
      <c r="B53" s="3">
        <v>664853</v>
      </c>
      <c r="C53" s="3">
        <v>539738</v>
      </c>
      <c r="D53" s="3">
        <v>685328</v>
      </c>
      <c r="E53" s="3">
        <v>1000312</v>
      </c>
      <c r="F53" s="3">
        <v>846856</v>
      </c>
      <c r="G53" s="3">
        <v>590435</v>
      </c>
      <c r="H53" s="3">
        <v>812385</v>
      </c>
      <c r="I53" s="11"/>
      <c r="J53" s="11"/>
      <c r="K53" s="11"/>
      <c r="L53" s="11"/>
      <c r="M53" s="11"/>
      <c r="N53" s="11"/>
      <c r="O53" s="11"/>
      <c r="P53" s="11"/>
      <c r="Q53" s="7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1:36" ht="18.75" x14ac:dyDescent="0.3">
      <c r="A54" s="100" t="s">
        <v>1</v>
      </c>
      <c r="B54" s="7">
        <f t="shared" ref="B54:G54" si="52">B53/B65</f>
        <v>0.26880667920027496</v>
      </c>
      <c r="C54" s="7">
        <f t="shared" si="52"/>
        <v>0.24858433886149295</v>
      </c>
      <c r="D54" s="7">
        <f t="shared" si="52"/>
        <v>0.25312524700217842</v>
      </c>
      <c r="E54" s="7">
        <f t="shared" si="52"/>
        <v>0.24113886182279798</v>
      </c>
      <c r="F54" s="7">
        <f t="shared" si="52"/>
        <v>0.2484786530225658</v>
      </c>
      <c r="G54" s="7">
        <f t="shared" si="52"/>
        <v>0.2096891677318013</v>
      </c>
      <c r="H54" s="7">
        <f t="shared" ref="H54" si="53">H53/H65</f>
        <v>0.19869403464198093</v>
      </c>
      <c r="I54" s="3" t="s">
        <v>4</v>
      </c>
      <c r="J54" s="2"/>
      <c r="K54" s="2"/>
      <c r="L54" s="2"/>
      <c r="M54" s="2"/>
      <c r="N54" s="2"/>
      <c r="O54" s="2"/>
      <c r="P54" s="2"/>
      <c r="Q54" s="11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8.75" x14ac:dyDescent="0.3">
      <c r="A55" s="100" t="s">
        <v>2</v>
      </c>
      <c r="B55" s="19" t="e">
        <f t="shared" ref="B55:G55" si="54">(B53-A53)/A53</f>
        <v>#VALUE!</v>
      </c>
      <c r="C55" s="19">
        <f t="shared" si="54"/>
        <v>-0.18818445581203663</v>
      </c>
      <c r="D55" s="19">
        <f t="shared" si="54"/>
        <v>0.26974198592650506</v>
      </c>
      <c r="E55" s="19">
        <f t="shared" si="54"/>
        <v>0.4596105806270866</v>
      </c>
      <c r="F55" s="19">
        <f t="shared" si="54"/>
        <v>-0.15340813666136166</v>
      </c>
      <c r="G55" s="19">
        <f t="shared" si="54"/>
        <v>-0.30279173791057745</v>
      </c>
      <c r="H55" s="19">
        <f t="shared" ref="H55" si="55">(H53-G53)/G53</f>
        <v>0.37590928722043915</v>
      </c>
      <c r="I55" s="7"/>
      <c r="J55" s="7"/>
      <c r="K55" s="7"/>
      <c r="L55" s="7"/>
      <c r="M55" s="7"/>
      <c r="N55" s="7"/>
      <c r="O55" s="7"/>
      <c r="P55" s="7"/>
      <c r="Q55" s="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8.75" x14ac:dyDescent="0.3">
      <c r="A56" s="84" t="str">
        <f>'Panorama Mensual'!$A$8</f>
        <v>:: Fravega</v>
      </c>
      <c r="B56" s="3">
        <v>787303</v>
      </c>
      <c r="C56" s="3">
        <v>696997</v>
      </c>
      <c r="D56" s="3">
        <v>902203</v>
      </c>
      <c r="E56" s="3">
        <v>1349817</v>
      </c>
      <c r="F56" s="3">
        <v>1073634</v>
      </c>
      <c r="G56" s="3">
        <v>848441</v>
      </c>
      <c r="H56" s="3">
        <v>1376707</v>
      </c>
      <c r="I56" s="11"/>
      <c r="J56" s="11"/>
      <c r="K56" s="11"/>
      <c r="L56" s="11"/>
      <c r="M56" s="11"/>
      <c r="N56" s="11"/>
      <c r="O56" s="11"/>
      <c r="P56" s="11"/>
      <c r="Q56" s="7"/>
      <c r="R56" s="2"/>
      <c r="S56" s="2"/>
      <c r="T56" s="2"/>
      <c r="U56" s="2"/>
      <c r="V56" s="2"/>
      <c r="W56" s="2"/>
      <c r="X56" s="2"/>
      <c r="Y56" s="2"/>
      <c r="Z56" s="2"/>
      <c r="AA56" s="2"/>
      <c r="AH56" s="11"/>
      <c r="AI56" s="11"/>
      <c r="AJ56" s="11"/>
    </row>
    <row r="57" spans="1:36" ht="18.75" x14ac:dyDescent="0.3">
      <c r="A57" s="100" t="s">
        <v>1</v>
      </c>
      <c r="B57" s="7">
        <f t="shared" ref="B57:G57" si="56">B56/B65</f>
        <v>0.31831443184345121</v>
      </c>
      <c r="C57" s="7">
        <f t="shared" si="56"/>
        <v>0.3210123030682368</v>
      </c>
      <c r="D57" s="7">
        <f t="shared" si="56"/>
        <v>0.33322782262085654</v>
      </c>
      <c r="E57" s="7">
        <f t="shared" si="56"/>
        <v>0.32539181280346902</v>
      </c>
      <c r="F57" s="7">
        <f t="shared" si="56"/>
        <v>0.31501829137330245</v>
      </c>
      <c r="G57" s="7">
        <f t="shared" si="56"/>
        <v>0.30131832828260047</v>
      </c>
      <c r="H57" s="7">
        <f t="shared" ref="H57" si="57">H56/H65</f>
        <v>0.33671654246429666</v>
      </c>
      <c r="I57" s="3" t="s">
        <v>4</v>
      </c>
      <c r="J57" s="2"/>
      <c r="K57" s="2"/>
      <c r="L57" s="2"/>
      <c r="M57" s="2"/>
      <c r="N57" s="2"/>
      <c r="O57" s="2"/>
      <c r="P57" s="2"/>
      <c r="Q57" s="11"/>
      <c r="R57" s="7"/>
      <c r="S57" s="7"/>
      <c r="T57" s="7"/>
      <c r="U57" s="7"/>
      <c r="V57" s="7"/>
      <c r="W57" s="7"/>
      <c r="X57" s="7"/>
      <c r="Y57" s="7"/>
      <c r="Z57" s="7"/>
      <c r="AA57" s="7"/>
      <c r="AC57" s="6" t="s">
        <v>4</v>
      </c>
      <c r="AD57" s="6" t="s">
        <v>4</v>
      </c>
      <c r="AE57" s="6" t="s">
        <v>4</v>
      </c>
      <c r="AF57" s="6" t="s">
        <v>4</v>
      </c>
      <c r="AG57" s="6" t="s">
        <v>4</v>
      </c>
      <c r="AH57" s="2"/>
      <c r="AI57" s="2"/>
      <c r="AJ57" s="2"/>
    </row>
    <row r="58" spans="1:36" ht="18.75" x14ac:dyDescent="0.3">
      <c r="A58" s="103" t="s">
        <v>2</v>
      </c>
      <c r="B58" s="19" t="e">
        <f t="shared" ref="B58:G58" si="58">(B56-A56)/A56</f>
        <v>#VALUE!</v>
      </c>
      <c r="C58" s="19">
        <f t="shared" si="58"/>
        <v>-0.11470297966602438</v>
      </c>
      <c r="D58" s="19">
        <f t="shared" si="58"/>
        <v>0.29441446663328535</v>
      </c>
      <c r="E58" s="19">
        <f t="shared" si="58"/>
        <v>0.49613446197806926</v>
      </c>
      <c r="F58" s="19">
        <f t="shared" si="58"/>
        <v>-0.20460773571528584</v>
      </c>
      <c r="G58" s="19">
        <f t="shared" si="58"/>
        <v>-0.20974838725301173</v>
      </c>
      <c r="H58" s="19">
        <f t="shared" ref="H58" si="59">(H56-G56)/G56</f>
        <v>0.62263139098652709</v>
      </c>
      <c r="I58" s="14"/>
      <c r="J58" s="14"/>
      <c r="K58" s="14"/>
      <c r="L58" s="14"/>
      <c r="M58" s="14"/>
      <c r="N58" s="14"/>
      <c r="O58" s="14"/>
      <c r="P58" s="14"/>
      <c r="Q58" s="2"/>
      <c r="X58" s="11"/>
      <c r="Y58" s="11"/>
      <c r="Z58" s="11"/>
      <c r="AA58" s="11"/>
      <c r="AH58" s="14"/>
      <c r="AI58" s="14"/>
      <c r="AJ58" s="14"/>
    </row>
    <row r="59" spans="1:36" ht="21" x14ac:dyDescent="0.35">
      <c r="A59" s="85" t="str">
        <f>'Panorama Mensual'!$A$11</f>
        <v>:: Garbarino</v>
      </c>
      <c r="B59" s="3">
        <v>906945</v>
      </c>
      <c r="C59" s="3">
        <v>863648</v>
      </c>
      <c r="D59" s="3">
        <v>971245</v>
      </c>
      <c r="E59" s="3">
        <v>1642600</v>
      </c>
      <c r="F59" s="3">
        <v>1364061</v>
      </c>
      <c r="G59" s="3">
        <v>1122694</v>
      </c>
      <c r="H59" s="3">
        <v>1535640</v>
      </c>
      <c r="I59" s="13"/>
      <c r="J59" s="33" t="s">
        <v>4</v>
      </c>
      <c r="K59" s="13"/>
      <c r="L59" s="13"/>
      <c r="M59" s="13"/>
      <c r="N59" s="13"/>
      <c r="O59" s="13"/>
      <c r="P59" s="13"/>
      <c r="Q59" s="14"/>
      <c r="S59" s="6" t="s">
        <v>4</v>
      </c>
      <c r="T59" s="6" t="s">
        <v>4</v>
      </c>
      <c r="U59" s="6" t="s">
        <v>4</v>
      </c>
      <c r="V59" s="6" t="s">
        <v>4</v>
      </c>
      <c r="W59" s="6" t="s">
        <v>4</v>
      </c>
      <c r="X59" s="2"/>
      <c r="Y59" s="2"/>
      <c r="Z59" s="2"/>
      <c r="AA59" s="2"/>
      <c r="AB59" s="32" t="s">
        <v>26</v>
      </c>
      <c r="AC59" s="36" t="s">
        <v>4</v>
      </c>
      <c r="AH59" s="13"/>
      <c r="AI59" s="13"/>
      <c r="AJ59" s="13"/>
    </row>
    <row r="60" spans="1:36" ht="18.75" x14ac:dyDescent="0.3">
      <c r="A60" s="100" t="s">
        <v>1</v>
      </c>
      <c r="B60" s="7">
        <f t="shared" ref="B60:G60" si="60">B59/B65</f>
        <v>0.3666868821638668</v>
      </c>
      <c r="C60" s="7">
        <f t="shared" si="60"/>
        <v>0.3977658921347963</v>
      </c>
      <c r="D60" s="7">
        <f t="shared" si="60"/>
        <v>0.35872841985827336</v>
      </c>
      <c r="E60" s="7">
        <f t="shared" si="60"/>
        <v>0.39597115143088152</v>
      </c>
      <c r="F60" s="7">
        <f t="shared" si="60"/>
        <v>0.40023338078801374</v>
      </c>
      <c r="G60" s="7">
        <f t="shared" si="60"/>
        <v>0.39871750569916575</v>
      </c>
      <c r="H60" s="7">
        <f t="shared" ref="H60" si="61">H59/H65</f>
        <v>0.37558855389699664</v>
      </c>
      <c r="I60" s="13"/>
      <c r="J60" s="13"/>
      <c r="K60" s="13"/>
      <c r="L60" s="13"/>
      <c r="M60" s="13"/>
      <c r="N60" s="13"/>
      <c r="O60" s="13"/>
      <c r="P60" s="13"/>
      <c r="Q60" s="13"/>
      <c r="X60" s="14"/>
      <c r="Y60" s="14"/>
      <c r="Z60" s="14"/>
      <c r="AA60" s="14"/>
      <c r="AB60" s="33" t="s">
        <v>4</v>
      </c>
      <c r="AH60" s="13"/>
      <c r="AI60" s="13"/>
      <c r="AJ60" s="13"/>
    </row>
    <row r="61" spans="1:36" ht="21" x14ac:dyDescent="0.35">
      <c r="A61" s="100" t="s">
        <v>2</v>
      </c>
      <c r="B61" s="19" t="e">
        <f t="shared" ref="B61:G61" si="62">(B59-A59)/A59</f>
        <v>#VALUE!</v>
      </c>
      <c r="C61" s="19">
        <f t="shared" si="62"/>
        <v>-4.7739388827326902E-2</v>
      </c>
      <c r="D61" s="19">
        <f t="shared" si="62"/>
        <v>0.12458432139019601</v>
      </c>
      <c r="E61" s="19">
        <f t="shared" si="62"/>
        <v>0.69123135769038713</v>
      </c>
      <c r="F61" s="19">
        <f t="shared" si="62"/>
        <v>-0.16957201996834287</v>
      </c>
      <c r="G61" s="19">
        <f t="shared" si="62"/>
        <v>-0.17694736525712559</v>
      </c>
      <c r="H61" s="19">
        <f t="shared" ref="H61" si="63">(H59-G59)/G59</f>
        <v>0.36781705433537543</v>
      </c>
      <c r="J61" s="13"/>
      <c r="Q61" s="13"/>
      <c r="R61" s="32" t="s">
        <v>26</v>
      </c>
      <c r="S61" s="36" t="s">
        <v>4</v>
      </c>
      <c r="X61" s="13"/>
      <c r="Y61" s="13"/>
      <c r="Z61" s="13"/>
      <c r="AA61" s="13"/>
      <c r="AB61" s="32" t="s">
        <v>27</v>
      </c>
    </row>
    <row r="62" spans="1:36" ht="18.75" x14ac:dyDescent="0.3">
      <c r="A62" s="162" t="str">
        <f>'Panorama Mensual'!$A$14</f>
        <v>:: Avenida</v>
      </c>
      <c r="B62" s="3">
        <v>114249</v>
      </c>
      <c r="C62" s="3">
        <v>70864</v>
      </c>
      <c r="D62" s="3">
        <v>148690</v>
      </c>
      <c r="E62" s="3">
        <v>155553</v>
      </c>
      <c r="F62" s="3">
        <v>123613</v>
      </c>
      <c r="G62" s="3">
        <v>254193</v>
      </c>
      <c r="H62" s="3">
        <v>363891</v>
      </c>
      <c r="I62" s="12"/>
      <c r="J62" s="13"/>
      <c r="K62" s="12"/>
      <c r="L62" s="12"/>
      <c r="M62" s="12"/>
      <c r="N62" s="12"/>
      <c r="O62" s="12"/>
      <c r="P62" s="12"/>
      <c r="Q62" s="13"/>
      <c r="R62" s="33" t="s">
        <v>4</v>
      </c>
      <c r="X62" s="13"/>
      <c r="Y62" s="13"/>
      <c r="Z62" s="13"/>
      <c r="AA62" s="13"/>
      <c r="AB62" s="33" t="s">
        <v>4</v>
      </c>
      <c r="AH62" s="12"/>
      <c r="AI62" s="12"/>
      <c r="AJ62" s="12"/>
    </row>
    <row r="63" spans="1:36" ht="18.75" x14ac:dyDescent="0.3">
      <c r="A63" s="100" t="s">
        <v>1</v>
      </c>
      <c r="B63" s="7">
        <f t="shared" ref="B63:G63" si="64">B62/B65</f>
        <v>4.6192006792407057E-2</v>
      </c>
      <c r="C63" s="7">
        <f t="shared" si="64"/>
        <v>3.2637465935473946E-2</v>
      </c>
      <c r="D63" s="7">
        <f t="shared" si="64"/>
        <v>5.4918510518691649E-2</v>
      </c>
      <c r="E63" s="7">
        <f t="shared" si="64"/>
        <v>3.7498173942851522E-2</v>
      </c>
      <c r="F63" s="7">
        <f t="shared" si="64"/>
        <v>3.6269674816118001E-2</v>
      </c>
      <c r="G63" s="7">
        <f t="shared" si="64"/>
        <v>9.0274998286432484E-2</v>
      </c>
      <c r="H63" s="7">
        <f t="shared" ref="H63" si="65">H62/H65</f>
        <v>8.9000868996725796E-2</v>
      </c>
      <c r="I63" s="12"/>
      <c r="J63" s="13"/>
      <c r="K63" s="12"/>
      <c r="L63" s="12"/>
      <c r="M63" s="12"/>
      <c r="N63" s="12"/>
      <c r="O63" s="12"/>
      <c r="P63" s="12"/>
      <c r="Q63" s="13"/>
      <c r="R63" s="33"/>
      <c r="X63" s="13"/>
      <c r="Y63" s="13"/>
      <c r="Z63" s="13"/>
      <c r="AA63" s="13"/>
      <c r="AB63" s="32" t="s">
        <v>28</v>
      </c>
      <c r="AH63" s="12"/>
      <c r="AI63" s="12"/>
      <c r="AJ63" s="12"/>
    </row>
    <row r="64" spans="1:36" ht="18.75" x14ac:dyDescent="0.3">
      <c r="A64" s="100" t="s">
        <v>2</v>
      </c>
      <c r="B64" s="19" t="e">
        <f t="shared" ref="B64:G64" si="66">(B62-A62)/A62</f>
        <v>#VALUE!</v>
      </c>
      <c r="C64" s="19">
        <f t="shared" si="66"/>
        <v>-0.37974074171327538</v>
      </c>
      <c r="D64" s="19">
        <f t="shared" si="66"/>
        <v>1.0982445247234138</v>
      </c>
      <c r="E64" s="19">
        <f t="shared" si="66"/>
        <v>4.6156432846862598E-2</v>
      </c>
      <c r="F64" s="19">
        <f t="shared" si="66"/>
        <v>-0.20533194473909214</v>
      </c>
      <c r="G64" s="19">
        <f t="shared" si="66"/>
        <v>1.0563613859383723</v>
      </c>
      <c r="H64" s="19">
        <f t="shared" ref="H64" si="67">(H62-G62)/G62</f>
        <v>0.43155397670274159</v>
      </c>
      <c r="I64" s="12"/>
      <c r="J64" s="12"/>
      <c r="K64" s="12"/>
      <c r="L64" s="12"/>
      <c r="M64" s="12"/>
      <c r="N64" s="12"/>
      <c r="O64" s="12"/>
      <c r="P64" s="12"/>
      <c r="R64" s="33"/>
      <c r="X64" s="13"/>
      <c r="Y64" s="13"/>
      <c r="Z64" s="13"/>
      <c r="AA64" s="13"/>
      <c r="AB64" s="33" t="s">
        <v>4</v>
      </c>
      <c r="AH64" s="12"/>
      <c r="AI64" s="12"/>
      <c r="AJ64" s="12"/>
    </row>
    <row r="65" spans="1:36" ht="18.75" x14ac:dyDescent="0.3">
      <c r="A65" s="16" t="s">
        <v>3</v>
      </c>
      <c r="B65" s="17">
        <f t="shared" ref="B65:G65" si="68">B59+B56+B53+B62</f>
        <v>2473350</v>
      </c>
      <c r="C65" s="17">
        <f t="shared" si="68"/>
        <v>2171247</v>
      </c>
      <c r="D65" s="17">
        <f t="shared" si="68"/>
        <v>2707466</v>
      </c>
      <c r="E65" s="17">
        <f t="shared" si="68"/>
        <v>4148282</v>
      </c>
      <c r="F65" s="17">
        <f t="shared" si="68"/>
        <v>3408164</v>
      </c>
      <c r="G65" s="17">
        <f t="shared" si="68"/>
        <v>2815763</v>
      </c>
      <c r="H65" s="17">
        <f t="shared" ref="H65" si="69">H59+H56+H53+H62</f>
        <v>4088623</v>
      </c>
      <c r="I65" s="12"/>
      <c r="J65" s="12"/>
      <c r="K65" s="12"/>
      <c r="L65" s="12"/>
      <c r="M65" s="12"/>
      <c r="N65" s="12"/>
      <c r="O65" s="12"/>
      <c r="P65" s="12"/>
      <c r="Q65" s="12"/>
      <c r="R65" s="32" t="s">
        <v>27</v>
      </c>
    </row>
    <row r="66" spans="1:36" ht="18.75" x14ac:dyDescent="0.3">
      <c r="A66" s="50" t="s">
        <v>18</v>
      </c>
      <c r="B66" s="51">
        <f>B65/'Panorama Mensual'!B$18</f>
        <v>0.31237532172441634</v>
      </c>
      <c r="C66" s="51">
        <f>C65/'Panorama Mensual'!C$18</f>
        <v>0.40021687775659259</v>
      </c>
      <c r="D66" s="51">
        <f>D65/'Panorama Mensual'!D$18</f>
        <v>0.42962932401757259</v>
      </c>
      <c r="E66" s="51">
        <f>E65/'Panorama Mensual'!E$18</f>
        <v>0.39067363066960653</v>
      </c>
      <c r="F66" s="51">
        <f>F65/'Panorama Mensual'!F$18</f>
        <v>0.34096434442904777</v>
      </c>
      <c r="G66" s="51">
        <f>G65/'Panorama Mensual'!G$18</f>
        <v>0.27970847005937288</v>
      </c>
      <c r="H66" s="51">
        <f>H65/'Panorama Mensual'!H$18</f>
        <v>0.26319178137657295</v>
      </c>
      <c r="Q66" s="12"/>
      <c r="R66" s="32" t="s">
        <v>28</v>
      </c>
      <c r="X66" s="12"/>
      <c r="Y66" s="12"/>
      <c r="Z66" s="12"/>
      <c r="AA66" s="12"/>
    </row>
    <row r="67" spans="1:36" x14ac:dyDescent="0.25">
      <c r="A67" s="35" t="s">
        <v>2</v>
      </c>
      <c r="B67" s="25" t="e">
        <f t="shared" ref="B67:G67" si="70">(B65-A65)/A65</f>
        <v>#VALUE!</v>
      </c>
      <c r="C67" s="25">
        <f t="shared" si="70"/>
        <v>-0.12214324701316029</v>
      </c>
      <c r="D67" s="25">
        <f t="shared" si="70"/>
        <v>0.2469636112335446</v>
      </c>
      <c r="E67" s="25">
        <f t="shared" si="70"/>
        <v>0.5321640234817353</v>
      </c>
      <c r="F67" s="25">
        <f t="shared" si="70"/>
        <v>-0.17841554648406255</v>
      </c>
      <c r="G67" s="25">
        <f t="shared" si="70"/>
        <v>-0.173818220015234</v>
      </c>
      <c r="H67" s="25">
        <f t="shared" ref="H67" si="71">(H65-G65)/G65</f>
        <v>0.45204798841379762</v>
      </c>
      <c r="Q67" s="12"/>
      <c r="R67" s="33" t="s">
        <v>4</v>
      </c>
      <c r="X67" s="12"/>
      <c r="Y67" s="12"/>
      <c r="Z67" s="12"/>
      <c r="AA67" s="12"/>
    </row>
    <row r="68" spans="1:36" x14ac:dyDescent="0.25">
      <c r="A68" s="12"/>
      <c r="B68" s="12"/>
      <c r="C68" s="12"/>
      <c r="D68" s="12"/>
      <c r="E68" s="12"/>
      <c r="F68" s="12"/>
      <c r="G68" s="12"/>
      <c r="H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36" ht="18.75" x14ac:dyDescent="0.25">
      <c r="A69" s="21" t="s">
        <v>5</v>
      </c>
      <c r="B69" s="42">
        <f t="shared" ref="B69:G69" si="72">AVERAGE(B59,B56,B53,B62)</f>
        <v>618337.5</v>
      </c>
      <c r="C69" s="42">
        <f t="shared" si="72"/>
        <v>542811.75</v>
      </c>
      <c r="D69" s="42">
        <f t="shared" si="72"/>
        <v>676866.5</v>
      </c>
      <c r="E69" s="42">
        <f t="shared" si="72"/>
        <v>1037070.5</v>
      </c>
      <c r="F69" s="42">
        <f t="shared" si="72"/>
        <v>852041</v>
      </c>
      <c r="G69" s="42">
        <f t="shared" si="72"/>
        <v>703940.75</v>
      </c>
      <c r="H69" s="42">
        <f t="shared" ref="H69" si="73">AVERAGE(H59,H56,H53,H62)</f>
        <v>1022155.75</v>
      </c>
    </row>
    <row r="71" spans="1:36" ht="21" x14ac:dyDescent="0.35">
      <c r="A71" s="282" t="s">
        <v>160</v>
      </c>
      <c r="B71" s="282"/>
      <c r="C71" s="282"/>
      <c r="D71" s="282"/>
      <c r="E71" s="282"/>
      <c r="F71" s="282"/>
      <c r="G71" s="282"/>
      <c r="H71" s="282"/>
      <c r="J71" s="282" t="s">
        <v>70</v>
      </c>
      <c r="K71" s="282"/>
      <c r="L71" s="282"/>
      <c r="M71" s="282"/>
      <c r="N71" s="282"/>
      <c r="O71" s="282"/>
      <c r="P71" s="282"/>
      <c r="R71" s="282" t="s">
        <v>157</v>
      </c>
      <c r="S71" s="282"/>
      <c r="T71" s="282"/>
      <c r="U71" s="282"/>
      <c r="V71" s="282"/>
      <c r="W71" s="282"/>
      <c r="X71" s="282"/>
      <c r="Y71" s="282"/>
      <c r="Z71" s="282"/>
      <c r="AB71" s="282" t="s">
        <v>158</v>
      </c>
      <c r="AC71" s="282"/>
      <c r="AD71" s="282"/>
      <c r="AE71" s="282"/>
      <c r="AF71" s="282"/>
      <c r="AG71" s="282"/>
      <c r="AH71" s="282"/>
      <c r="AI71" s="282"/>
      <c r="AJ71" s="282"/>
    </row>
    <row r="73" spans="1:36" ht="18.75" x14ac:dyDescent="0.3">
      <c r="A73" s="87" t="s">
        <v>0</v>
      </c>
      <c r="B73" s="113">
        <f t="shared" ref="B73:H73" si="74">B$3</f>
        <v>42125</v>
      </c>
      <c r="C73" s="113">
        <f t="shared" si="74"/>
        <v>42186</v>
      </c>
      <c r="D73" s="113">
        <f t="shared" si="74"/>
        <v>42248</v>
      </c>
      <c r="E73" s="113">
        <f t="shared" si="74"/>
        <v>42309</v>
      </c>
      <c r="F73" s="113">
        <f t="shared" si="74"/>
        <v>42370</v>
      </c>
      <c r="G73" s="113">
        <f t="shared" si="74"/>
        <v>42430</v>
      </c>
      <c r="H73" s="113">
        <f t="shared" si="74"/>
        <v>42491</v>
      </c>
      <c r="J73" s="87" t="s">
        <v>213</v>
      </c>
      <c r="K73" s="113">
        <f t="shared" ref="K73:P73" si="75">C$3</f>
        <v>42186</v>
      </c>
      <c r="L73" s="113">
        <f t="shared" si="75"/>
        <v>42248</v>
      </c>
      <c r="M73" s="113">
        <f t="shared" si="75"/>
        <v>42309</v>
      </c>
      <c r="N73" s="113">
        <f t="shared" si="75"/>
        <v>42370</v>
      </c>
      <c r="O73" s="113">
        <f t="shared" si="75"/>
        <v>42430</v>
      </c>
      <c r="P73" s="113">
        <f t="shared" si="75"/>
        <v>42491</v>
      </c>
      <c r="Q73" s="6" t="s">
        <v>4</v>
      </c>
      <c r="R73" s="87" t="s">
        <v>314</v>
      </c>
      <c r="S73" s="113">
        <f t="shared" ref="S73:Y73" si="76">B73</f>
        <v>42125</v>
      </c>
      <c r="T73" s="113">
        <f t="shared" si="76"/>
        <v>42186</v>
      </c>
      <c r="U73" s="113">
        <f t="shared" si="76"/>
        <v>42248</v>
      </c>
      <c r="V73" s="113">
        <f t="shared" si="76"/>
        <v>42309</v>
      </c>
      <c r="W73" s="113">
        <f t="shared" si="76"/>
        <v>42370</v>
      </c>
      <c r="X73" s="113">
        <f t="shared" si="76"/>
        <v>42430</v>
      </c>
      <c r="Y73" s="113">
        <f t="shared" si="76"/>
        <v>42491</v>
      </c>
      <c r="Z73" s="6" t="s">
        <v>16</v>
      </c>
      <c r="AB73" s="87" t="s">
        <v>211</v>
      </c>
      <c r="AC73" s="113">
        <f t="shared" ref="AC73:AI73" si="77">B73</f>
        <v>42125</v>
      </c>
      <c r="AD73" s="113">
        <f t="shared" si="77"/>
        <v>42186</v>
      </c>
      <c r="AE73" s="113">
        <f t="shared" si="77"/>
        <v>42248</v>
      </c>
      <c r="AF73" s="113">
        <f t="shared" si="77"/>
        <v>42309</v>
      </c>
      <c r="AG73" s="113">
        <f t="shared" si="77"/>
        <v>42370</v>
      </c>
      <c r="AH73" s="113">
        <f t="shared" si="77"/>
        <v>42430</v>
      </c>
      <c r="AI73" s="113">
        <f t="shared" si="77"/>
        <v>42491</v>
      </c>
      <c r="AJ73" s="6" t="s">
        <v>16</v>
      </c>
    </row>
    <row r="74" spans="1:36" x14ac:dyDescent="0.25">
      <c r="E74" t="s">
        <v>4</v>
      </c>
      <c r="V74" t="s">
        <v>4</v>
      </c>
      <c r="AF74" t="s">
        <v>4</v>
      </c>
    </row>
    <row r="75" spans="1:36" ht="21" x14ac:dyDescent="0.35">
      <c r="A75" s="83" t="str">
        <f>'Panorama Mensual'!$A$5</f>
        <v>:: Musimundo</v>
      </c>
      <c r="B75" s="1">
        <f t="shared" ref="B75:H75" si="78">B88/B76</f>
        <v>0.31044643204177613</v>
      </c>
      <c r="C75" s="1">
        <f t="shared" si="78"/>
        <v>0.37063732478835959</v>
      </c>
      <c r="D75" s="1">
        <f t="shared" si="78"/>
        <v>0.37106746153701414</v>
      </c>
      <c r="E75" s="1">
        <f t="shared" si="78"/>
        <v>0.31590748424732679</v>
      </c>
      <c r="F75" s="1">
        <f t="shared" si="78"/>
        <v>0.27293543519902252</v>
      </c>
      <c r="G75" s="1">
        <f t="shared" si="78"/>
        <v>0.27001282241805608</v>
      </c>
      <c r="H75" s="1">
        <f t="shared" si="78"/>
        <v>0.23477684545281288</v>
      </c>
      <c r="J75" s="83" t="str">
        <f>'Panorama Mensual'!$A$5</f>
        <v>:: Musimundo</v>
      </c>
      <c r="K75" s="175">
        <f t="shared" ref="K75:P75" si="79">IF(C90&gt;C102,1,0)</f>
        <v>0</v>
      </c>
      <c r="L75" s="175">
        <f t="shared" si="79"/>
        <v>0</v>
      </c>
      <c r="M75" s="175">
        <f t="shared" si="79"/>
        <v>0</v>
      </c>
      <c r="N75" s="175">
        <f t="shared" si="79"/>
        <v>1</v>
      </c>
      <c r="O75" s="175">
        <f t="shared" si="79"/>
        <v>0</v>
      </c>
      <c r="P75" s="175">
        <f t="shared" si="79"/>
        <v>0</v>
      </c>
      <c r="R75" s="83" t="str">
        <f>'Panorama Mensual'!$A$5</f>
        <v>:: Musimundo</v>
      </c>
      <c r="S75" s="57">
        <f t="shared" ref="S75:Y75" si="80">B88/B100</f>
        <v>0.27636457077144616</v>
      </c>
      <c r="T75" s="57">
        <f t="shared" si="80"/>
        <v>0.26021808224160931</v>
      </c>
      <c r="U75" s="57">
        <f t="shared" si="80"/>
        <v>0.25808201788848678</v>
      </c>
      <c r="V75" s="57">
        <f t="shared" si="80"/>
        <v>0.24336977701473161</v>
      </c>
      <c r="W75" s="57">
        <f t="shared" si="80"/>
        <v>0.2733694244126188</v>
      </c>
      <c r="X75" s="57">
        <f t="shared" si="80"/>
        <v>0.23815373099175191</v>
      </c>
      <c r="Y75" s="57">
        <f t="shared" si="80"/>
        <v>0.21960485600114638</v>
      </c>
      <c r="Z75" s="58">
        <f>AVERAGE(S75:Y75)</f>
        <v>0.25273749418882729</v>
      </c>
      <c r="AA75" s="2"/>
      <c r="AB75" s="83" t="str">
        <f>'Panorama Mensual'!$A$5</f>
        <v>:: Musimundo</v>
      </c>
      <c r="AC75" s="57">
        <f t="shared" ref="AC75:AI75" si="81">B75</f>
        <v>0.31044643204177613</v>
      </c>
      <c r="AD75" s="57">
        <f t="shared" si="81"/>
        <v>0.37063732478835959</v>
      </c>
      <c r="AE75" s="57">
        <f t="shared" si="81"/>
        <v>0.37106746153701414</v>
      </c>
      <c r="AF75" s="57">
        <f t="shared" si="81"/>
        <v>0.31590748424732679</v>
      </c>
      <c r="AG75" s="57">
        <f t="shared" si="81"/>
        <v>0.27293543519902252</v>
      </c>
      <c r="AH75" s="57">
        <f t="shared" si="81"/>
        <v>0.27001282241805608</v>
      </c>
      <c r="AI75" s="57">
        <f t="shared" si="81"/>
        <v>0.23477684545281288</v>
      </c>
      <c r="AJ75" s="58">
        <f>AVERAGE(AC75:AI75)</f>
        <v>0.30654054366919548</v>
      </c>
    </row>
    <row r="76" spans="1:36" ht="21" x14ac:dyDescent="0.35">
      <c r="A76" s="33" t="s">
        <v>25</v>
      </c>
      <c r="B76" s="49">
        <f>'Panorama Mensual'!B$5</f>
        <v>1749516</v>
      </c>
      <c r="C76" s="49">
        <f>'Panorama Mensual'!C$5</f>
        <v>1096317</v>
      </c>
      <c r="D76" s="49">
        <f>'Panorama Mensual'!D$5</f>
        <v>1275512</v>
      </c>
      <c r="E76" s="49">
        <f>'Panorama Mensual'!E$5</f>
        <v>2249461.2512682606</v>
      </c>
      <c r="F76" s="49">
        <f>'Panorama Mensual'!F$5</f>
        <v>2222914</v>
      </c>
      <c r="G76" s="49">
        <f>'Panorama Mensual'!G$5</f>
        <v>1512917.0397971538</v>
      </c>
      <c r="H76" s="49">
        <f>'Panorama Mensual'!H$5</f>
        <v>2460873</v>
      </c>
      <c r="J76" s="33" t="s">
        <v>4</v>
      </c>
      <c r="K76" s="37"/>
      <c r="L76" s="37"/>
      <c r="M76" s="37"/>
      <c r="N76" s="37"/>
      <c r="O76" s="37"/>
      <c r="P76" s="37"/>
      <c r="R76" s="33" t="s">
        <v>4</v>
      </c>
      <c r="S76" s="59" t="s">
        <v>4</v>
      </c>
      <c r="T76" s="59" t="s">
        <v>4</v>
      </c>
      <c r="U76" s="59" t="s">
        <v>4</v>
      </c>
      <c r="V76" s="59" t="s">
        <v>4</v>
      </c>
      <c r="W76" s="59" t="s">
        <v>4</v>
      </c>
      <c r="X76" s="59" t="s">
        <v>4</v>
      </c>
      <c r="Y76" s="59" t="s">
        <v>4</v>
      </c>
      <c r="Z76" s="60"/>
      <c r="AA76" s="7"/>
      <c r="AB76" s="33" t="s">
        <v>4</v>
      </c>
      <c r="AC76" s="59" t="s">
        <v>4</v>
      </c>
      <c r="AD76" s="59" t="s">
        <v>4</v>
      </c>
      <c r="AE76" s="59" t="s">
        <v>4</v>
      </c>
      <c r="AF76" s="59" t="s">
        <v>4</v>
      </c>
      <c r="AG76" s="59" t="s">
        <v>4</v>
      </c>
      <c r="AH76" s="59" t="s">
        <v>4</v>
      </c>
      <c r="AI76" s="59" t="s">
        <v>4</v>
      </c>
      <c r="AJ76" s="60"/>
    </row>
    <row r="77" spans="1:36" ht="21" x14ac:dyDescent="0.35">
      <c r="A77" s="84" t="str">
        <f>'Panorama Mensual'!$A$8</f>
        <v>:: Fravega</v>
      </c>
      <c r="B77" s="1">
        <f t="shared" ref="B77:H77" si="82">B91/B78</f>
        <v>0.23503911676803702</v>
      </c>
      <c r="C77" s="1">
        <f t="shared" si="82"/>
        <v>0.27504089205210441</v>
      </c>
      <c r="D77" s="1">
        <f t="shared" si="82"/>
        <v>0.29717962602077419</v>
      </c>
      <c r="E77" s="1">
        <f t="shared" si="82"/>
        <v>0.27296875820942462</v>
      </c>
      <c r="F77" s="1">
        <f t="shared" si="82"/>
        <v>0.21691816259391897</v>
      </c>
      <c r="G77" s="1">
        <f t="shared" si="82"/>
        <v>0.196325911566955</v>
      </c>
      <c r="H77" s="1">
        <f t="shared" si="82"/>
        <v>0.18966017058840343</v>
      </c>
      <c r="J77" s="84" t="str">
        <f>'Panorama Mensual'!$A$8</f>
        <v>:: Fravega</v>
      </c>
      <c r="K77" s="175">
        <f t="shared" ref="K77:P77" si="83">IF(C93&gt;C102,1,0)</f>
        <v>1</v>
      </c>
      <c r="L77" s="175">
        <f t="shared" si="83"/>
        <v>0</v>
      </c>
      <c r="M77" s="175">
        <f t="shared" si="83"/>
        <v>1</v>
      </c>
      <c r="N77" s="175">
        <f t="shared" si="83"/>
        <v>1</v>
      </c>
      <c r="O77" s="175">
        <f t="shared" si="83"/>
        <v>0</v>
      </c>
      <c r="P77" s="175">
        <f t="shared" si="83"/>
        <v>1</v>
      </c>
      <c r="R77" s="84" t="str">
        <f>'Panorama Mensual'!$A$8</f>
        <v>:: Fravega</v>
      </c>
      <c r="S77" s="57">
        <f t="shared" ref="S77:Y77" si="84">B91/B100</f>
        <v>0.29536196044309432</v>
      </c>
      <c r="T77" s="57">
        <f t="shared" si="84"/>
        <v>0.29677666838934602</v>
      </c>
      <c r="U77" s="57">
        <f t="shared" si="84"/>
        <v>0.29477615399170193</v>
      </c>
      <c r="V77" s="57">
        <f t="shared" si="84"/>
        <v>0.30510339602655745</v>
      </c>
      <c r="W77" s="57">
        <f t="shared" si="84"/>
        <v>0.31322641182129285</v>
      </c>
      <c r="X77" s="57">
        <f t="shared" si="84"/>
        <v>0.29838956035883935</v>
      </c>
      <c r="Y77" s="57">
        <f t="shared" si="84"/>
        <v>0.30015215389170735</v>
      </c>
      <c r="Z77" s="58">
        <f>AVERAGE(S77:Y77)</f>
        <v>0.30054090070321987</v>
      </c>
      <c r="AA77" s="11"/>
      <c r="AB77" s="84" t="str">
        <f>'Panorama Mensual'!$A$8</f>
        <v>:: Fravega</v>
      </c>
      <c r="AC77" s="57">
        <f t="shared" ref="AC77:AI77" si="85">B77</f>
        <v>0.23503911676803702</v>
      </c>
      <c r="AD77" s="57">
        <f t="shared" si="85"/>
        <v>0.27504089205210441</v>
      </c>
      <c r="AE77" s="57">
        <f t="shared" si="85"/>
        <v>0.29717962602077419</v>
      </c>
      <c r="AF77" s="57">
        <f t="shared" si="85"/>
        <v>0.27296875820942462</v>
      </c>
      <c r="AG77" s="57">
        <f t="shared" si="85"/>
        <v>0.21691816259391897</v>
      </c>
      <c r="AH77" s="57">
        <f t="shared" si="85"/>
        <v>0.196325911566955</v>
      </c>
      <c r="AI77" s="57">
        <f t="shared" si="85"/>
        <v>0.18966017058840343</v>
      </c>
      <c r="AJ77" s="58">
        <f>AVERAGE(AC77:AI77)</f>
        <v>0.24044751968565967</v>
      </c>
    </row>
    <row r="78" spans="1:36" ht="18.75" x14ac:dyDescent="0.3">
      <c r="A78" s="33" t="s">
        <v>25</v>
      </c>
      <c r="B78" s="49">
        <f>'Panorama Mensual'!B$8</f>
        <v>2469657</v>
      </c>
      <c r="C78" s="49">
        <f>'Panorama Mensual'!C$8</f>
        <v>1684924</v>
      </c>
      <c r="D78" s="49">
        <f>'Panorama Mensual'!D$8</f>
        <v>1819085</v>
      </c>
      <c r="E78" s="49">
        <f>'Panorama Mensual'!E$8</f>
        <v>3263667.3363055997</v>
      </c>
      <c r="F78" s="49">
        <f>'Panorama Mensual'!F$8</f>
        <v>3204757</v>
      </c>
      <c r="G78" s="49">
        <f>'Panorama Mensual'!G$8</f>
        <v>2607042.523907729</v>
      </c>
      <c r="H78" s="49">
        <f>'Panorama Mensual'!H$8</f>
        <v>4163589</v>
      </c>
      <c r="R78" s="33" t="s">
        <v>4</v>
      </c>
      <c r="S78" s="59" t="s">
        <v>4</v>
      </c>
      <c r="T78" s="59" t="s">
        <v>4</v>
      </c>
      <c r="U78" s="59" t="s">
        <v>4</v>
      </c>
      <c r="V78" s="59" t="s">
        <v>4</v>
      </c>
      <c r="W78" s="59" t="s">
        <v>4</v>
      </c>
      <c r="X78" s="59" t="s">
        <v>4</v>
      </c>
      <c r="Y78" s="59" t="s">
        <v>4</v>
      </c>
      <c r="Z78" s="58"/>
      <c r="AA78" s="2"/>
      <c r="AB78" s="33" t="s">
        <v>4</v>
      </c>
      <c r="AC78" s="59" t="s">
        <v>4</v>
      </c>
      <c r="AD78" s="59" t="s">
        <v>4</v>
      </c>
      <c r="AE78" s="59" t="s">
        <v>4</v>
      </c>
      <c r="AF78" s="59" t="s">
        <v>4</v>
      </c>
      <c r="AG78" s="59" t="s">
        <v>4</v>
      </c>
      <c r="AH78" s="59" t="s">
        <v>4</v>
      </c>
      <c r="AI78" s="59" t="s">
        <v>4</v>
      </c>
      <c r="AJ78" s="58"/>
    </row>
    <row r="79" spans="1:36" ht="21" x14ac:dyDescent="0.35">
      <c r="A79" s="85" t="str">
        <f>'Panorama Mensual'!$A$11</f>
        <v>:: Garbarino</v>
      </c>
      <c r="B79" s="1">
        <f t="shared" ref="B79:H79" si="86">B94/B80</f>
        <v>0.30824162817019296</v>
      </c>
      <c r="C79" s="1">
        <f t="shared" si="86"/>
        <v>0.33471892781556417</v>
      </c>
      <c r="D79" s="1">
        <f t="shared" si="86"/>
        <v>0.35893118984269956</v>
      </c>
      <c r="E79" s="1">
        <f t="shared" si="86"/>
        <v>0.31675540037233102</v>
      </c>
      <c r="F79" s="1">
        <f t="shared" si="86"/>
        <v>0.23305795191025236</v>
      </c>
      <c r="G79" s="1">
        <f t="shared" si="86"/>
        <v>0.15388243881394567</v>
      </c>
      <c r="H79" s="1">
        <f t="shared" si="86"/>
        <v>0.16089512285852853</v>
      </c>
      <c r="J79" s="85" t="str">
        <f>'Panorama Mensual'!$A$11</f>
        <v>:: Garbarino</v>
      </c>
      <c r="K79" s="175">
        <f t="shared" ref="K79:P79" si="87">IF(C96&gt;C102,1,0)</f>
        <v>1</v>
      </c>
      <c r="L79" s="175">
        <f t="shared" si="87"/>
        <v>0</v>
      </c>
      <c r="M79" s="175">
        <f t="shared" si="87"/>
        <v>1</v>
      </c>
      <c r="N79" s="175">
        <f t="shared" si="87"/>
        <v>0</v>
      </c>
      <c r="O79" s="175">
        <f t="shared" si="87"/>
        <v>1</v>
      </c>
      <c r="P79" s="175">
        <f t="shared" si="87"/>
        <v>1</v>
      </c>
      <c r="R79" s="85" t="str">
        <f>'Panorama Mensual'!$A$11</f>
        <v>:: Garbarino</v>
      </c>
      <c r="S79" s="57">
        <f t="shared" ref="S79:Y79" si="88">B94/B100</f>
        <v>0.39951457051702821</v>
      </c>
      <c r="T79" s="57">
        <f t="shared" si="88"/>
        <v>0.42274935783764678</v>
      </c>
      <c r="U79" s="57">
        <f t="shared" si="88"/>
        <v>0.41164185729234204</v>
      </c>
      <c r="V79" s="57">
        <f t="shared" si="88"/>
        <v>0.42584927348862173</v>
      </c>
      <c r="W79" s="57">
        <f t="shared" si="88"/>
        <v>0.3913804950470513</v>
      </c>
      <c r="X79" s="57">
        <f t="shared" si="88"/>
        <v>0.4252542400548473</v>
      </c>
      <c r="Y79" s="57">
        <f t="shared" si="88"/>
        <v>0.44815383697297756</v>
      </c>
      <c r="Z79" s="58">
        <f>AVERAGE(S79:Y79)</f>
        <v>0.41779194731578784</v>
      </c>
      <c r="AA79" s="7" t="s">
        <v>4</v>
      </c>
      <c r="AB79" s="85" t="str">
        <f>'Panorama Mensual'!$A$11</f>
        <v>:: Garbarino</v>
      </c>
      <c r="AC79" s="57">
        <f t="shared" ref="AC79:AI79" si="89">B79</f>
        <v>0.30824162817019296</v>
      </c>
      <c r="AD79" s="57">
        <f t="shared" si="89"/>
        <v>0.33471892781556417</v>
      </c>
      <c r="AE79" s="57">
        <f t="shared" si="89"/>
        <v>0.35893118984269956</v>
      </c>
      <c r="AF79" s="57">
        <f t="shared" si="89"/>
        <v>0.31675540037233102</v>
      </c>
      <c r="AG79" s="57">
        <f t="shared" si="89"/>
        <v>0.23305795191025236</v>
      </c>
      <c r="AH79" s="57">
        <f t="shared" si="89"/>
        <v>0.15388243881394567</v>
      </c>
      <c r="AI79" s="57">
        <f t="shared" si="89"/>
        <v>0.16089512285852853</v>
      </c>
      <c r="AJ79" s="58">
        <f>AVERAGE(AC79:AI79)</f>
        <v>0.26664037996907347</v>
      </c>
    </row>
    <row r="80" spans="1:36" x14ac:dyDescent="0.25">
      <c r="A80" s="33" t="s">
        <v>25</v>
      </c>
      <c r="B80" s="49">
        <f>'Panorama Mensual'!B$11</f>
        <v>2547203</v>
      </c>
      <c r="C80" s="49">
        <f>'Panorama Mensual'!C$11</f>
        <v>1972198</v>
      </c>
      <c r="D80" s="49">
        <f>'Panorama Mensual'!D$11</f>
        <v>2103236</v>
      </c>
      <c r="E80" s="49">
        <f>'Panorama Mensual'!E$11</f>
        <v>3925578.5332732615</v>
      </c>
      <c r="F80" s="49">
        <f>'Panorama Mensual'!F$11</f>
        <v>3727073</v>
      </c>
      <c r="G80" s="49">
        <f>'Panorama Mensual'!G$11</f>
        <v>4740255</v>
      </c>
      <c r="H80" s="49">
        <f>'Panorama Mensual'!H$11</f>
        <v>7328022</v>
      </c>
      <c r="R80" s="33" t="s">
        <v>4</v>
      </c>
      <c r="S80" s="49" t="s">
        <v>4</v>
      </c>
      <c r="T80" s="49" t="s">
        <v>4</v>
      </c>
      <c r="U80" s="49" t="s">
        <v>4</v>
      </c>
      <c r="V80" s="49" t="s">
        <v>4</v>
      </c>
      <c r="W80" s="49" t="s">
        <v>4</v>
      </c>
      <c r="X80" s="49" t="s">
        <v>4</v>
      </c>
      <c r="Y80" s="49" t="s">
        <v>4</v>
      </c>
      <c r="Z80" s="11"/>
      <c r="AA80" s="11"/>
      <c r="AB80" s="33" t="s">
        <v>4</v>
      </c>
      <c r="AC80" s="49" t="s">
        <v>4</v>
      </c>
      <c r="AD80" s="49" t="s">
        <v>4</v>
      </c>
      <c r="AE80" s="49" t="s">
        <v>4</v>
      </c>
      <c r="AF80" s="49" t="s">
        <v>4</v>
      </c>
      <c r="AG80" s="49" t="s">
        <v>4</v>
      </c>
      <c r="AH80" s="49" t="s">
        <v>4</v>
      </c>
      <c r="AI80" s="49" t="s">
        <v>4</v>
      </c>
      <c r="AJ80" s="11"/>
    </row>
    <row r="81" spans="1:36" ht="21" x14ac:dyDescent="0.35">
      <c r="A81" s="167" t="str">
        <f>'Panorama Mensual'!$A$14</f>
        <v>:: Avenida</v>
      </c>
      <c r="B81" s="1">
        <f t="shared" ref="B81:H81" si="90">B97/B82</f>
        <v>4.9082807426467839E-2</v>
      </c>
      <c r="C81" s="1">
        <f t="shared" si="90"/>
        <v>4.708688072861849E-2</v>
      </c>
      <c r="D81" s="1">
        <f t="shared" si="90"/>
        <v>5.896930523752935E-2</v>
      </c>
      <c r="E81" s="1">
        <f t="shared" si="90"/>
        <v>6.3562453133001809E-2</v>
      </c>
      <c r="F81" s="1">
        <f t="shared" si="90"/>
        <v>5.8125831681366889E-2</v>
      </c>
      <c r="G81" s="1">
        <f t="shared" si="90"/>
        <v>5.4310459082100686E-2</v>
      </c>
      <c r="H81" s="1">
        <f t="shared" si="90"/>
        <v>5.3355183617595586E-2</v>
      </c>
      <c r="J81" s="91" t="str">
        <f>'Panorama Mensual'!$A$14</f>
        <v>:: Avenida</v>
      </c>
      <c r="K81" s="175">
        <f t="shared" ref="K81:P81" si="91">IF(C99&gt;C102,1,0)</f>
        <v>0</v>
      </c>
      <c r="L81" s="175">
        <f t="shared" si="91"/>
        <v>1</v>
      </c>
      <c r="M81" s="175">
        <f t="shared" si="91"/>
        <v>0</v>
      </c>
      <c r="N81" s="175">
        <f t="shared" si="91"/>
        <v>0</v>
      </c>
      <c r="O81" s="175">
        <f t="shared" si="91"/>
        <v>1</v>
      </c>
      <c r="P81" s="175">
        <f t="shared" si="91"/>
        <v>0</v>
      </c>
      <c r="R81" s="167" t="str">
        <f>'Panorama Mensual'!$A$14</f>
        <v>:: Avenida</v>
      </c>
      <c r="S81" s="176">
        <f t="shared" ref="S81:Y81" si="92">B97/B100</f>
        <v>2.875889826843131E-2</v>
      </c>
      <c r="T81" s="176">
        <f t="shared" si="92"/>
        <v>2.0255891531397913E-2</v>
      </c>
      <c r="U81" s="176">
        <f t="shared" si="92"/>
        <v>3.5499970827469293E-2</v>
      </c>
      <c r="V81" s="176">
        <f t="shared" si="92"/>
        <v>2.5677553470089248E-2</v>
      </c>
      <c r="W81" s="176">
        <f t="shared" si="92"/>
        <v>2.2023668719037031E-2</v>
      </c>
      <c r="X81" s="176">
        <f t="shared" si="92"/>
        <v>3.8202468594561445E-2</v>
      </c>
      <c r="Y81" s="176">
        <f t="shared" si="92"/>
        <v>3.2089153134168713E-2</v>
      </c>
      <c r="Z81" s="58">
        <f>AVERAGE(S81:Y81)</f>
        <v>2.8929657792164994E-2</v>
      </c>
      <c r="AB81" s="167" t="str">
        <f>'Panorama Mensual'!$A$14</f>
        <v>:: Avenida</v>
      </c>
      <c r="AC81" s="177">
        <f t="shared" ref="AC81:AI81" si="93">B81</f>
        <v>4.9082807426467839E-2</v>
      </c>
      <c r="AD81" s="177">
        <f t="shared" si="93"/>
        <v>4.708688072861849E-2</v>
      </c>
      <c r="AE81" s="177">
        <f t="shared" si="93"/>
        <v>5.896930523752935E-2</v>
      </c>
      <c r="AF81" s="177">
        <f t="shared" si="93"/>
        <v>6.3562453133001809E-2</v>
      </c>
      <c r="AG81" s="177">
        <f t="shared" si="93"/>
        <v>5.8125831681366889E-2</v>
      </c>
      <c r="AH81" s="177">
        <f t="shared" si="93"/>
        <v>5.4310459082100686E-2</v>
      </c>
      <c r="AI81" s="177">
        <f t="shared" si="93"/>
        <v>5.3355183617595586E-2</v>
      </c>
      <c r="AJ81" s="58">
        <f>AVERAGE(AC81:AI81)</f>
        <v>5.4927560129525807E-2</v>
      </c>
    </row>
    <row r="82" spans="1:36" ht="21" x14ac:dyDescent="0.35">
      <c r="A82" s="33" t="s">
        <v>25</v>
      </c>
      <c r="B82" s="49">
        <f>'Panorama Mensual'!B14</f>
        <v>1151503</v>
      </c>
      <c r="C82" s="49">
        <f>'Panorama Mensual'!C14</f>
        <v>671737</v>
      </c>
      <c r="D82" s="49">
        <f>'Panorama Mensual'!D14</f>
        <v>1104032</v>
      </c>
      <c r="E82" s="49">
        <f>'Panorama Mensual'!E14</f>
        <v>1179572.8815424205</v>
      </c>
      <c r="F82" s="49">
        <f>'Panorama Mensual'!F14</f>
        <v>840917</v>
      </c>
      <c r="G82" s="49">
        <f>'Panorama Mensual'!G14</f>
        <v>1206563.1759978374</v>
      </c>
      <c r="H82" s="49">
        <f>'Panorama Mensual'!H14</f>
        <v>1582283</v>
      </c>
      <c r="I82" s="9"/>
      <c r="J82" s="9"/>
      <c r="K82" s="9"/>
      <c r="L82" s="9"/>
      <c r="M82" s="9"/>
      <c r="N82" s="36" t="s">
        <v>4</v>
      </c>
      <c r="O82" s="36" t="s">
        <v>4</v>
      </c>
      <c r="P82" s="36"/>
    </row>
    <row r="83" spans="1:36" ht="21" x14ac:dyDescent="0.35">
      <c r="R83" s="282" t="s">
        <v>154</v>
      </c>
      <c r="S83" s="282"/>
      <c r="T83" s="282"/>
      <c r="U83" s="282"/>
      <c r="V83" s="282"/>
      <c r="W83" s="282"/>
      <c r="X83" s="282"/>
      <c r="Y83" s="282"/>
      <c r="Z83" s="282"/>
      <c r="AA83" s="11"/>
      <c r="AB83" s="282" t="s">
        <v>156</v>
      </c>
      <c r="AC83" s="282"/>
      <c r="AD83" s="282"/>
      <c r="AE83" s="282"/>
      <c r="AF83" s="282"/>
      <c r="AG83" s="282"/>
      <c r="AH83" s="282"/>
      <c r="AI83" s="282"/>
      <c r="AJ83" s="282"/>
    </row>
    <row r="84" spans="1:36" ht="21" x14ac:dyDescent="0.35">
      <c r="A84" s="282" t="s">
        <v>161</v>
      </c>
      <c r="B84" s="282"/>
      <c r="C84" s="282"/>
      <c r="D84" s="282"/>
      <c r="E84" s="282"/>
      <c r="F84" s="282"/>
      <c r="G84" s="282"/>
      <c r="H84" s="282"/>
      <c r="J84" s="282" t="s">
        <v>693</v>
      </c>
      <c r="K84" s="282"/>
      <c r="L84" s="282"/>
      <c r="M84" s="282"/>
      <c r="N84" s="282"/>
      <c r="O84" s="282"/>
      <c r="P84" s="282"/>
    </row>
    <row r="86" spans="1:36" ht="18.75" x14ac:dyDescent="0.3">
      <c r="A86" s="87" t="s">
        <v>0</v>
      </c>
      <c r="B86" s="113">
        <f t="shared" ref="B86:H86" si="94">B$3</f>
        <v>42125</v>
      </c>
      <c r="C86" s="113">
        <f t="shared" si="94"/>
        <v>42186</v>
      </c>
      <c r="D86" s="113">
        <f t="shared" si="94"/>
        <v>42248</v>
      </c>
      <c r="E86" s="113">
        <f t="shared" si="94"/>
        <v>42309</v>
      </c>
      <c r="F86" s="113">
        <f t="shared" si="94"/>
        <v>42370</v>
      </c>
      <c r="G86" s="113">
        <f t="shared" si="94"/>
        <v>42430</v>
      </c>
      <c r="H86" s="113">
        <f t="shared" si="94"/>
        <v>42491</v>
      </c>
    </row>
    <row r="87" spans="1:36" x14ac:dyDescent="0.25">
      <c r="E87" t="s">
        <v>4</v>
      </c>
    </row>
    <row r="88" spans="1:36" ht="18.75" x14ac:dyDescent="0.3">
      <c r="A88" s="83" t="str">
        <f>'Panorama Mensual'!$A$5</f>
        <v>:: Musimundo</v>
      </c>
      <c r="B88" s="3">
        <v>543131</v>
      </c>
      <c r="C88" s="3">
        <v>406336</v>
      </c>
      <c r="D88" s="3">
        <v>473301</v>
      </c>
      <c r="E88" s="3">
        <f>E53*71.04%</f>
        <v>710621.64480000001</v>
      </c>
      <c r="F88" s="3">
        <v>606712</v>
      </c>
      <c r="G88" s="3">
        <v>408507</v>
      </c>
      <c r="H88" s="3">
        <v>577756</v>
      </c>
    </row>
    <row r="89" spans="1:36" x14ac:dyDescent="0.25">
      <c r="A89" s="100" t="s">
        <v>1</v>
      </c>
      <c r="B89" s="7">
        <f t="shared" ref="B89:G89" si="95">B88/B100</f>
        <v>0.27636457077144616</v>
      </c>
      <c r="C89" s="7">
        <f t="shared" si="95"/>
        <v>0.26021808224160931</v>
      </c>
      <c r="D89" s="7">
        <f t="shared" si="95"/>
        <v>0.25808201788848678</v>
      </c>
      <c r="E89" s="7">
        <f t="shared" si="95"/>
        <v>0.24336977701473161</v>
      </c>
      <c r="F89" s="7">
        <f t="shared" si="95"/>
        <v>0.2733694244126188</v>
      </c>
      <c r="G89" s="7">
        <f t="shared" si="95"/>
        <v>0.23815373099175191</v>
      </c>
      <c r="H89" s="7">
        <f t="shared" ref="H89" si="96">H88/H100</f>
        <v>0.21960485600114638</v>
      </c>
    </row>
    <row r="90" spans="1:36" x14ac:dyDescent="0.25">
      <c r="A90" s="100" t="s">
        <v>2</v>
      </c>
      <c r="B90" s="19" t="s">
        <v>4</v>
      </c>
      <c r="C90" s="19">
        <f t="shared" ref="C90:G90" si="97">(C88-B88)/B88</f>
        <v>-0.25186373084946356</v>
      </c>
      <c r="D90" s="19">
        <f t="shared" si="97"/>
        <v>0.16480203575366201</v>
      </c>
      <c r="E90" s="19">
        <f t="shared" si="97"/>
        <v>0.50141589559286803</v>
      </c>
      <c r="F90" s="19">
        <f t="shared" si="97"/>
        <v>-0.14622358544854727</v>
      </c>
      <c r="G90" s="19">
        <f t="shared" si="97"/>
        <v>-0.32668712667624838</v>
      </c>
      <c r="H90" s="19">
        <f t="shared" ref="H90" si="98">(H88-G88)/G88</f>
        <v>0.41431113787523838</v>
      </c>
    </row>
    <row r="91" spans="1:36" ht="18.75" x14ac:dyDescent="0.3">
      <c r="A91" s="84" t="str">
        <f>'Panorama Mensual'!$A$8</f>
        <v>:: Fravega</v>
      </c>
      <c r="B91" s="3">
        <v>580466</v>
      </c>
      <c r="C91" s="3">
        <v>463423</v>
      </c>
      <c r="D91" s="3">
        <v>540595</v>
      </c>
      <c r="E91" s="3">
        <f>E56*66%</f>
        <v>890879.22000000009</v>
      </c>
      <c r="F91" s="3">
        <v>695170</v>
      </c>
      <c r="G91" s="3">
        <v>511830</v>
      </c>
      <c r="H91" s="3">
        <v>789667</v>
      </c>
    </row>
    <row r="92" spans="1:36" x14ac:dyDescent="0.25">
      <c r="A92" s="100" t="s">
        <v>1</v>
      </c>
      <c r="B92" s="7">
        <f t="shared" ref="B92:G92" si="99">B91/B100</f>
        <v>0.29536196044309432</v>
      </c>
      <c r="C92" s="7">
        <f t="shared" si="99"/>
        <v>0.29677666838934602</v>
      </c>
      <c r="D92" s="7">
        <f t="shared" si="99"/>
        <v>0.29477615399170193</v>
      </c>
      <c r="E92" s="7">
        <f t="shared" si="99"/>
        <v>0.30510339602655745</v>
      </c>
      <c r="F92" s="7">
        <f t="shared" si="99"/>
        <v>0.31322641182129285</v>
      </c>
      <c r="G92" s="7">
        <f t="shared" si="99"/>
        <v>0.29838956035883935</v>
      </c>
      <c r="H92" s="7">
        <f t="shared" ref="H92" si="100">H91/H100</f>
        <v>0.30015215389170735</v>
      </c>
    </row>
    <row r="93" spans="1:36" x14ac:dyDescent="0.25">
      <c r="A93" s="103" t="s">
        <v>2</v>
      </c>
      <c r="B93" s="19" t="s">
        <v>4</v>
      </c>
      <c r="C93" s="19">
        <f t="shared" ref="C93:G93" si="101">(C91-B91)/B91</f>
        <v>-0.20163627154734301</v>
      </c>
      <c r="D93" s="19">
        <f t="shared" si="101"/>
        <v>0.16652604639821503</v>
      </c>
      <c r="E93" s="19">
        <f t="shared" si="101"/>
        <v>0.64796052497710876</v>
      </c>
      <c r="F93" s="19">
        <f t="shared" si="101"/>
        <v>-0.2196809798751396</v>
      </c>
      <c r="G93" s="19">
        <f t="shared" si="101"/>
        <v>-0.2637340506638664</v>
      </c>
      <c r="H93" s="19">
        <f t="shared" ref="H93" si="102">(H91-G91)/G91</f>
        <v>0.54283062735673959</v>
      </c>
    </row>
    <row r="94" spans="1:36" ht="18.75" x14ac:dyDescent="0.3">
      <c r="A94" s="85" t="str">
        <f>'Panorama Mensual'!$A$11</f>
        <v>:: Garbarino</v>
      </c>
      <c r="B94" s="3">
        <v>785154</v>
      </c>
      <c r="C94" s="3">
        <v>660132</v>
      </c>
      <c r="D94" s="3">
        <v>754917</v>
      </c>
      <c r="E94" s="3">
        <f>E59*75.7%</f>
        <v>1243448.2</v>
      </c>
      <c r="F94" s="3">
        <v>868624</v>
      </c>
      <c r="G94" s="3">
        <v>729442</v>
      </c>
      <c r="H94" s="3">
        <v>1179043</v>
      </c>
    </row>
    <row r="95" spans="1:36" x14ac:dyDescent="0.25">
      <c r="A95" s="100" t="s">
        <v>1</v>
      </c>
      <c r="B95" s="7">
        <f t="shared" ref="B95:G95" si="103">B94/B100</f>
        <v>0.39951457051702821</v>
      </c>
      <c r="C95" s="7">
        <f t="shared" si="103"/>
        <v>0.42274935783764678</v>
      </c>
      <c r="D95" s="7">
        <f t="shared" si="103"/>
        <v>0.41164185729234204</v>
      </c>
      <c r="E95" s="7">
        <f t="shared" si="103"/>
        <v>0.42584927348862173</v>
      </c>
      <c r="F95" s="7">
        <f t="shared" si="103"/>
        <v>0.3913804950470513</v>
      </c>
      <c r="G95" s="7">
        <f t="shared" si="103"/>
        <v>0.4252542400548473</v>
      </c>
      <c r="H95" s="7">
        <f t="shared" ref="H95" si="104">H94/H100</f>
        <v>0.44815383697297756</v>
      </c>
    </row>
    <row r="96" spans="1:36" x14ac:dyDescent="0.25">
      <c r="A96" s="100" t="s">
        <v>2</v>
      </c>
      <c r="B96" s="19" t="s">
        <v>4</v>
      </c>
      <c r="C96" s="19">
        <f t="shared" ref="C96:G96" si="105">(C94-B94)/B94</f>
        <v>-0.15923245630793451</v>
      </c>
      <c r="D96" s="19">
        <f t="shared" si="105"/>
        <v>0.14358491937976042</v>
      </c>
      <c r="E96" s="19">
        <f t="shared" si="105"/>
        <v>0.64713233375324697</v>
      </c>
      <c r="F96" s="19">
        <f t="shared" si="105"/>
        <v>-0.30143933619430224</v>
      </c>
      <c r="G96" s="19">
        <f t="shared" si="105"/>
        <v>-0.1602327359133526</v>
      </c>
      <c r="H96" s="19">
        <f t="shared" ref="H96" si="106">(H94-G94)/G94</f>
        <v>0.61636291850482972</v>
      </c>
    </row>
    <row r="97" spans="1:36" ht="18.75" x14ac:dyDescent="0.3">
      <c r="A97" s="162" t="str">
        <f>'Panorama Mensual'!$A$14</f>
        <v>:: Avenida</v>
      </c>
      <c r="B97" s="3">
        <v>56519</v>
      </c>
      <c r="C97" s="3">
        <v>31630</v>
      </c>
      <c r="D97" s="3">
        <v>65104</v>
      </c>
      <c r="E97" s="3">
        <f>E62*48.2%</f>
        <v>74976.546000000002</v>
      </c>
      <c r="F97" s="3">
        <v>48879</v>
      </c>
      <c r="G97" s="3">
        <v>65529</v>
      </c>
      <c r="H97" s="3">
        <v>84423</v>
      </c>
    </row>
    <row r="98" spans="1:36" x14ac:dyDescent="0.25">
      <c r="A98" s="100" t="s">
        <v>1</v>
      </c>
      <c r="B98" s="7">
        <f t="shared" ref="B98:G98" si="107">B97/B100</f>
        <v>2.875889826843131E-2</v>
      </c>
      <c r="C98" s="7">
        <f t="shared" si="107"/>
        <v>2.0255891531397913E-2</v>
      </c>
      <c r="D98" s="7">
        <f t="shared" si="107"/>
        <v>3.5499970827469293E-2</v>
      </c>
      <c r="E98" s="7">
        <f t="shared" si="107"/>
        <v>2.5677553470089248E-2</v>
      </c>
      <c r="F98" s="7">
        <f t="shared" si="107"/>
        <v>2.2023668719037031E-2</v>
      </c>
      <c r="G98" s="7">
        <f t="shared" si="107"/>
        <v>3.8202468594561445E-2</v>
      </c>
      <c r="H98" s="7">
        <f t="shared" ref="H98" si="108">H97/H100</f>
        <v>3.2089153134168713E-2</v>
      </c>
    </row>
    <row r="99" spans="1:36" x14ac:dyDescent="0.25">
      <c r="A99" s="100" t="s">
        <v>2</v>
      </c>
      <c r="B99" s="19" t="s">
        <v>4</v>
      </c>
      <c r="C99" s="19">
        <f t="shared" ref="C99:G99" si="109">(C97-B97)/B97</f>
        <v>-0.44036518692828958</v>
      </c>
      <c r="D99" s="19">
        <f t="shared" si="109"/>
        <v>1.0582990831489092</v>
      </c>
      <c r="E99" s="19">
        <f t="shared" si="109"/>
        <v>0.15164269476529862</v>
      </c>
      <c r="F99" s="19">
        <f t="shared" si="109"/>
        <v>-0.34807613036748852</v>
      </c>
      <c r="G99" s="19">
        <f t="shared" si="109"/>
        <v>0.34063708341005339</v>
      </c>
      <c r="H99" s="19">
        <f t="shared" ref="H99" si="110">(H97-G97)/G97</f>
        <v>0.28833035755161834</v>
      </c>
    </row>
    <row r="100" spans="1:36" ht="18.75" x14ac:dyDescent="0.25">
      <c r="A100" s="16" t="s">
        <v>3</v>
      </c>
      <c r="B100" s="17">
        <f t="shared" ref="B100:G100" si="111">B94+B91+B88+B97</f>
        <v>1965270</v>
      </c>
      <c r="C100" s="17">
        <f t="shared" si="111"/>
        <v>1561521</v>
      </c>
      <c r="D100" s="17">
        <f t="shared" si="111"/>
        <v>1833917</v>
      </c>
      <c r="E100" s="17">
        <f t="shared" si="111"/>
        <v>2919925.6107999999</v>
      </c>
      <c r="F100" s="17">
        <f t="shared" si="111"/>
        <v>2219385</v>
      </c>
      <c r="G100" s="17">
        <f t="shared" si="111"/>
        <v>1715308</v>
      </c>
      <c r="H100" s="17">
        <f t="shared" ref="H100" si="112">H94+H91+H88+H97</f>
        <v>2630889</v>
      </c>
    </row>
    <row r="101" spans="1:36" ht="18.75" x14ac:dyDescent="0.3">
      <c r="A101" s="50" t="s">
        <v>18</v>
      </c>
      <c r="B101" s="51">
        <f>B100/'Panorama Mensual'!B$18</f>
        <v>0.24820662200066457</v>
      </c>
      <c r="C101" s="51">
        <f>C100/'Panorama Mensual'!C$18</f>
        <v>0.28782863449959967</v>
      </c>
      <c r="D101" s="51">
        <f>D100/'Panorama Mensual'!D$18</f>
        <v>0.29101178778028408</v>
      </c>
      <c r="E101" s="51">
        <f>E100/'Panorama Mensual'!E$18</f>
        <v>0.27499045138599648</v>
      </c>
      <c r="F101" s="51">
        <f>F100/'Panorama Mensual'!F$18</f>
        <v>0.22203484091747408</v>
      </c>
      <c r="G101" s="51">
        <f>G100/'Panorama Mensual'!G$18</f>
        <v>0.17039295436462615</v>
      </c>
      <c r="H101" s="51">
        <f>H100/'Panorama Mensual'!H$18</f>
        <v>0.16935490567705327</v>
      </c>
      <c r="I101" s="3" t="s">
        <v>4</v>
      </c>
      <c r="J101" s="2"/>
      <c r="K101" s="2"/>
      <c r="L101" s="2"/>
      <c r="M101" s="2"/>
      <c r="N101" s="2"/>
      <c r="O101" s="2"/>
      <c r="P101" s="2"/>
    </row>
    <row r="102" spans="1:36" x14ac:dyDescent="0.25">
      <c r="A102" s="35" t="s">
        <v>2</v>
      </c>
      <c r="B102" s="25" t="s">
        <v>4</v>
      </c>
      <c r="C102" s="25">
        <f t="shared" ref="C102:G102" si="113">(C100-B100)/B100</f>
        <v>-0.20544200033583171</v>
      </c>
      <c r="D102" s="25">
        <f t="shared" si="113"/>
        <v>0.17444273884244912</v>
      </c>
      <c r="E102" s="25">
        <f t="shared" si="113"/>
        <v>0.59217980464764763</v>
      </c>
      <c r="F102" s="25">
        <f t="shared" si="113"/>
        <v>-0.23991728015566333</v>
      </c>
      <c r="G102" s="25">
        <f t="shared" si="113"/>
        <v>-0.22712463137310562</v>
      </c>
      <c r="H102" s="25">
        <f t="shared" ref="H102" si="114">(H100-G100)/G100</f>
        <v>0.53377061145870008</v>
      </c>
      <c r="I102" s="7"/>
      <c r="J102" s="7"/>
      <c r="K102" s="7"/>
      <c r="L102" s="7"/>
      <c r="M102" s="7"/>
      <c r="N102" s="7"/>
      <c r="O102" s="7"/>
      <c r="P102" s="7"/>
    </row>
    <row r="103" spans="1:36" x14ac:dyDescent="0.25">
      <c r="A103" s="12"/>
      <c r="B103" s="12"/>
      <c r="C103" s="12"/>
      <c r="D103" s="12"/>
      <c r="E103" s="12"/>
      <c r="F103" s="12"/>
      <c r="G103" s="12"/>
      <c r="H103" s="12"/>
      <c r="I103" s="11"/>
      <c r="J103" s="11"/>
      <c r="K103" s="11"/>
      <c r="L103" s="11"/>
      <c r="M103" s="11"/>
      <c r="N103" s="11"/>
      <c r="O103" s="11"/>
      <c r="P103" s="11"/>
    </row>
    <row r="104" spans="1:36" ht="18.75" x14ac:dyDescent="0.3">
      <c r="A104" s="21" t="s">
        <v>5</v>
      </c>
      <c r="B104" s="42">
        <f t="shared" ref="B104:G104" si="115">AVERAGE(B94,B91,B88,B97)</f>
        <v>491317.5</v>
      </c>
      <c r="C104" s="42">
        <f t="shared" si="115"/>
        <v>390380.25</v>
      </c>
      <c r="D104" s="42">
        <f t="shared" si="115"/>
        <v>458479.25</v>
      </c>
      <c r="E104" s="42">
        <f t="shared" si="115"/>
        <v>729981.40269999998</v>
      </c>
      <c r="F104" s="42">
        <f t="shared" si="115"/>
        <v>554846.25</v>
      </c>
      <c r="G104" s="42">
        <f t="shared" si="115"/>
        <v>428827</v>
      </c>
      <c r="H104" s="42">
        <f t="shared" ref="H104" si="116">AVERAGE(H94,H91,H88,H97)</f>
        <v>657722.25</v>
      </c>
      <c r="I104" s="3" t="s">
        <v>4</v>
      </c>
      <c r="J104" s="2"/>
      <c r="K104" s="2"/>
      <c r="L104" s="2"/>
      <c r="M104" s="2"/>
      <c r="N104" s="2"/>
      <c r="O104" s="2"/>
      <c r="P104" s="2"/>
    </row>
    <row r="105" spans="1:36" x14ac:dyDescent="0.25">
      <c r="I105" s="7"/>
      <c r="J105" s="7"/>
      <c r="K105" s="7"/>
      <c r="L105" s="7"/>
      <c r="M105" s="7"/>
      <c r="N105" s="7"/>
      <c r="O105" s="7"/>
      <c r="P105" s="7"/>
    </row>
    <row r="106" spans="1:36" ht="21" x14ac:dyDescent="0.35">
      <c r="A106" s="282" t="s">
        <v>170</v>
      </c>
      <c r="B106" s="282"/>
      <c r="C106" s="282"/>
      <c r="D106" s="282"/>
      <c r="E106" s="282"/>
      <c r="F106" s="282"/>
      <c r="G106" s="282"/>
      <c r="H106" s="282"/>
      <c r="J106" s="282" t="s">
        <v>70</v>
      </c>
      <c r="K106" s="282"/>
      <c r="L106" s="282"/>
      <c r="M106" s="282"/>
      <c r="N106" s="282"/>
      <c r="O106" s="282"/>
      <c r="P106" s="282"/>
      <c r="R106" s="282" t="s">
        <v>157</v>
      </c>
      <c r="S106" s="282"/>
      <c r="T106" s="282"/>
      <c r="U106" s="282"/>
      <c r="V106" s="282"/>
      <c r="W106" s="282"/>
      <c r="X106" s="282"/>
      <c r="Y106" s="282"/>
      <c r="Z106" s="282"/>
      <c r="AB106" s="282" t="s">
        <v>158</v>
      </c>
      <c r="AC106" s="282"/>
      <c r="AD106" s="282"/>
      <c r="AE106" s="282"/>
      <c r="AF106" s="282"/>
      <c r="AG106" s="282"/>
      <c r="AH106" s="282"/>
      <c r="AI106" s="282"/>
      <c r="AJ106" s="282"/>
    </row>
    <row r="108" spans="1:36" ht="18.75" x14ac:dyDescent="0.3">
      <c r="A108" s="87" t="s">
        <v>0</v>
      </c>
      <c r="B108" s="113">
        <f t="shared" ref="B108:H108" si="117">B$3</f>
        <v>42125</v>
      </c>
      <c r="C108" s="113">
        <f t="shared" si="117"/>
        <v>42186</v>
      </c>
      <c r="D108" s="113">
        <f t="shared" si="117"/>
        <v>42248</v>
      </c>
      <c r="E108" s="113">
        <f t="shared" si="117"/>
        <v>42309</v>
      </c>
      <c r="F108" s="113">
        <f t="shared" si="117"/>
        <v>42370</v>
      </c>
      <c r="G108" s="113">
        <f t="shared" si="117"/>
        <v>42430</v>
      </c>
      <c r="H108" s="113">
        <f t="shared" si="117"/>
        <v>42491</v>
      </c>
      <c r="J108" s="87" t="s">
        <v>213</v>
      </c>
      <c r="K108" s="113">
        <f t="shared" ref="K108:P108" si="118">C$3</f>
        <v>42186</v>
      </c>
      <c r="L108" s="113">
        <f t="shared" si="118"/>
        <v>42248</v>
      </c>
      <c r="M108" s="113">
        <f t="shared" si="118"/>
        <v>42309</v>
      </c>
      <c r="N108" s="113">
        <f t="shared" si="118"/>
        <v>42370</v>
      </c>
      <c r="O108" s="113">
        <f t="shared" si="118"/>
        <v>42430</v>
      </c>
      <c r="P108" s="113">
        <f t="shared" si="118"/>
        <v>42491</v>
      </c>
      <c r="Q108" s="6" t="s">
        <v>4</v>
      </c>
      <c r="R108" s="87" t="s">
        <v>314</v>
      </c>
      <c r="S108" s="113">
        <f t="shared" ref="S108:Y108" si="119">B108</f>
        <v>42125</v>
      </c>
      <c r="T108" s="113">
        <f t="shared" si="119"/>
        <v>42186</v>
      </c>
      <c r="U108" s="113">
        <f t="shared" si="119"/>
        <v>42248</v>
      </c>
      <c r="V108" s="113">
        <f t="shared" si="119"/>
        <v>42309</v>
      </c>
      <c r="W108" s="113">
        <f t="shared" si="119"/>
        <v>42370</v>
      </c>
      <c r="X108" s="113">
        <f t="shared" si="119"/>
        <v>42430</v>
      </c>
      <c r="Y108" s="113">
        <f t="shared" si="119"/>
        <v>42491</v>
      </c>
      <c r="Z108" s="6" t="s">
        <v>16</v>
      </c>
      <c r="AB108" s="87" t="s">
        <v>211</v>
      </c>
      <c r="AC108" s="113">
        <f t="shared" ref="AC108:AI108" si="120">B108</f>
        <v>42125</v>
      </c>
      <c r="AD108" s="113">
        <f t="shared" si="120"/>
        <v>42186</v>
      </c>
      <c r="AE108" s="113">
        <f t="shared" si="120"/>
        <v>42248</v>
      </c>
      <c r="AF108" s="113">
        <f t="shared" si="120"/>
        <v>42309</v>
      </c>
      <c r="AG108" s="113">
        <f t="shared" si="120"/>
        <v>42370</v>
      </c>
      <c r="AH108" s="113">
        <f t="shared" si="120"/>
        <v>42430</v>
      </c>
      <c r="AI108" s="113">
        <f t="shared" si="120"/>
        <v>42491</v>
      </c>
      <c r="AJ108" s="6" t="s">
        <v>16</v>
      </c>
    </row>
    <row r="109" spans="1:36" x14ac:dyDescent="0.25">
      <c r="V109" t="s">
        <v>4</v>
      </c>
      <c r="AF109" t="s">
        <v>4</v>
      </c>
    </row>
    <row r="110" spans="1:36" ht="21" x14ac:dyDescent="0.35">
      <c r="A110" s="83" t="str">
        <f>'Panorama Mensual'!$A$5</f>
        <v>:: Musimundo</v>
      </c>
      <c r="B110" s="1">
        <f t="shared" ref="B110:H110" si="121">B123/B111</f>
        <v>6.9574670937562158E-2</v>
      </c>
      <c r="C110" s="1">
        <f t="shared" si="121"/>
        <v>0.12168195877652176</v>
      </c>
      <c r="D110" s="1">
        <f t="shared" si="121"/>
        <v>0.16622893394966101</v>
      </c>
      <c r="E110" s="1">
        <f t="shared" si="121"/>
        <v>0.1287821050647886</v>
      </c>
      <c r="F110" s="1">
        <f t="shared" si="121"/>
        <v>0.10803116989681112</v>
      </c>
      <c r="G110" s="1">
        <f t="shared" si="121"/>
        <v>0.12024981886937583</v>
      </c>
      <c r="H110" s="1">
        <f t="shared" si="121"/>
        <v>9.5343806852283719E-2</v>
      </c>
      <c r="J110" s="83" t="str">
        <f>'Panorama Mensual'!$A$5</f>
        <v>:: Musimundo</v>
      </c>
      <c r="K110" s="175">
        <f t="shared" ref="K110:P110" si="122">IF(C125&gt;C137,1,0)</f>
        <v>0</v>
      </c>
      <c r="L110" s="175">
        <f t="shared" si="122"/>
        <v>1</v>
      </c>
      <c r="M110" s="175">
        <f t="shared" si="122"/>
        <v>0</v>
      </c>
      <c r="N110" s="175">
        <f t="shared" si="122"/>
        <v>0</v>
      </c>
      <c r="O110" s="175">
        <f t="shared" si="122"/>
        <v>0</v>
      </c>
      <c r="P110" s="175">
        <f t="shared" si="122"/>
        <v>0</v>
      </c>
      <c r="R110" s="83" t="str">
        <f>'Panorama Mensual'!$A$5</f>
        <v>:: Musimundo</v>
      </c>
      <c r="S110" s="57">
        <f t="shared" ref="S110:Y110" si="123">B123/B135</f>
        <v>0.23957250826641474</v>
      </c>
      <c r="T110" s="57">
        <f t="shared" si="123"/>
        <v>0.21879007947832305</v>
      </c>
      <c r="U110" s="57">
        <f t="shared" si="123"/>
        <v>0.2427190689932677</v>
      </c>
      <c r="V110" s="57">
        <f t="shared" si="123"/>
        <v>0.23583575397744999</v>
      </c>
      <c r="W110" s="57">
        <f t="shared" si="123"/>
        <v>0.20200895204238972</v>
      </c>
      <c r="X110" s="57">
        <f t="shared" si="123"/>
        <v>0.16532070825249556</v>
      </c>
      <c r="Y110" s="57">
        <f t="shared" si="123"/>
        <v>0.16095460488676261</v>
      </c>
      <c r="Z110" s="58">
        <f>AVERAGE(S110:Y110)</f>
        <v>0.20931452512815765</v>
      </c>
      <c r="AA110" s="2"/>
      <c r="AB110" s="83" t="str">
        <f>'Panorama Mensual'!$A$5</f>
        <v>:: Musimundo</v>
      </c>
      <c r="AC110" s="57">
        <f t="shared" ref="AC110:AI110" si="124">B110</f>
        <v>6.9574670937562158E-2</v>
      </c>
      <c r="AD110" s="57">
        <f t="shared" si="124"/>
        <v>0.12168195877652176</v>
      </c>
      <c r="AE110" s="57">
        <f t="shared" si="124"/>
        <v>0.16622893394966101</v>
      </c>
      <c r="AF110" s="57">
        <f t="shared" si="124"/>
        <v>0.1287821050647886</v>
      </c>
      <c r="AG110" s="57">
        <f t="shared" si="124"/>
        <v>0.10803116989681112</v>
      </c>
      <c r="AH110" s="57">
        <f t="shared" si="124"/>
        <v>0.12024981886937583</v>
      </c>
      <c r="AI110" s="57">
        <f t="shared" si="124"/>
        <v>9.5343806852283719E-2</v>
      </c>
      <c r="AJ110" s="58">
        <f>AVERAGE(AC110:AI110)</f>
        <v>0.11569892347814346</v>
      </c>
    </row>
    <row r="111" spans="1:36" ht="21" x14ac:dyDescent="0.35">
      <c r="A111" s="33" t="s">
        <v>25</v>
      </c>
      <c r="B111" s="49">
        <f>'Panorama Mensual'!B$5</f>
        <v>1749516</v>
      </c>
      <c r="C111" s="49">
        <f>'Panorama Mensual'!C$5</f>
        <v>1096317</v>
      </c>
      <c r="D111" s="49">
        <f>'Panorama Mensual'!D$5</f>
        <v>1275512</v>
      </c>
      <c r="E111" s="49">
        <f>'Panorama Mensual'!E$5</f>
        <v>2249461.2512682606</v>
      </c>
      <c r="F111" s="49">
        <f>'Panorama Mensual'!F$5</f>
        <v>2222914</v>
      </c>
      <c r="G111" s="49">
        <f>'Panorama Mensual'!G$5</f>
        <v>1512917.0397971538</v>
      </c>
      <c r="H111" s="49">
        <f>'Panorama Mensual'!H$5</f>
        <v>2460873</v>
      </c>
      <c r="J111" s="33" t="s">
        <v>4</v>
      </c>
      <c r="K111" s="37"/>
      <c r="L111" s="37"/>
      <c r="M111" s="37"/>
      <c r="N111" s="37"/>
      <c r="O111" s="37"/>
      <c r="P111" s="37"/>
      <c r="R111" s="33" t="s">
        <v>4</v>
      </c>
      <c r="S111" s="59" t="s">
        <v>4</v>
      </c>
      <c r="T111" s="59" t="s">
        <v>4</v>
      </c>
      <c r="U111" s="59" t="s">
        <v>4</v>
      </c>
      <c r="V111" s="59" t="s">
        <v>4</v>
      </c>
      <c r="W111" s="59" t="s">
        <v>4</v>
      </c>
      <c r="X111" s="59" t="s">
        <v>4</v>
      </c>
      <c r="Y111" s="59" t="s">
        <v>4</v>
      </c>
      <c r="Z111" s="60"/>
      <c r="AA111" s="7"/>
      <c r="AB111" s="33" t="s">
        <v>4</v>
      </c>
      <c r="AC111" s="59" t="s">
        <v>4</v>
      </c>
      <c r="AD111" s="59" t="s">
        <v>4</v>
      </c>
      <c r="AE111" s="59" t="s">
        <v>4</v>
      </c>
      <c r="AF111" s="59" t="s">
        <v>4</v>
      </c>
      <c r="AG111" s="59" t="s">
        <v>4</v>
      </c>
      <c r="AH111" s="59" t="s">
        <v>4</v>
      </c>
      <c r="AI111" s="59" t="s">
        <v>4</v>
      </c>
      <c r="AJ111" s="60"/>
    </row>
    <row r="112" spans="1:36" ht="21" x14ac:dyDescent="0.35">
      <c r="A112" s="84" t="str">
        <f>'Panorama Mensual'!$A$8</f>
        <v>:: Fravega</v>
      </c>
      <c r="B112" s="1">
        <f t="shared" ref="B112:H112" si="125">B126/B113</f>
        <v>8.3751306355497948E-2</v>
      </c>
      <c r="C112" s="1">
        <f t="shared" si="125"/>
        <v>0.13862583712974591</v>
      </c>
      <c r="D112" s="1">
        <f t="shared" si="125"/>
        <v>0.19878565322675962</v>
      </c>
      <c r="E112" s="1">
        <f t="shared" si="125"/>
        <v>0.14062026938061264</v>
      </c>
      <c r="F112" s="1">
        <f t="shared" si="125"/>
        <v>0.11809444522626833</v>
      </c>
      <c r="G112" s="1">
        <f t="shared" si="125"/>
        <v>0.12911603739222846</v>
      </c>
      <c r="H112" s="1">
        <f t="shared" si="125"/>
        <v>0.14099374361878658</v>
      </c>
      <c r="J112" s="84" t="str">
        <f>'Panorama Mensual'!$A$8</f>
        <v>:: Fravega</v>
      </c>
      <c r="K112" s="175">
        <f t="shared" ref="K112:P112" si="126">IF(C128&gt;C137,1,0)</f>
        <v>0</v>
      </c>
      <c r="L112" s="175">
        <f t="shared" si="126"/>
        <v>1</v>
      </c>
      <c r="M112" s="175">
        <f t="shared" si="126"/>
        <v>0</v>
      </c>
      <c r="N112" s="175">
        <f t="shared" si="126"/>
        <v>0</v>
      </c>
      <c r="O112" s="175">
        <f t="shared" si="126"/>
        <v>0</v>
      </c>
      <c r="P112" s="175">
        <f t="shared" si="126"/>
        <v>1</v>
      </c>
      <c r="R112" s="84" t="str">
        <f>'Panorama Mensual'!$A$8</f>
        <v>:: Fravega</v>
      </c>
      <c r="S112" s="57">
        <f t="shared" ref="S112:Y112" si="127">B126/B135</f>
        <v>0.40709533931664305</v>
      </c>
      <c r="T112" s="57">
        <f t="shared" si="127"/>
        <v>0.38308026884207003</v>
      </c>
      <c r="U112" s="57">
        <f t="shared" si="127"/>
        <v>0.41395273762547952</v>
      </c>
      <c r="V112" s="57">
        <f t="shared" si="127"/>
        <v>0.37361940234535312</v>
      </c>
      <c r="W112" s="57">
        <f t="shared" si="127"/>
        <v>0.31836363192822215</v>
      </c>
      <c r="X112" s="57">
        <f t="shared" si="127"/>
        <v>0.30588347547150951</v>
      </c>
      <c r="Y112" s="57">
        <f t="shared" si="127"/>
        <v>0.40270721544534188</v>
      </c>
      <c r="Z112" s="58">
        <f>AVERAGE(S112:Y112)</f>
        <v>0.372100295853517</v>
      </c>
      <c r="AA112" s="11"/>
      <c r="AB112" s="84" t="str">
        <f>'Panorama Mensual'!$A$8</f>
        <v>:: Fravega</v>
      </c>
      <c r="AC112" s="57">
        <f t="shared" ref="AC112:AI112" si="128">B112</f>
        <v>8.3751306355497948E-2</v>
      </c>
      <c r="AD112" s="57">
        <f t="shared" si="128"/>
        <v>0.13862583712974591</v>
      </c>
      <c r="AE112" s="57">
        <f t="shared" si="128"/>
        <v>0.19878565322675962</v>
      </c>
      <c r="AF112" s="57">
        <f t="shared" si="128"/>
        <v>0.14062026938061264</v>
      </c>
      <c r="AG112" s="57">
        <f t="shared" si="128"/>
        <v>0.11809444522626833</v>
      </c>
      <c r="AH112" s="57">
        <f t="shared" si="128"/>
        <v>0.12911603739222846</v>
      </c>
      <c r="AI112" s="57">
        <f t="shared" si="128"/>
        <v>0.14099374361878658</v>
      </c>
      <c r="AJ112" s="58">
        <f>AVERAGE(AC112:AI112)</f>
        <v>0.13571247033284278</v>
      </c>
    </row>
    <row r="113" spans="1:36" ht="18.75" x14ac:dyDescent="0.3">
      <c r="A113" s="33" t="s">
        <v>25</v>
      </c>
      <c r="B113" s="49">
        <f>'Panorama Mensual'!B$8</f>
        <v>2469657</v>
      </c>
      <c r="C113" s="49">
        <f>'Panorama Mensual'!C$8</f>
        <v>1684924</v>
      </c>
      <c r="D113" s="49">
        <f>'Panorama Mensual'!D$8</f>
        <v>1819085</v>
      </c>
      <c r="E113" s="49">
        <f>'Panorama Mensual'!E$8</f>
        <v>3263667.3363055997</v>
      </c>
      <c r="F113" s="49">
        <f>'Panorama Mensual'!F$8</f>
        <v>3204757</v>
      </c>
      <c r="G113" s="49">
        <f>'Panorama Mensual'!G$8</f>
        <v>2607042.523907729</v>
      </c>
      <c r="H113" s="49">
        <f>'Panorama Mensual'!H$8</f>
        <v>4163589</v>
      </c>
      <c r="R113" s="33" t="s">
        <v>4</v>
      </c>
      <c r="S113" s="59" t="s">
        <v>4</v>
      </c>
      <c r="T113" s="59" t="s">
        <v>4</v>
      </c>
      <c r="U113" s="59" t="s">
        <v>4</v>
      </c>
      <c r="V113" s="59" t="s">
        <v>4</v>
      </c>
      <c r="W113" s="59" t="s">
        <v>4</v>
      </c>
      <c r="X113" s="59" t="s">
        <v>4</v>
      </c>
      <c r="Y113" s="59" t="s">
        <v>4</v>
      </c>
      <c r="Z113" s="58"/>
      <c r="AA113" s="2"/>
      <c r="AB113" s="33" t="s">
        <v>4</v>
      </c>
      <c r="AC113" s="59" t="s">
        <v>4</v>
      </c>
      <c r="AD113" s="59" t="s">
        <v>4</v>
      </c>
      <c r="AE113" s="59" t="s">
        <v>4</v>
      </c>
      <c r="AF113" s="59" t="s">
        <v>4</v>
      </c>
      <c r="AG113" s="59" t="s">
        <v>4</v>
      </c>
      <c r="AH113" s="59" t="s">
        <v>4</v>
      </c>
      <c r="AI113" s="59" t="s">
        <v>4</v>
      </c>
      <c r="AJ113" s="58"/>
    </row>
    <row r="114" spans="1:36" ht="21" x14ac:dyDescent="0.35">
      <c r="A114" s="85" t="str">
        <f>'Panorama Mensual'!$A$11</f>
        <v>:: Garbarino</v>
      </c>
      <c r="B114" s="1">
        <f t="shared" ref="B114:H114" si="129">B129/B115</f>
        <v>4.7813621450665693E-2</v>
      </c>
      <c r="C114" s="1">
        <f t="shared" si="129"/>
        <v>0.10319247864565323</v>
      </c>
      <c r="D114" s="1">
        <f t="shared" si="129"/>
        <v>0.10285483892440031</v>
      </c>
      <c r="E114" s="1">
        <f t="shared" si="129"/>
        <v>0.10167973882493586</v>
      </c>
      <c r="F114" s="1">
        <f t="shared" si="129"/>
        <v>0.13292924501344622</v>
      </c>
      <c r="G114" s="1">
        <f t="shared" si="129"/>
        <v>8.2960093918998029E-2</v>
      </c>
      <c r="H114" s="1">
        <f t="shared" si="129"/>
        <v>4.866210827423826E-2</v>
      </c>
      <c r="J114" s="85" t="str">
        <f>'Panorama Mensual'!$A$11</f>
        <v>:: Garbarino</v>
      </c>
      <c r="K114" s="175">
        <f t="shared" ref="K114:P114" si="130">IF(C131&gt;C137,1,0)</f>
        <v>1</v>
      </c>
      <c r="L114" s="175">
        <f t="shared" si="130"/>
        <v>0</v>
      </c>
      <c r="M114" s="175">
        <f t="shared" si="130"/>
        <v>1</v>
      </c>
      <c r="N114" s="175">
        <f t="shared" si="130"/>
        <v>1</v>
      </c>
      <c r="O114" s="175">
        <f t="shared" si="130"/>
        <v>0</v>
      </c>
      <c r="P114" s="175">
        <f t="shared" si="130"/>
        <v>0</v>
      </c>
      <c r="R114" s="85" t="str">
        <f>'Panorama Mensual'!$A$11</f>
        <v>:: Garbarino</v>
      </c>
      <c r="S114" s="57">
        <f t="shared" ref="S114:Y114" si="131">B129/B135</f>
        <v>0.23970831365139347</v>
      </c>
      <c r="T114" s="57">
        <f t="shared" si="131"/>
        <v>0.33378271551483779</v>
      </c>
      <c r="U114" s="57">
        <f t="shared" si="131"/>
        <v>0.24764266228912174</v>
      </c>
      <c r="V114" s="57">
        <f t="shared" si="131"/>
        <v>0.32494787629179706</v>
      </c>
      <c r="W114" s="57">
        <f t="shared" si="131"/>
        <v>0.41676123148205008</v>
      </c>
      <c r="X114" s="57">
        <f t="shared" si="131"/>
        <v>0.35735400357125008</v>
      </c>
      <c r="Y114" s="57">
        <f t="shared" si="131"/>
        <v>0.24462419069597061</v>
      </c>
      <c r="Z114" s="58">
        <f>AVERAGE(S114:Y114)</f>
        <v>0.30926014192806012</v>
      </c>
      <c r="AA114" s="7" t="s">
        <v>4</v>
      </c>
      <c r="AB114" s="85" t="str">
        <f>'Panorama Mensual'!$A$11</f>
        <v>:: Garbarino</v>
      </c>
      <c r="AC114" s="57">
        <f t="shared" ref="AC114:AI114" si="132">B114</f>
        <v>4.7813621450665693E-2</v>
      </c>
      <c r="AD114" s="57">
        <f t="shared" si="132"/>
        <v>0.10319247864565323</v>
      </c>
      <c r="AE114" s="57">
        <f t="shared" si="132"/>
        <v>0.10285483892440031</v>
      </c>
      <c r="AF114" s="57">
        <f t="shared" si="132"/>
        <v>0.10167973882493586</v>
      </c>
      <c r="AG114" s="57">
        <f t="shared" si="132"/>
        <v>0.13292924501344622</v>
      </c>
      <c r="AH114" s="57">
        <f t="shared" si="132"/>
        <v>8.2960093918998029E-2</v>
      </c>
      <c r="AI114" s="57">
        <f t="shared" si="132"/>
        <v>4.866210827423826E-2</v>
      </c>
      <c r="AJ114" s="58">
        <f>AVERAGE(AC114:AI114)</f>
        <v>8.8584589293191088E-2</v>
      </c>
    </row>
    <row r="115" spans="1:36" x14ac:dyDescent="0.25">
      <c r="A115" s="33" t="s">
        <v>25</v>
      </c>
      <c r="B115" s="49">
        <f>'Panorama Mensual'!B$11</f>
        <v>2547203</v>
      </c>
      <c r="C115" s="49">
        <f>'Panorama Mensual'!C$11</f>
        <v>1972198</v>
      </c>
      <c r="D115" s="49">
        <f>'Panorama Mensual'!D$11</f>
        <v>2103236</v>
      </c>
      <c r="E115" s="49">
        <f>'Panorama Mensual'!E$11</f>
        <v>3925578.5332732615</v>
      </c>
      <c r="F115" s="49">
        <f>'Panorama Mensual'!F$11</f>
        <v>3727073</v>
      </c>
      <c r="G115" s="49">
        <f>'Panorama Mensual'!G$11</f>
        <v>4740255</v>
      </c>
      <c r="H115" s="49">
        <f>'Panorama Mensual'!H$11</f>
        <v>7328022</v>
      </c>
      <c r="R115" s="33" t="s">
        <v>4</v>
      </c>
      <c r="S115" s="49" t="s">
        <v>4</v>
      </c>
      <c r="T115" s="49" t="s">
        <v>4</v>
      </c>
      <c r="U115" s="49" t="s">
        <v>4</v>
      </c>
      <c r="V115" s="49" t="s">
        <v>4</v>
      </c>
      <c r="W115" s="49" t="s">
        <v>4</v>
      </c>
      <c r="X115" s="49" t="s">
        <v>4</v>
      </c>
      <c r="Y115" s="49" t="s">
        <v>4</v>
      </c>
      <c r="Z115" s="11"/>
      <c r="AA115" s="11"/>
      <c r="AB115" s="33" t="s">
        <v>4</v>
      </c>
      <c r="AC115" s="49" t="s">
        <v>4</v>
      </c>
      <c r="AD115" s="49" t="s">
        <v>4</v>
      </c>
      <c r="AE115" s="49" t="s">
        <v>4</v>
      </c>
      <c r="AF115" s="49" t="s">
        <v>4</v>
      </c>
      <c r="AG115" s="49" t="s">
        <v>4</v>
      </c>
      <c r="AH115" s="49" t="s">
        <v>4</v>
      </c>
      <c r="AI115" s="49" t="s">
        <v>4</v>
      </c>
      <c r="AJ115" s="11"/>
    </row>
    <row r="116" spans="1:36" ht="21" x14ac:dyDescent="0.35">
      <c r="A116" s="167" t="str">
        <f>'Panorama Mensual'!$A$14</f>
        <v>:: Avenida</v>
      </c>
      <c r="B116" s="1">
        <f t="shared" ref="B116:H116" si="133">B132/B117</f>
        <v>5.0134476419080108E-2</v>
      </c>
      <c r="C116" s="1">
        <f t="shared" si="133"/>
        <v>5.8406787180101734E-2</v>
      </c>
      <c r="D116" s="1">
        <f t="shared" si="133"/>
        <v>7.5709762035883019E-2</v>
      </c>
      <c r="E116" s="1">
        <f t="shared" si="133"/>
        <v>6.8309856271566258E-2</v>
      </c>
      <c r="F116" s="1">
        <f t="shared" si="133"/>
        <v>8.887202898740304E-2</v>
      </c>
      <c r="G116" s="1">
        <f t="shared" si="133"/>
        <v>0.15636479195875785</v>
      </c>
      <c r="H116" s="1">
        <f t="shared" si="133"/>
        <v>0.17662327156393642</v>
      </c>
      <c r="J116" s="91" t="str">
        <f>'Panorama Mensual'!$A$14</f>
        <v>:: Avenida</v>
      </c>
      <c r="K116" s="175">
        <f t="shared" ref="K116:P116" si="134">IF(C134&gt;C137,1,0)</f>
        <v>0</v>
      </c>
      <c r="L116" s="175">
        <f t="shared" si="134"/>
        <v>1</v>
      </c>
      <c r="M116" s="175">
        <f t="shared" si="134"/>
        <v>0</v>
      </c>
      <c r="N116" s="175">
        <f t="shared" si="134"/>
        <v>0</v>
      </c>
      <c r="O116" s="175">
        <f t="shared" si="134"/>
        <v>1</v>
      </c>
      <c r="P116" s="175">
        <f t="shared" si="134"/>
        <v>1</v>
      </c>
      <c r="R116" s="167" t="str">
        <f>'Panorama Mensual'!$A$14</f>
        <v>:: Avenida</v>
      </c>
      <c r="S116" s="176">
        <f t="shared" ref="S116:Y116" si="135">B132/B135</f>
        <v>0.11362383876554873</v>
      </c>
      <c r="T116" s="176">
        <f t="shared" si="135"/>
        <v>6.4346936164769095E-2</v>
      </c>
      <c r="U116" s="176">
        <f t="shared" si="135"/>
        <v>9.5685531092131071E-2</v>
      </c>
      <c r="V116" s="176">
        <f t="shared" si="135"/>
        <v>6.5596967385399912E-2</v>
      </c>
      <c r="W116" s="176">
        <f t="shared" si="135"/>
        <v>6.2866184547338069E-2</v>
      </c>
      <c r="X116" s="176">
        <f t="shared" si="135"/>
        <v>0.17144181270474484</v>
      </c>
      <c r="Y116" s="176">
        <f t="shared" si="135"/>
        <v>0.19171398897192493</v>
      </c>
      <c r="Z116" s="58">
        <f>AVERAGE(S116:Y116)</f>
        <v>0.10932503709026524</v>
      </c>
      <c r="AB116" s="167" t="str">
        <f>'Panorama Mensual'!$A$14</f>
        <v>:: Avenida</v>
      </c>
      <c r="AC116" s="177">
        <f t="shared" ref="AC116:AI116" si="136">B116</f>
        <v>5.0134476419080108E-2</v>
      </c>
      <c r="AD116" s="177">
        <f t="shared" si="136"/>
        <v>5.8406787180101734E-2</v>
      </c>
      <c r="AE116" s="177">
        <f t="shared" si="136"/>
        <v>7.5709762035883019E-2</v>
      </c>
      <c r="AF116" s="177">
        <f t="shared" si="136"/>
        <v>6.8309856271566258E-2</v>
      </c>
      <c r="AG116" s="177">
        <f t="shared" si="136"/>
        <v>8.887202898740304E-2</v>
      </c>
      <c r="AH116" s="177">
        <f t="shared" si="136"/>
        <v>0.15636479195875785</v>
      </c>
      <c r="AI116" s="177">
        <f t="shared" si="136"/>
        <v>0.17662327156393642</v>
      </c>
      <c r="AJ116" s="58">
        <f>AVERAGE(AC116:AI116)</f>
        <v>9.6345853488104066E-2</v>
      </c>
    </row>
    <row r="117" spans="1:36" ht="21" x14ac:dyDescent="0.35">
      <c r="A117" s="33" t="s">
        <v>25</v>
      </c>
      <c r="B117" s="49">
        <f>'Panorama Mensual'!B14</f>
        <v>1151503</v>
      </c>
      <c r="C117" s="49">
        <f>'Panorama Mensual'!C14</f>
        <v>671737</v>
      </c>
      <c r="D117" s="49">
        <f>'Panorama Mensual'!D14</f>
        <v>1104032</v>
      </c>
      <c r="E117" s="49">
        <f>'Panorama Mensual'!E14</f>
        <v>1179572.8815424205</v>
      </c>
      <c r="F117" s="49">
        <f>'Panorama Mensual'!F14</f>
        <v>840917</v>
      </c>
      <c r="G117" s="49">
        <f>'Panorama Mensual'!G14</f>
        <v>1206563.1759978374</v>
      </c>
      <c r="H117" s="49">
        <f>'Panorama Mensual'!H14</f>
        <v>1582283</v>
      </c>
      <c r="I117" s="9"/>
      <c r="J117" s="36" t="s">
        <v>4</v>
      </c>
      <c r="K117" s="36" t="s">
        <v>4</v>
      </c>
      <c r="L117" s="36" t="s">
        <v>4</v>
      </c>
      <c r="M117" s="36" t="s">
        <v>4</v>
      </c>
      <c r="N117" s="36" t="s">
        <v>4</v>
      </c>
      <c r="O117" s="36" t="s">
        <v>4</v>
      </c>
      <c r="P117" s="36"/>
    </row>
    <row r="118" spans="1:36" ht="21" x14ac:dyDescent="0.35">
      <c r="R118" s="282" t="s">
        <v>154</v>
      </c>
      <c r="S118" s="282"/>
      <c r="T118" s="282"/>
      <c r="U118" s="282"/>
      <c r="V118" s="282"/>
      <c r="W118" s="282"/>
      <c r="X118" s="282"/>
      <c r="Y118" s="282"/>
      <c r="Z118" s="282"/>
      <c r="AA118" s="11"/>
      <c r="AB118" s="282" t="s">
        <v>156</v>
      </c>
      <c r="AC118" s="282"/>
      <c r="AD118" s="282"/>
      <c r="AE118" s="282"/>
      <c r="AF118" s="282"/>
      <c r="AG118" s="282"/>
      <c r="AH118" s="282"/>
      <c r="AI118" s="282"/>
      <c r="AJ118" s="282"/>
    </row>
    <row r="119" spans="1:36" ht="21" x14ac:dyDescent="0.35">
      <c r="A119" s="282" t="s">
        <v>168</v>
      </c>
      <c r="B119" s="282"/>
      <c r="C119" s="282"/>
      <c r="D119" s="282"/>
      <c r="E119" s="282"/>
      <c r="F119" s="282"/>
      <c r="G119" s="282"/>
      <c r="H119" s="282"/>
      <c r="J119" s="282" t="s">
        <v>693</v>
      </c>
      <c r="K119" s="282"/>
      <c r="L119" s="282"/>
      <c r="M119" s="282"/>
      <c r="N119" s="282"/>
      <c r="O119" s="282"/>
      <c r="P119" s="282"/>
    </row>
    <row r="121" spans="1:36" ht="18.75" x14ac:dyDescent="0.3">
      <c r="A121" s="5" t="s">
        <v>0</v>
      </c>
      <c r="B121" s="113">
        <f t="shared" ref="B121:H121" si="137">B$3</f>
        <v>42125</v>
      </c>
      <c r="C121" s="113">
        <f t="shared" si="137"/>
        <v>42186</v>
      </c>
      <c r="D121" s="113">
        <f t="shared" si="137"/>
        <v>42248</v>
      </c>
      <c r="E121" s="113">
        <f t="shared" si="137"/>
        <v>42309</v>
      </c>
      <c r="F121" s="113">
        <f t="shared" si="137"/>
        <v>42370</v>
      </c>
      <c r="G121" s="113">
        <f t="shared" si="137"/>
        <v>42430</v>
      </c>
      <c r="H121" s="113">
        <f t="shared" si="137"/>
        <v>42491</v>
      </c>
      <c r="I121" s="3" t="s">
        <v>4</v>
      </c>
      <c r="J121" s="2"/>
      <c r="K121" s="2"/>
      <c r="L121" s="2"/>
      <c r="M121" s="2"/>
      <c r="N121" s="2"/>
      <c r="O121" s="2"/>
      <c r="P121" s="2"/>
    </row>
    <row r="122" spans="1:36" x14ac:dyDescent="0.25">
      <c r="E122" t="s">
        <v>4</v>
      </c>
      <c r="I122" s="7"/>
      <c r="J122" s="7"/>
      <c r="K122" s="7"/>
      <c r="L122" s="7"/>
      <c r="M122" s="7"/>
      <c r="N122" s="7"/>
      <c r="O122" s="7"/>
      <c r="P122" s="7"/>
    </row>
    <row r="123" spans="1:36" ht="18.75" x14ac:dyDescent="0.3">
      <c r="A123" s="83" t="str">
        <f>'Panorama Mensual'!$A$5</f>
        <v>:: Musimundo</v>
      </c>
      <c r="B123" s="3">
        <f t="shared" ref="B123:H123" si="138">B53-B88</f>
        <v>121722</v>
      </c>
      <c r="C123" s="3">
        <f t="shared" si="138"/>
        <v>133402</v>
      </c>
      <c r="D123" s="3">
        <f t="shared" si="138"/>
        <v>212027</v>
      </c>
      <c r="E123" s="3">
        <f t="shared" si="138"/>
        <v>289690.35519999999</v>
      </c>
      <c r="F123" s="3">
        <f t="shared" si="138"/>
        <v>240144</v>
      </c>
      <c r="G123" s="3">
        <f t="shared" si="138"/>
        <v>181928</v>
      </c>
      <c r="H123" s="3">
        <f t="shared" si="138"/>
        <v>234629</v>
      </c>
      <c r="I123" s="11"/>
      <c r="J123" s="11"/>
      <c r="K123" s="11"/>
      <c r="L123" s="11"/>
      <c r="M123" s="11"/>
      <c r="N123" s="11"/>
      <c r="O123" s="11"/>
      <c r="P123" s="11"/>
    </row>
    <row r="124" spans="1:36" ht="18.75" x14ac:dyDescent="0.3">
      <c r="A124" s="100" t="s">
        <v>1</v>
      </c>
      <c r="B124" s="7">
        <f t="shared" ref="B124:H124" si="139">B123/B135</f>
        <v>0.23957250826641474</v>
      </c>
      <c r="C124" s="7">
        <f t="shared" si="139"/>
        <v>0.21879007947832305</v>
      </c>
      <c r="D124" s="7">
        <f t="shared" si="139"/>
        <v>0.2427190689932677</v>
      </c>
      <c r="E124" s="7">
        <f t="shared" si="139"/>
        <v>0.23583575397744999</v>
      </c>
      <c r="F124" s="7">
        <f t="shared" si="139"/>
        <v>0.20200895204238972</v>
      </c>
      <c r="G124" s="7">
        <f t="shared" si="139"/>
        <v>0.16532070825249556</v>
      </c>
      <c r="H124" s="7">
        <f t="shared" si="139"/>
        <v>0.16095460488676261</v>
      </c>
      <c r="I124" s="3" t="s">
        <v>4</v>
      </c>
      <c r="J124" s="2"/>
      <c r="K124" s="2"/>
      <c r="L124" s="2"/>
      <c r="M124" s="2"/>
      <c r="N124" s="2"/>
      <c r="O124" s="2"/>
      <c r="P124" s="2"/>
    </row>
    <row r="125" spans="1:36" x14ac:dyDescent="0.25">
      <c r="A125" s="100" t="s">
        <v>2</v>
      </c>
      <c r="B125" s="11"/>
      <c r="C125" s="19">
        <f t="shared" ref="C125:H125" si="140">(C123-B123)/B123</f>
        <v>9.5956359573454261E-2</v>
      </c>
      <c r="D125" s="19">
        <f t="shared" si="140"/>
        <v>0.58938396725686271</v>
      </c>
      <c r="E125" s="19">
        <f t="shared" si="140"/>
        <v>0.36628993099935381</v>
      </c>
      <c r="F125" s="19">
        <f t="shared" si="140"/>
        <v>-0.1710321186419671</v>
      </c>
      <c r="G125" s="19">
        <f t="shared" si="140"/>
        <v>-0.24242121393830368</v>
      </c>
      <c r="H125" s="19">
        <f t="shared" si="140"/>
        <v>0.28968053295809332</v>
      </c>
      <c r="I125" s="7"/>
      <c r="J125" s="7"/>
      <c r="K125" s="7"/>
      <c r="L125" s="7"/>
      <c r="M125" s="7"/>
      <c r="N125" s="7"/>
      <c r="O125" s="7"/>
      <c r="P125" s="7"/>
    </row>
    <row r="126" spans="1:36" ht="18.75" x14ac:dyDescent="0.3">
      <c r="A126" s="84" t="str">
        <f>'Panorama Mensual'!$A$8</f>
        <v>:: Fravega</v>
      </c>
      <c r="B126" s="3">
        <f t="shared" ref="B126:H126" si="141">B56-B91</f>
        <v>206837</v>
      </c>
      <c r="C126" s="3">
        <f t="shared" si="141"/>
        <v>233574</v>
      </c>
      <c r="D126" s="3">
        <f t="shared" si="141"/>
        <v>361608</v>
      </c>
      <c r="E126" s="3">
        <f t="shared" si="141"/>
        <v>458937.77999999991</v>
      </c>
      <c r="F126" s="3">
        <f t="shared" si="141"/>
        <v>378464</v>
      </c>
      <c r="G126" s="3">
        <f t="shared" si="141"/>
        <v>336611</v>
      </c>
      <c r="H126" s="3">
        <f t="shared" si="141"/>
        <v>587040</v>
      </c>
      <c r="I126" s="11"/>
      <c r="J126" s="11"/>
      <c r="K126" s="11"/>
      <c r="L126" s="11"/>
      <c r="M126" s="11"/>
      <c r="N126" s="11"/>
      <c r="O126" s="11"/>
      <c r="P126" s="11"/>
    </row>
    <row r="127" spans="1:36" ht="18.75" x14ac:dyDescent="0.3">
      <c r="A127" s="100" t="s">
        <v>1</v>
      </c>
      <c r="B127" s="7">
        <f t="shared" ref="B127:H127" si="142">B126/B135</f>
        <v>0.40709533931664305</v>
      </c>
      <c r="C127" s="7">
        <f t="shared" si="142"/>
        <v>0.38308026884207003</v>
      </c>
      <c r="D127" s="7">
        <f t="shared" si="142"/>
        <v>0.41395273762547952</v>
      </c>
      <c r="E127" s="7">
        <f t="shared" si="142"/>
        <v>0.37361940234535312</v>
      </c>
      <c r="F127" s="7">
        <f t="shared" si="142"/>
        <v>0.31836363192822215</v>
      </c>
      <c r="G127" s="7">
        <f t="shared" si="142"/>
        <v>0.30588347547150951</v>
      </c>
      <c r="H127" s="7">
        <f t="shared" si="142"/>
        <v>0.40270721544534188</v>
      </c>
      <c r="I127" s="3" t="s">
        <v>4</v>
      </c>
      <c r="J127" s="2"/>
      <c r="K127" s="2"/>
      <c r="L127" s="2"/>
      <c r="M127" s="2"/>
      <c r="N127" s="2"/>
      <c r="O127" s="2"/>
      <c r="P127" s="2"/>
    </row>
    <row r="128" spans="1:36" x14ac:dyDescent="0.25">
      <c r="A128" s="103" t="s">
        <v>2</v>
      </c>
      <c r="B128" s="11"/>
      <c r="C128" s="19">
        <f t="shared" ref="C128:H128" si="143">(C126-B126)/B126</f>
        <v>0.12926604040863096</v>
      </c>
      <c r="D128" s="19">
        <f t="shared" si="143"/>
        <v>0.54815176346682426</v>
      </c>
      <c r="E128" s="19">
        <f t="shared" si="143"/>
        <v>0.26915825977301361</v>
      </c>
      <c r="F128" s="19">
        <f t="shared" si="143"/>
        <v>-0.1753479088167462</v>
      </c>
      <c r="G128" s="19">
        <f t="shared" si="143"/>
        <v>-0.11058647586031961</v>
      </c>
      <c r="H128" s="19">
        <f t="shared" si="143"/>
        <v>0.74397152796551513</v>
      </c>
      <c r="I128" s="14"/>
      <c r="J128" s="14"/>
      <c r="K128" s="14"/>
      <c r="L128" s="14"/>
      <c r="M128" s="14"/>
      <c r="N128" s="14"/>
      <c r="O128" s="14"/>
      <c r="P128" s="14"/>
    </row>
    <row r="129" spans="1:36" ht="18.75" x14ac:dyDescent="0.3">
      <c r="A129" s="85" t="str">
        <f>'Panorama Mensual'!$A$11</f>
        <v>:: Garbarino</v>
      </c>
      <c r="B129" s="3">
        <f t="shared" ref="B129:H129" si="144">B59-B94</f>
        <v>121791</v>
      </c>
      <c r="C129" s="3">
        <f t="shared" si="144"/>
        <v>203516</v>
      </c>
      <c r="D129" s="3">
        <f t="shared" si="144"/>
        <v>216328</v>
      </c>
      <c r="E129" s="3">
        <f t="shared" si="144"/>
        <v>399151.80000000005</v>
      </c>
      <c r="F129" s="3">
        <f t="shared" si="144"/>
        <v>495437</v>
      </c>
      <c r="G129" s="3">
        <f t="shared" si="144"/>
        <v>393252</v>
      </c>
      <c r="H129" s="3">
        <f t="shared" si="144"/>
        <v>356597</v>
      </c>
      <c r="I129" s="13"/>
      <c r="J129" s="33" t="s">
        <v>4</v>
      </c>
      <c r="K129" s="13"/>
      <c r="L129" s="13"/>
      <c r="M129" s="13"/>
      <c r="N129" s="13"/>
      <c r="O129" s="13"/>
      <c r="P129" s="13"/>
    </row>
    <row r="130" spans="1:36" ht="18.75" x14ac:dyDescent="0.3">
      <c r="A130" s="100" t="s">
        <v>1</v>
      </c>
      <c r="B130" s="7">
        <f t="shared" ref="B130:H130" si="145">B129/B135</f>
        <v>0.23970831365139347</v>
      </c>
      <c r="C130" s="7">
        <f t="shared" si="145"/>
        <v>0.33378271551483779</v>
      </c>
      <c r="D130" s="7">
        <f t="shared" si="145"/>
        <v>0.24764266228912174</v>
      </c>
      <c r="E130" s="7">
        <f t="shared" si="145"/>
        <v>0.32494787629179706</v>
      </c>
      <c r="F130" s="7">
        <f t="shared" si="145"/>
        <v>0.41676123148205008</v>
      </c>
      <c r="G130" s="7">
        <f t="shared" si="145"/>
        <v>0.35735400357125008</v>
      </c>
      <c r="H130" s="7">
        <f t="shared" si="145"/>
        <v>0.24462419069597061</v>
      </c>
      <c r="I130" s="13"/>
      <c r="J130" s="13"/>
      <c r="K130" s="13"/>
      <c r="L130" s="13"/>
      <c r="M130" s="13"/>
      <c r="N130" s="13"/>
      <c r="O130" s="13"/>
      <c r="P130" s="13"/>
    </row>
    <row r="131" spans="1:36" ht="18.75" x14ac:dyDescent="0.3">
      <c r="A131" s="100" t="s">
        <v>2</v>
      </c>
      <c r="B131" s="11"/>
      <c r="C131" s="19">
        <f t="shared" ref="C131:H131" si="146">(C129-B129)/B129</f>
        <v>0.67102659474016968</v>
      </c>
      <c r="D131" s="19">
        <f t="shared" si="146"/>
        <v>6.2953281314491238E-2</v>
      </c>
      <c r="E131" s="19">
        <f t="shared" si="146"/>
        <v>0.84512314633334584</v>
      </c>
      <c r="F131" s="19">
        <f t="shared" si="146"/>
        <v>0.2412245165874235</v>
      </c>
      <c r="G131" s="19">
        <f t="shared" si="146"/>
        <v>-0.20625225810748896</v>
      </c>
      <c r="H131" s="19">
        <f t="shared" si="146"/>
        <v>-9.3209951888356582E-2</v>
      </c>
      <c r="J131" s="13"/>
    </row>
    <row r="132" spans="1:36" ht="18.75" x14ac:dyDescent="0.3">
      <c r="A132" s="162" t="str">
        <f>'Panorama Mensual'!$A$14</f>
        <v>:: Avenida</v>
      </c>
      <c r="B132" s="3">
        <f t="shared" ref="B132:H132" si="147">B62-B97</f>
        <v>57730</v>
      </c>
      <c r="C132" s="3">
        <f t="shared" si="147"/>
        <v>39234</v>
      </c>
      <c r="D132" s="3">
        <f t="shared" si="147"/>
        <v>83586</v>
      </c>
      <c r="E132" s="3">
        <f t="shared" si="147"/>
        <v>80576.453999999998</v>
      </c>
      <c r="F132" s="3">
        <f t="shared" si="147"/>
        <v>74734</v>
      </c>
      <c r="G132" s="3">
        <f t="shared" si="147"/>
        <v>188664</v>
      </c>
      <c r="H132" s="3">
        <f t="shared" si="147"/>
        <v>279468</v>
      </c>
      <c r="I132" s="12"/>
      <c r="J132" s="13"/>
      <c r="K132" s="12"/>
      <c r="L132" s="12"/>
      <c r="M132" s="12"/>
      <c r="N132" s="12"/>
      <c r="O132" s="12"/>
      <c r="P132" s="12"/>
    </row>
    <row r="133" spans="1:36" ht="18.75" x14ac:dyDescent="0.3">
      <c r="A133" s="100" t="s">
        <v>1</v>
      </c>
      <c r="B133" s="7">
        <f t="shared" ref="B133:H133" si="148">B132/B135</f>
        <v>0.11362383876554873</v>
      </c>
      <c r="C133" s="7">
        <f t="shared" si="148"/>
        <v>6.4346936164769095E-2</v>
      </c>
      <c r="D133" s="7">
        <f t="shared" si="148"/>
        <v>9.5685531092131071E-2</v>
      </c>
      <c r="E133" s="7">
        <f t="shared" si="148"/>
        <v>6.5596967385399912E-2</v>
      </c>
      <c r="F133" s="7">
        <f t="shared" si="148"/>
        <v>6.2866184547338069E-2</v>
      </c>
      <c r="G133" s="7">
        <f t="shared" si="148"/>
        <v>0.17144181270474484</v>
      </c>
      <c r="H133" s="7">
        <f t="shared" si="148"/>
        <v>0.19171398897192493</v>
      </c>
      <c r="I133" s="12"/>
      <c r="J133" s="13"/>
      <c r="K133" s="12"/>
      <c r="L133" s="12"/>
      <c r="M133" s="12"/>
      <c r="N133" s="12"/>
      <c r="O133" s="12"/>
      <c r="P133" s="12"/>
    </row>
    <row r="134" spans="1:36" x14ac:dyDescent="0.25">
      <c r="A134" s="100" t="s">
        <v>2</v>
      </c>
      <c r="B134" s="11"/>
      <c r="C134" s="19">
        <f t="shared" ref="C134:H134" si="149">(C132-B132)/B132</f>
        <v>-0.32038801316473237</v>
      </c>
      <c r="D134" s="19">
        <f t="shared" si="149"/>
        <v>1.1304480807462916</v>
      </c>
      <c r="E134" s="19">
        <f t="shared" si="149"/>
        <v>-3.6005383676692294E-2</v>
      </c>
      <c r="F134" s="19">
        <f t="shared" si="149"/>
        <v>-7.2508204443943361E-2</v>
      </c>
      <c r="G134" s="19">
        <f t="shared" si="149"/>
        <v>1.5244734658923649</v>
      </c>
      <c r="H134" s="19">
        <f t="shared" si="149"/>
        <v>0.48130008904719501</v>
      </c>
      <c r="I134" s="12"/>
      <c r="J134" s="12"/>
      <c r="K134" s="12"/>
      <c r="L134" s="12"/>
      <c r="M134" s="12"/>
      <c r="N134" s="12"/>
      <c r="O134" s="12"/>
      <c r="P134" s="12"/>
    </row>
    <row r="135" spans="1:36" ht="18.75" x14ac:dyDescent="0.25">
      <c r="A135" s="16" t="s">
        <v>3</v>
      </c>
      <c r="B135" s="41">
        <f t="shared" ref="B135:H135" si="150">B129+B126+B123+B132</f>
        <v>508080</v>
      </c>
      <c r="C135" s="17">
        <f t="shared" si="150"/>
        <v>609726</v>
      </c>
      <c r="D135" s="17">
        <f t="shared" si="150"/>
        <v>873549</v>
      </c>
      <c r="E135" s="17">
        <f t="shared" si="150"/>
        <v>1228356.3891999999</v>
      </c>
      <c r="F135" s="17">
        <f t="shared" si="150"/>
        <v>1188779</v>
      </c>
      <c r="G135" s="17">
        <f t="shared" si="150"/>
        <v>1100455</v>
      </c>
      <c r="H135" s="17">
        <f t="shared" si="150"/>
        <v>1457734</v>
      </c>
      <c r="I135" s="12"/>
      <c r="J135" s="12"/>
      <c r="K135" s="12"/>
      <c r="L135" s="12"/>
      <c r="M135" s="12"/>
      <c r="N135" s="12"/>
      <c r="O135" s="12"/>
      <c r="P135" s="12"/>
    </row>
    <row r="136" spans="1:36" x14ac:dyDescent="0.25">
      <c r="A136" s="50" t="s">
        <v>18</v>
      </c>
      <c r="B136" s="51">
        <f>B135/'Panorama Mensual'!B$18</f>
        <v>6.4168699723751776E-2</v>
      </c>
      <c r="C136" s="51">
        <f>C135/'Panorama Mensual'!C$18</f>
        <v>0.11238824325699295</v>
      </c>
      <c r="D136" s="51">
        <f>D135/'Panorama Mensual'!D$18</f>
        <v>0.13861753623728848</v>
      </c>
      <c r="E136" s="51">
        <f>E135/'Panorama Mensual'!E$18</f>
        <v>0.11568317928360998</v>
      </c>
      <c r="F136" s="51">
        <f>F135/'Panorama Mensual'!F$18</f>
        <v>0.11892950351157368</v>
      </c>
      <c r="G136" s="51">
        <f>G135/'Panorama Mensual'!G$18</f>
        <v>0.10931551569474676</v>
      </c>
      <c r="H136" s="51">
        <f>H135/'Panorama Mensual'!H$18</f>
        <v>9.3836875699519665E-2</v>
      </c>
    </row>
    <row r="137" spans="1:36" x14ac:dyDescent="0.25">
      <c r="A137" s="35" t="s">
        <v>2</v>
      </c>
      <c r="B137" s="40"/>
      <c r="C137" s="25">
        <f t="shared" ref="C137:H137" si="151">(C135-B135)/B135</f>
        <v>0.20005904581955597</v>
      </c>
      <c r="D137" s="25">
        <f t="shared" si="151"/>
        <v>0.43269107763159187</v>
      </c>
      <c r="E137" s="25">
        <f t="shared" si="151"/>
        <v>0.40616770118218881</v>
      </c>
      <c r="F137" s="25">
        <f t="shared" si="151"/>
        <v>-3.2219793496393742E-2</v>
      </c>
      <c r="G137" s="25">
        <f t="shared" si="151"/>
        <v>-7.4298082318075942E-2</v>
      </c>
      <c r="H137" s="25">
        <f t="shared" si="151"/>
        <v>0.32466479774275186</v>
      </c>
    </row>
    <row r="138" spans="1:36" x14ac:dyDescent="0.25">
      <c r="A138" s="12"/>
      <c r="B138" s="12"/>
      <c r="C138" s="12"/>
      <c r="D138" s="12"/>
      <c r="E138" s="12"/>
      <c r="F138" s="12"/>
      <c r="G138" s="12"/>
      <c r="H138" s="12"/>
    </row>
    <row r="139" spans="1:36" ht="18.75" x14ac:dyDescent="0.25">
      <c r="A139" s="21" t="s">
        <v>5</v>
      </c>
      <c r="B139" s="42">
        <f t="shared" ref="B139:H139" si="152">AVERAGE(B129,B126,B123,B132)</f>
        <v>127020</v>
      </c>
      <c r="C139" s="42">
        <f t="shared" si="152"/>
        <v>152431.5</v>
      </c>
      <c r="D139" s="42">
        <f t="shared" si="152"/>
        <v>218387.25</v>
      </c>
      <c r="E139" s="42">
        <f t="shared" si="152"/>
        <v>307089.09729999996</v>
      </c>
      <c r="F139" s="42">
        <f t="shared" si="152"/>
        <v>297194.75</v>
      </c>
      <c r="G139" s="42">
        <f t="shared" si="152"/>
        <v>275113.75</v>
      </c>
      <c r="H139" s="42">
        <f t="shared" si="152"/>
        <v>364433.5</v>
      </c>
    </row>
    <row r="140" spans="1:36" ht="18.75" x14ac:dyDescent="0.3">
      <c r="A140" s="2"/>
      <c r="B140" s="2"/>
      <c r="C140" s="2"/>
    </row>
    <row r="141" spans="1:36" ht="21" x14ac:dyDescent="0.35">
      <c r="A141" s="282" t="s">
        <v>171</v>
      </c>
      <c r="B141" s="282"/>
      <c r="C141" s="282"/>
      <c r="D141" s="282"/>
      <c r="E141" s="282"/>
      <c r="F141" s="282"/>
      <c r="G141" s="282"/>
      <c r="H141" s="282"/>
      <c r="J141" s="282" t="s">
        <v>70</v>
      </c>
      <c r="K141" s="282"/>
      <c r="L141" s="282"/>
      <c r="M141" s="282"/>
      <c r="N141" s="282"/>
      <c r="O141" s="282"/>
      <c r="P141" s="282"/>
      <c r="R141" s="282" t="s">
        <v>179</v>
      </c>
      <c r="S141" s="282"/>
      <c r="T141" s="282"/>
      <c r="U141" s="282"/>
      <c r="V141" s="282"/>
      <c r="W141" s="282"/>
      <c r="X141" s="282"/>
      <c r="Y141" s="282"/>
      <c r="Z141" s="282"/>
      <c r="AB141" s="282" t="s">
        <v>183</v>
      </c>
      <c r="AC141" s="282"/>
      <c r="AD141" s="282"/>
      <c r="AE141" s="282"/>
      <c r="AF141" s="282"/>
      <c r="AG141" s="282"/>
      <c r="AH141" s="282"/>
      <c r="AI141" s="282"/>
      <c r="AJ141" s="282"/>
    </row>
    <row r="143" spans="1:36" ht="18.75" x14ac:dyDescent="0.3">
      <c r="A143" s="87" t="s">
        <v>0</v>
      </c>
      <c r="B143" s="113">
        <f t="shared" ref="B143:H143" si="153">B$3</f>
        <v>42125</v>
      </c>
      <c r="C143" s="113">
        <f t="shared" si="153"/>
        <v>42186</v>
      </c>
      <c r="D143" s="113">
        <f t="shared" si="153"/>
        <v>42248</v>
      </c>
      <c r="E143" s="113">
        <f t="shared" si="153"/>
        <v>42309</v>
      </c>
      <c r="F143" s="113">
        <f t="shared" si="153"/>
        <v>42370</v>
      </c>
      <c r="G143" s="113">
        <f t="shared" si="153"/>
        <v>42430</v>
      </c>
      <c r="H143" s="113">
        <f t="shared" si="153"/>
        <v>42491</v>
      </c>
      <c r="J143" s="87" t="s">
        <v>213</v>
      </c>
      <c r="K143" s="113">
        <f t="shared" ref="K143:P143" si="154">C$3</f>
        <v>42186</v>
      </c>
      <c r="L143" s="113">
        <f t="shared" si="154"/>
        <v>42248</v>
      </c>
      <c r="M143" s="113">
        <f t="shared" si="154"/>
        <v>42309</v>
      </c>
      <c r="N143" s="113">
        <f t="shared" si="154"/>
        <v>42370</v>
      </c>
      <c r="O143" s="113">
        <f t="shared" si="154"/>
        <v>42430</v>
      </c>
      <c r="P143" s="113">
        <f t="shared" si="154"/>
        <v>42491</v>
      </c>
      <c r="Q143" s="6" t="s">
        <v>4</v>
      </c>
      <c r="R143" s="87" t="s">
        <v>314</v>
      </c>
      <c r="S143" s="113">
        <f t="shared" ref="S143:Y143" si="155">B143</f>
        <v>42125</v>
      </c>
      <c r="T143" s="113">
        <f t="shared" si="155"/>
        <v>42186</v>
      </c>
      <c r="U143" s="113">
        <f t="shared" si="155"/>
        <v>42248</v>
      </c>
      <c r="V143" s="113">
        <f t="shared" si="155"/>
        <v>42309</v>
      </c>
      <c r="W143" s="113">
        <f t="shared" si="155"/>
        <v>42370</v>
      </c>
      <c r="X143" s="113">
        <f t="shared" si="155"/>
        <v>42430</v>
      </c>
      <c r="Y143" s="113">
        <f t="shared" si="155"/>
        <v>42491</v>
      </c>
      <c r="Z143" s="6" t="s">
        <v>16</v>
      </c>
      <c r="AB143" s="87" t="s">
        <v>211</v>
      </c>
      <c r="AC143" s="113">
        <f t="shared" ref="AC143:AI143" si="156">B143</f>
        <v>42125</v>
      </c>
      <c r="AD143" s="113">
        <f t="shared" si="156"/>
        <v>42186</v>
      </c>
      <c r="AE143" s="113">
        <f t="shared" si="156"/>
        <v>42248</v>
      </c>
      <c r="AF143" s="113">
        <f t="shared" si="156"/>
        <v>42309</v>
      </c>
      <c r="AG143" s="113">
        <f t="shared" si="156"/>
        <v>42370</v>
      </c>
      <c r="AH143" s="113">
        <f t="shared" si="156"/>
        <v>42430</v>
      </c>
      <c r="AI143" s="113">
        <f t="shared" si="156"/>
        <v>42491</v>
      </c>
      <c r="AJ143" s="6" t="s">
        <v>16</v>
      </c>
    </row>
    <row r="144" spans="1:36" x14ac:dyDescent="0.25">
      <c r="V144" t="s">
        <v>4</v>
      </c>
      <c r="AF144" t="s">
        <v>4</v>
      </c>
    </row>
    <row r="145" spans="1:36" ht="21" x14ac:dyDescent="0.35">
      <c r="A145" s="83" t="str">
        <f>'Panorama Mensual'!$A$5</f>
        <v>:: Musimundo</v>
      </c>
      <c r="B145" s="1">
        <f t="shared" ref="B145:G145" si="157">B158/B146</f>
        <v>1.5646041533772768E-2</v>
      </c>
      <c r="C145" s="1">
        <f t="shared" si="157"/>
        <v>1.4650871964951743E-2</v>
      </c>
      <c r="D145" s="1">
        <f t="shared" si="157"/>
        <v>2.1939425109289448E-2</v>
      </c>
      <c r="E145" s="1">
        <f t="shared" si="157"/>
        <v>2.5728382726028155E-2</v>
      </c>
      <c r="F145" s="1">
        <f t="shared" si="157"/>
        <v>1.6281331621466239E-2</v>
      </c>
      <c r="G145" s="1">
        <f t="shared" si="157"/>
        <v>1.246069645862909E-2</v>
      </c>
      <c r="H145" s="1">
        <f t="shared" ref="H145" si="158">H158/H146</f>
        <v>7.6736995367091276E-3</v>
      </c>
      <c r="J145" s="83" t="str">
        <f>'Panorama Mensual'!$A$5</f>
        <v>:: Musimundo</v>
      </c>
      <c r="K145" s="175">
        <f t="shared" ref="K145:P145" si="159">IF(C160&gt;C172,1,0)</f>
        <v>0</v>
      </c>
      <c r="L145" s="175">
        <f t="shared" si="159"/>
        <v>1</v>
      </c>
      <c r="M145" s="175">
        <f t="shared" si="159"/>
        <v>1</v>
      </c>
      <c r="N145" s="175">
        <f t="shared" si="159"/>
        <v>0</v>
      </c>
      <c r="O145" s="175">
        <f t="shared" si="159"/>
        <v>0</v>
      </c>
      <c r="P145" s="175">
        <f t="shared" si="159"/>
        <v>0</v>
      </c>
      <c r="R145" s="83" t="str">
        <f>'Panorama Mensual'!$A$5</f>
        <v>:: Musimundo</v>
      </c>
      <c r="S145" s="57">
        <f t="shared" ref="S145:Y145" si="160">B158/B170</f>
        <v>5.2579715712639259E-2</v>
      </c>
      <c r="T145" s="57">
        <f t="shared" si="160"/>
        <v>4.4546011742486222E-2</v>
      </c>
      <c r="U145" s="57">
        <f t="shared" si="160"/>
        <v>5.2609414949616483E-2</v>
      </c>
      <c r="V145" s="57">
        <f t="shared" si="160"/>
        <v>9.5137038431253929E-2</v>
      </c>
      <c r="W145" s="57">
        <f t="shared" si="160"/>
        <v>8.532468267290319E-2</v>
      </c>
      <c r="X145" s="57">
        <f t="shared" si="160"/>
        <v>5.5928371811531E-2</v>
      </c>
      <c r="Y145" s="57">
        <f t="shared" si="160"/>
        <v>5.2546636391968299E-2</v>
      </c>
      <c r="Z145" s="58">
        <f>AVERAGE(S145:Y145)</f>
        <v>6.2667410244628338E-2</v>
      </c>
      <c r="AA145" s="2"/>
      <c r="AB145" s="83" t="str">
        <f>'Panorama Mensual'!$A$5</f>
        <v>:: Musimundo</v>
      </c>
      <c r="AC145" s="57">
        <f t="shared" ref="AC145:AI145" si="161">B145</f>
        <v>1.5646041533772768E-2</v>
      </c>
      <c r="AD145" s="57">
        <f t="shared" si="161"/>
        <v>1.4650871964951743E-2</v>
      </c>
      <c r="AE145" s="57">
        <f t="shared" si="161"/>
        <v>2.1939425109289448E-2</v>
      </c>
      <c r="AF145" s="57">
        <f t="shared" si="161"/>
        <v>2.5728382726028155E-2</v>
      </c>
      <c r="AG145" s="57">
        <f t="shared" si="161"/>
        <v>1.6281331621466239E-2</v>
      </c>
      <c r="AH145" s="57">
        <f t="shared" si="161"/>
        <v>1.246069645862909E-2</v>
      </c>
      <c r="AI145" s="57">
        <f t="shared" si="161"/>
        <v>7.6736995367091276E-3</v>
      </c>
      <c r="AJ145" s="58">
        <f>AVERAGE(AC145:AI145)</f>
        <v>1.6340064135835223E-2</v>
      </c>
    </row>
    <row r="146" spans="1:36" ht="21" x14ac:dyDescent="0.35">
      <c r="A146" s="33" t="s">
        <v>25</v>
      </c>
      <c r="B146" s="49">
        <f>'Panorama Mensual'!B$5</f>
        <v>1749516</v>
      </c>
      <c r="C146" s="49">
        <f>'Panorama Mensual'!C$5</f>
        <v>1096317</v>
      </c>
      <c r="D146" s="49">
        <f>'Panorama Mensual'!D$5</f>
        <v>1275512</v>
      </c>
      <c r="E146" s="49">
        <f>'Panorama Mensual'!E$5</f>
        <v>2249461.2512682606</v>
      </c>
      <c r="F146" s="49">
        <f>'Panorama Mensual'!F$5</f>
        <v>2222914</v>
      </c>
      <c r="G146" s="49">
        <f>'Panorama Mensual'!G$5</f>
        <v>1512917.0397971538</v>
      </c>
      <c r="H146" s="49">
        <f>'Panorama Mensual'!H$5</f>
        <v>2460873</v>
      </c>
      <c r="J146" s="33" t="s">
        <v>4</v>
      </c>
      <c r="K146" s="37"/>
      <c r="L146" s="37"/>
      <c r="M146" s="37"/>
      <c r="N146" s="37"/>
      <c r="O146" s="37"/>
      <c r="P146" s="37"/>
      <c r="R146" s="33" t="s">
        <v>4</v>
      </c>
      <c r="S146" s="59" t="s">
        <v>4</v>
      </c>
      <c r="T146" s="59" t="s">
        <v>4</v>
      </c>
      <c r="U146" s="59" t="s">
        <v>4</v>
      </c>
      <c r="V146" s="59" t="s">
        <v>4</v>
      </c>
      <c r="W146" s="59" t="s">
        <v>4</v>
      </c>
      <c r="X146" s="59" t="s">
        <v>4</v>
      </c>
      <c r="Y146" s="59" t="s">
        <v>4</v>
      </c>
      <c r="Z146" s="60"/>
      <c r="AA146" s="7"/>
      <c r="AB146" s="33" t="s">
        <v>4</v>
      </c>
      <c r="AC146" s="59" t="s">
        <v>4</v>
      </c>
      <c r="AD146" s="59" t="s">
        <v>4</v>
      </c>
      <c r="AE146" s="59" t="s">
        <v>4</v>
      </c>
      <c r="AF146" s="59" t="s">
        <v>4</v>
      </c>
      <c r="AG146" s="59" t="s">
        <v>4</v>
      </c>
      <c r="AH146" s="59" t="s">
        <v>4</v>
      </c>
      <c r="AI146" s="59" t="s">
        <v>4</v>
      </c>
      <c r="AJ146" s="60"/>
    </row>
    <row r="147" spans="1:36" ht="21" x14ac:dyDescent="0.35">
      <c r="A147" s="84" t="str">
        <f>'Panorama Mensual'!$A$8</f>
        <v>:: Fravega</v>
      </c>
      <c r="B147" s="1">
        <f t="shared" ref="B147:G147" si="162">B161/B148</f>
        <v>6.1127516898095563E-2</v>
      </c>
      <c r="C147" s="1">
        <f t="shared" si="162"/>
        <v>7.743850761221277E-2</v>
      </c>
      <c r="D147" s="1">
        <f t="shared" si="162"/>
        <v>8.4135705588249038E-2</v>
      </c>
      <c r="E147" s="1">
        <f t="shared" si="162"/>
        <v>7.3026131477538322E-2</v>
      </c>
      <c r="F147" s="1">
        <f t="shared" si="162"/>
        <v>6.5544439094758197E-2</v>
      </c>
      <c r="G147" s="1">
        <f t="shared" si="162"/>
        <v>5.3839551412306702E-2</v>
      </c>
      <c r="H147" s="1">
        <f t="shared" ref="H147" si="163">H161/H148</f>
        <v>4.1429161235655106E-2</v>
      </c>
      <c r="J147" s="84" t="str">
        <f>'Panorama Mensual'!$A$8</f>
        <v>:: Fravega</v>
      </c>
      <c r="K147" s="175">
        <f t="shared" ref="K147:P147" si="164">IF(C163&gt;C172,1,0)</f>
        <v>1</v>
      </c>
      <c r="L147" s="175">
        <f t="shared" si="164"/>
        <v>0</v>
      </c>
      <c r="M147" s="175">
        <f t="shared" si="164"/>
        <v>1</v>
      </c>
      <c r="N147" s="175">
        <f t="shared" si="164"/>
        <v>1</v>
      </c>
      <c r="O147" s="175">
        <f t="shared" si="164"/>
        <v>0</v>
      </c>
      <c r="P147" s="175">
        <f t="shared" si="164"/>
        <v>1</v>
      </c>
      <c r="R147" s="84" t="str">
        <f>'Panorama Mensual'!$A$8</f>
        <v>:: Fravega</v>
      </c>
      <c r="S147" s="57">
        <f t="shared" ref="S147:Y147" si="165">B161/B170</f>
        <v>0.28998079139454475</v>
      </c>
      <c r="T147" s="57">
        <f t="shared" si="165"/>
        <v>0.36186493090126493</v>
      </c>
      <c r="U147" s="57">
        <f t="shared" si="165"/>
        <v>0.28773123778011733</v>
      </c>
      <c r="V147" s="57">
        <f t="shared" si="165"/>
        <v>0.39178048864684312</v>
      </c>
      <c r="W147" s="57">
        <f t="shared" si="165"/>
        <v>0.49521416042700062</v>
      </c>
      <c r="X147" s="57">
        <f t="shared" si="165"/>
        <v>0.41641301316624835</v>
      </c>
      <c r="Y147" s="57">
        <f t="shared" si="165"/>
        <v>0.4799819687458261</v>
      </c>
      <c r="Z147" s="58">
        <f>AVERAGE(S147:Y147)</f>
        <v>0.38899522729454933</v>
      </c>
      <c r="AA147" s="11"/>
      <c r="AB147" s="84" t="str">
        <f>'Panorama Mensual'!$A$8</f>
        <v>:: Fravega</v>
      </c>
      <c r="AC147" s="57">
        <f t="shared" ref="AC147:AI147" si="166">B147</f>
        <v>6.1127516898095563E-2</v>
      </c>
      <c r="AD147" s="57">
        <f t="shared" si="166"/>
        <v>7.743850761221277E-2</v>
      </c>
      <c r="AE147" s="57">
        <f t="shared" si="166"/>
        <v>8.4135705588249038E-2</v>
      </c>
      <c r="AF147" s="57">
        <f t="shared" si="166"/>
        <v>7.3026131477538322E-2</v>
      </c>
      <c r="AG147" s="57">
        <f t="shared" si="166"/>
        <v>6.5544439094758197E-2</v>
      </c>
      <c r="AH147" s="57">
        <f t="shared" si="166"/>
        <v>5.3839551412306702E-2</v>
      </c>
      <c r="AI147" s="57">
        <f t="shared" si="166"/>
        <v>4.1429161235655106E-2</v>
      </c>
      <c r="AJ147" s="58">
        <f>AVERAGE(AC147:AI147)</f>
        <v>6.5220144759830817E-2</v>
      </c>
    </row>
    <row r="148" spans="1:36" ht="18.75" x14ac:dyDescent="0.3">
      <c r="A148" s="33" t="s">
        <v>25</v>
      </c>
      <c r="B148" s="49">
        <f>'Panorama Mensual'!B$8</f>
        <v>2469657</v>
      </c>
      <c r="C148" s="49">
        <f>'Panorama Mensual'!C$8</f>
        <v>1684924</v>
      </c>
      <c r="D148" s="49">
        <f>'Panorama Mensual'!D$8</f>
        <v>1819085</v>
      </c>
      <c r="E148" s="49">
        <f>'Panorama Mensual'!E$8</f>
        <v>3263667.3363055997</v>
      </c>
      <c r="F148" s="49">
        <f>'Panorama Mensual'!F$8</f>
        <v>3204757</v>
      </c>
      <c r="G148" s="49">
        <f>'Panorama Mensual'!G$8</f>
        <v>2607042.523907729</v>
      </c>
      <c r="H148" s="49">
        <f>'Panorama Mensual'!H$8</f>
        <v>4163589</v>
      </c>
      <c r="R148" s="33" t="s">
        <v>4</v>
      </c>
      <c r="S148" s="59" t="s">
        <v>4</v>
      </c>
      <c r="T148" s="59" t="s">
        <v>4</v>
      </c>
      <c r="U148" s="59" t="s">
        <v>4</v>
      </c>
      <c r="V148" s="59" t="s">
        <v>4</v>
      </c>
      <c r="W148" s="59" t="s">
        <v>4</v>
      </c>
      <c r="X148" s="59" t="s">
        <v>4</v>
      </c>
      <c r="Y148" s="59" t="s">
        <v>4</v>
      </c>
      <c r="Z148" s="58"/>
      <c r="AA148" s="2"/>
      <c r="AB148" s="33" t="s">
        <v>4</v>
      </c>
      <c r="AC148" s="59" t="s">
        <v>4</v>
      </c>
      <c r="AD148" s="59" t="s">
        <v>4</v>
      </c>
      <c r="AE148" s="59" t="s">
        <v>4</v>
      </c>
      <c r="AF148" s="59" t="s">
        <v>4</v>
      </c>
      <c r="AG148" s="59" t="s">
        <v>4</v>
      </c>
      <c r="AH148" s="59" t="s">
        <v>4</v>
      </c>
      <c r="AI148" s="59" t="s">
        <v>4</v>
      </c>
      <c r="AJ148" s="58"/>
    </row>
    <row r="149" spans="1:36" ht="21" x14ac:dyDescent="0.35">
      <c r="A149" s="85" t="str">
        <f>'Panorama Mensual'!$A$11</f>
        <v>:: Garbarino</v>
      </c>
      <c r="B149" s="1">
        <f t="shared" ref="B149:G149" si="167">B164/B150</f>
        <v>2.9680005873108661E-2</v>
      </c>
      <c r="C149" s="1">
        <f t="shared" si="167"/>
        <v>6.688425807145125E-2</v>
      </c>
      <c r="D149" s="1">
        <f t="shared" si="167"/>
        <v>9.2875454775403238E-2</v>
      </c>
      <c r="E149" s="1">
        <f t="shared" si="167"/>
        <v>5.6549117058396985E-2</v>
      </c>
      <c r="F149" s="1">
        <f t="shared" si="167"/>
        <v>3.7791854358634781E-2</v>
      </c>
      <c r="G149" s="1">
        <f t="shared" si="167"/>
        <v>2.6744130853719895E-2</v>
      </c>
      <c r="H149" s="1">
        <f t="shared" ref="H149" si="168">H164/H150</f>
        <v>1.7421890927729201E-2</v>
      </c>
      <c r="J149" s="85" t="str">
        <f>'Panorama Mensual'!$A$11</f>
        <v>:: Garbarino</v>
      </c>
      <c r="K149" s="175">
        <f t="shared" ref="K149:P149" si="169">IF(C166&gt;C172,1,0)</f>
        <v>1</v>
      </c>
      <c r="L149" s="175">
        <f t="shared" si="169"/>
        <v>1</v>
      </c>
      <c r="M149" s="175">
        <f t="shared" si="169"/>
        <v>0</v>
      </c>
      <c r="N149" s="175">
        <f t="shared" si="169"/>
        <v>0</v>
      </c>
      <c r="O149" s="175">
        <f t="shared" si="169"/>
        <v>1</v>
      </c>
      <c r="P149" s="175">
        <f t="shared" si="169"/>
        <v>0</v>
      </c>
      <c r="R149" s="85" t="str">
        <f>'Panorama Mensual'!$A$11</f>
        <v>:: Garbarino</v>
      </c>
      <c r="S149" s="57">
        <f t="shared" ref="S149:Y149" si="170">B164/B170</f>
        <v>0.14521897810218978</v>
      </c>
      <c r="T149" s="57">
        <f t="shared" si="170"/>
        <v>0.36583363609386221</v>
      </c>
      <c r="U149" s="57">
        <f t="shared" si="170"/>
        <v>0.36723379455557226</v>
      </c>
      <c r="V149" s="57">
        <f t="shared" si="170"/>
        <v>0.36491198077368808</v>
      </c>
      <c r="W149" s="57">
        <f t="shared" si="170"/>
        <v>0.3320688972293997</v>
      </c>
      <c r="X149" s="57">
        <f t="shared" si="170"/>
        <v>0.37610139019918476</v>
      </c>
      <c r="Y149" s="57">
        <f t="shared" si="170"/>
        <v>0.3552490984372913</v>
      </c>
      <c r="Z149" s="58">
        <f>AVERAGE(S149:Y149)</f>
        <v>0.32951682505588398</v>
      </c>
      <c r="AA149" s="7" t="s">
        <v>4</v>
      </c>
      <c r="AB149" s="85" t="str">
        <f>'Panorama Mensual'!$A$11</f>
        <v>:: Garbarino</v>
      </c>
      <c r="AC149" s="57">
        <f t="shared" ref="AC149:AI149" si="171">B149</f>
        <v>2.9680005873108661E-2</v>
      </c>
      <c r="AD149" s="57">
        <f t="shared" si="171"/>
        <v>6.688425807145125E-2</v>
      </c>
      <c r="AE149" s="57">
        <f t="shared" si="171"/>
        <v>9.2875454775403238E-2</v>
      </c>
      <c r="AF149" s="57">
        <f t="shared" si="171"/>
        <v>5.6549117058396985E-2</v>
      </c>
      <c r="AG149" s="57">
        <f t="shared" si="171"/>
        <v>3.7791854358634781E-2</v>
      </c>
      <c r="AH149" s="57">
        <f t="shared" si="171"/>
        <v>2.6744130853719895E-2</v>
      </c>
      <c r="AI149" s="57">
        <f t="shared" si="171"/>
        <v>1.7421890927729201E-2</v>
      </c>
      <c r="AJ149" s="58">
        <f>AVERAGE(AC149:AI149)</f>
        <v>4.6849530274063432E-2</v>
      </c>
    </row>
    <row r="150" spans="1:36" x14ac:dyDescent="0.25">
      <c r="A150" s="33" t="s">
        <v>25</v>
      </c>
      <c r="B150" s="49">
        <f>'Panorama Mensual'!B$11</f>
        <v>2547203</v>
      </c>
      <c r="C150" s="49">
        <f>'Panorama Mensual'!C$11</f>
        <v>1972198</v>
      </c>
      <c r="D150" s="49">
        <f>'Panorama Mensual'!D$11</f>
        <v>2103236</v>
      </c>
      <c r="E150" s="49">
        <f>'Panorama Mensual'!E$11</f>
        <v>3925578.5332732615</v>
      </c>
      <c r="F150" s="49">
        <f>'Panorama Mensual'!F$11</f>
        <v>3727073</v>
      </c>
      <c r="G150" s="49">
        <f>'Panorama Mensual'!G$11</f>
        <v>4740255</v>
      </c>
      <c r="H150" s="49">
        <f>'Panorama Mensual'!H$11</f>
        <v>7328022</v>
      </c>
      <c r="R150" s="33" t="s">
        <v>4</v>
      </c>
      <c r="S150" s="49" t="s">
        <v>4</v>
      </c>
      <c r="T150" s="49" t="s">
        <v>4</v>
      </c>
      <c r="U150" s="49" t="s">
        <v>4</v>
      </c>
      <c r="V150" s="49" t="s">
        <v>4</v>
      </c>
      <c r="W150" s="49" t="s">
        <v>4</v>
      </c>
      <c r="X150" s="49" t="s">
        <v>4</v>
      </c>
      <c r="Y150" s="49" t="s">
        <v>4</v>
      </c>
      <c r="Z150" s="11"/>
      <c r="AA150" s="11"/>
      <c r="AB150" s="33" t="s">
        <v>4</v>
      </c>
      <c r="AC150" s="49" t="s">
        <v>4</v>
      </c>
      <c r="AD150" s="49" t="s">
        <v>4</v>
      </c>
      <c r="AE150" s="49" t="s">
        <v>4</v>
      </c>
      <c r="AF150" s="49" t="s">
        <v>4</v>
      </c>
      <c r="AG150" s="49" t="s">
        <v>4</v>
      </c>
      <c r="AH150" s="49" t="s">
        <v>4</v>
      </c>
      <c r="AI150" s="49" t="s">
        <v>4</v>
      </c>
      <c r="AJ150" s="11"/>
    </row>
    <row r="151" spans="1:36" ht="21" x14ac:dyDescent="0.35">
      <c r="A151" s="167" t="str">
        <f>'Panorama Mensual'!$A$14</f>
        <v>:: Avenida</v>
      </c>
      <c r="B151" s="1">
        <f t="shared" ref="B151:G151" si="172">B167/B152</f>
        <v>0.23157733848717718</v>
      </c>
      <c r="C151" s="1">
        <f t="shared" si="172"/>
        <v>0.1222532032625864</v>
      </c>
      <c r="D151" s="1">
        <f t="shared" si="172"/>
        <v>0.14088993797281238</v>
      </c>
      <c r="E151" s="1">
        <f t="shared" si="172"/>
        <v>7.6414947656422913E-2</v>
      </c>
      <c r="F151" s="1">
        <f t="shared" si="172"/>
        <v>4.4081639448364109E-2</v>
      </c>
      <c r="G151" s="1">
        <f t="shared" si="172"/>
        <v>4.2340095418336852E-2</v>
      </c>
      <c r="H151" s="1">
        <f t="shared" ref="H151" si="173">H167/H152</f>
        <v>2.5488487204880544E-2</v>
      </c>
      <c r="J151" s="91" t="str">
        <f>'Panorama Mensual'!$A$14</f>
        <v>:: Avenida</v>
      </c>
      <c r="K151" s="175">
        <f t="shared" ref="K151:P151" si="174">IF(C169&gt;C172,1,0)</f>
        <v>0</v>
      </c>
      <c r="L151" s="175">
        <f t="shared" si="174"/>
        <v>1</v>
      </c>
      <c r="M151" s="175">
        <f t="shared" si="174"/>
        <v>0</v>
      </c>
      <c r="N151" s="175">
        <f t="shared" si="174"/>
        <v>0</v>
      </c>
      <c r="O151" s="175">
        <f t="shared" si="174"/>
        <v>1</v>
      </c>
      <c r="P151" s="175">
        <f t="shared" si="174"/>
        <v>0</v>
      </c>
      <c r="R151" s="167" t="str">
        <f>'Panorama Mensual'!$A$14</f>
        <v>:: Avenida</v>
      </c>
      <c r="S151" s="176">
        <f t="shared" ref="S151:Y151" si="175">B168</f>
        <v>0.51222051479062625</v>
      </c>
      <c r="T151" s="176">
        <f t="shared" si="175"/>
        <v>0.2277554212623866</v>
      </c>
      <c r="U151" s="176">
        <f t="shared" si="175"/>
        <v>0.29242555271469395</v>
      </c>
      <c r="V151" s="176">
        <f t="shared" si="175"/>
        <v>0.14817049214821487</v>
      </c>
      <c r="W151" s="176">
        <f t="shared" si="175"/>
        <v>8.7392259670696512E-2</v>
      </c>
      <c r="X151" s="176">
        <f t="shared" si="175"/>
        <v>0.15155722482303588</v>
      </c>
      <c r="Y151" s="176">
        <f t="shared" si="175"/>
        <v>0.1122222964249143</v>
      </c>
      <c r="Z151" s="58">
        <f>AVERAGE(S151:Y151)</f>
        <v>0.21882053740493834</v>
      </c>
      <c r="AB151" s="167" t="str">
        <f>'Panorama Mensual'!$A$14</f>
        <v>:: Avenida</v>
      </c>
      <c r="AC151" s="177">
        <f t="shared" ref="AC151:AI151" si="176">B151</f>
        <v>0.23157733848717718</v>
      </c>
      <c r="AD151" s="177">
        <f t="shared" si="176"/>
        <v>0.1222532032625864</v>
      </c>
      <c r="AE151" s="177">
        <f t="shared" si="176"/>
        <v>0.14088993797281238</v>
      </c>
      <c r="AF151" s="177">
        <f t="shared" si="176"/>
        <v>7.6414947656422913E-2</v>
      </c>
      <c r="AG151" s="177">
        <f t="shared" si="176"/>
        <v>4.4081639448364109E-2</v>
      </c>
      <c r="AH151" s="177">
        <f t="shared" si="176"/>
        <v>4.2340095418336852E-2</v>
      </c>
      <c r="AI151" s="177">
        <f t="shared" si="176"/>
        <v>2.5488487204880544E-2</v>
      </c>
      <c r="AJ151" s="58">
        <f>AVERAGE(AC151:AI151)</f>
        <v>9.7577949921511462E-2</v>
      </c>
    </row>
    <row r="152" spans="1:36" ht="21" x14ac:dyDescent="0.35">
      <c r="A152" s="33" t="s">
        <v>25</v>
      </c>
      <c r="B152" s="49">
        <f>'Panorama Mensual'!B14</f>
        <v>1151503</v>
      </c>
      <c r="C152" s="49">
        <f>'Panorama Mensual'!C14</f>
        <v>671737</v>
      </c>
      <c r="D152" s="49">
        <f>'Panorama Mensual'!D14</f>
        <v>1104032</v>
      </c>
      <c r="E152" s="49">
        <f>'Panorama Mensual'!E14</f>
        <v>1179572.8815424205</v>
      </c>
      <c r="F152" s="49">
        <f>'Panorama Mensual'!F14</f>
        <v>840917</v>
      </c>
      <c r="G152" s="49">
        <f>'Panorama Mensual'!G14</f>
        <v>1206563.1759978374</v>
      </c>
      <c r="H152" s="49">
        <f>'Panorama Mensual'!H14</f>
        <v>1582283</v>
      </c>
      <c r="I152" s="9"/>
      <c r="J152" s="36" t="s">
        <v>4</v>
      </c>
      <c r="K152" s="36" t="s">
        <v>4</v>
      </c>
      <c r="L152" s="36" t="s">
        <v>4</v>
      </c>
      <c r="M152" s="36" t="s">
        <v>4</v>
      </c>
      <c r="N152" s="36" t="s">
        <v>4</v>
      </c>
      <c r="O152" s="36" t="s">
        <v>4</v>
      </c>
      <c r="P152" s="36"/>
    </row>
    <row r="153" spans="1:36" ht="21" x14ac:dyDescent="0.35">
      <c r="R153" s="282" t="s">
        <v>154</v>
      </c>
      <c r="S153" s="282"/>
      <c r="T153" s="282"/>
      <c r="U153" s="282"/>
      <c r="V153" s="282"/>
      <c r="W153" s="282"/>
      <c r="X153" s="282"/>
      <c r="Y153" s="282"/>
      <c r="Z153" s="282"/>
      <c r="AA153" s="11"/>
      <c r="AB153" s="282" t="s">
        <v>156</v>
      </c>
      <c r="AC153" s="282"/>
      <c r="AD153" s="282"/>
      <c r="AE153" s="282"/>
      <c r="AF153" s="282"/>
      <c r="AG153" s="282"/>
      <c r="AH153" s="282"/>
      <c r="AI153" s="282"/>
      <c r="AJ153" s="282"/>
    </row>
    <row r="154" spans="1:36" ht="21" x14ac:dyDescent="0.35">
      <c r="A154" s="282" t="s">
        <v>172</v>
      </c>
      <c r="B154" s="282"/>
      <c r="C154" s="282"/>
      <c r="D154" s="282"/>
      <c r="E154" s="282"/>
      <c r="F154" s="282"/>
      <c r="G154" s="282"/>
      <c r="H154" s="282"/>
      <c r="J154" s="282" t="s">
        <v>693</v>
      </c>
      <c r="K154" s="282"/>
      <c r="L154" s="282"/>
      <c r="M154" s="282"/>
      <c r="N154" s="282"/>
      <c r="O154" s="282"/>
      <c r="P154" s="282"/>
    </row>
    <row r="156" spans="1:36" ht="18.75" x14ac:dyDescent="0.3">
      <c r="A156" s="87" t="s">
        <v>0</v>
      </c>
      <c r="B156" s="113">
        <f t="shared" ref="B156:H156" si="177">B$3</f>
        <v>42125</v>
      </c>
      <c r="C156" s="113">
        <f t="shared" si="177"/>
        <v>42186</v>
      </c>
      <c r="D156" s="113">
        <f t="shared" si="177"/>
        <v>42248</v>
      </c>
      <c r="E156" s="113">
        <f t="shared" si="177"/>
        <v>42309</v>
      </c>
      <c r="F156" s="113">
        <f t="shared" si="177"/>
        <v>42370</v>
      </c>
      <c r="G156" s="113">
        <f t="shared" si="177"/>
        <v>42430</v>
      </c>
      <c r="H156" s="113">
        <f t="shared" si="177"/>
        <v>42491</v>
      </c>
    </row>
    <row r="157" spans="1:36" x14ac:dyDescent="0.25">
      <c r="E157" t="s">
        <v>4</v>
      </c>
    </row>
    <row r="158" spans="1:36" ht="18.75" x14ac:dyDescent="0.3">
      <c r="A158" s="83" t="str">
        <f>'Panorama Mensual'!$A$5</f>
        <v>:: Musimundo</v>
      </c>
      <c r="B158" s="3">
        <v>27373</v>
      </c>
      <c r="C158" s="3">
        <v>16062</v>
      </c>
      <c r="D158" s="3">
        <v>27984</v>
      </c>
      <c r="E158" s="3">
        <v>57875</v>
      </c>
      <c r="F158" s="3">
        <v>36192</v>
      </c>
      <c r="G158" s="3">
        <v>18852</v>
      </c>
      <c r="H158" s="3">
        <v>18884</v>
      </c>
    </row>
    <row r="159" spans="1:36" x14ac:dyDescent="0.25">
      <c r="A159" s="100" t="s">
        <v>1</v>
      </c>
      <c r="B159" s="7">
        <f t="shared" ref="B159:F159" si="178">B158/B170</f>
        <v>5.2579715712639259E-2</v>
      </c>
      <c r="C159" s="7">
        <f t="shared" si="178"/>
        <v>4.4546011742486222E-2</v>
      </c>
      <c r="D159" s="7">
        <f t="shared" si="178"/>
        <v>5.2609414949616483E-2</v>
      </c>
      <c r="E159" s="7">
        <f t="shared" si="178"/>
        <v>9.5137038431253929E-2</v>
      </c>
      <c r="F159" s="7">
        <f t="shared" si="178"/>
        <v>8.532468267290319E-2</v>
      </c>
      <c r="G159" s="7">
        <f t="shared" ref="G159" si="179">G158/G170</f>
        <v>5.5928371811531E-2</v>
      </c>
      <c r="H159" s="7">
        <f t="shared" ref="H159" si="180">H158/H170</f>
        <v>5.2546636391968299E-2</v>
      </c>
    </row>
    <row r="160" spans="1:36" x14ac:dyDescent="0.25">
      <c r="A160" s="100" t="s">
        <v>2</v>
      </c>
      <c r="B160" s="19" t="s">
        <v>4</v>
      </c>
      <c r="C160" s="19">
        <f t="shared" ref="C160:H160" si="181">(C158-B158)/B158</f>
        <v>-0.41321740401125195</v>
      </c>
      <c r="D160" s="19">
        <f t="shared" si="181"/>
        <v>0.74224878595442656</v>
      </c>
      <c r="E160" s="19">
        <f t="shared" si="181"/>
        <v>1.0681460834762722</v>
      </c>
      <c r="F160" s="19">
        <f t="shared" si="181"/>
        <v>-0.37465226781857452</v>
      </c>
      <c r="G160" s="19">
        <f t="shared" si="181"/>
        <v>-0.47911140583554379</v>
      </c>
      <c r="H160" s="19">
        <f t="shared" si="181"/>
        <v>1.6974326331423721E-3</v>
      </c>
    </row>
    <row r="161" spans="1:36" ht="18.75" x14ac:dyDescent="0.3">
      <c r="A161" s="84" t="str">
        <f>'Panorama Mensual'!$A$8</f>
        <v>:: Fravega</v>
      </c>
      <c r="B161" s="3">
        <v>150964</v>
      </c>
      <c r="C161" s="3">
        <v>130478</v>
      </c>
      <c r="D161" s="3">
        <v>153050</v>
      </c>
      <c r="E161" s="3">
        <v>238333</v>
      </c>
      <c r="F161" s="3">
        <v>210054</v>
      </c>
      <c r="G161" s="3">
        <v>140362</v>
      </c>
      <c r="H161" s="3">
        <v>172494</v>
      </c>
    </row>
    <row r="162" spans="1:36" x14ac:dyDescent="0.25">
      <c r="A162" s="100" t="s">
        <v>1</v>
      </c>
      <c r="B162" s="7">
        <f t="shared" ref="B162:F162" si="182">B161/B170</f>
        <v>0.28998079139454475</v>
      </c>
      <c r="C162" s="7">
        <f t="shared" si="182"/>
        <v>0.36186493090126493</v>
      </c>
      <c r="D162" s="7">
        <f t="shared" si="182"/>
        <v>0.28773123778011733</v>
      </c>
      <c r="E162" s="7">
        <f t="shared" si="182"/>
        <v>0.39178048864684312</v>
      </c>
      <c r="F162" s="7">
        <f t="shared" si="182"/>
        <v>0.49521416042700062</v>
      </c>
      <c r="G162" s="7">
        <f t="shared" ref="G162" si="183">G161/G170</f>
        <v>0.41641301316624835</v>
      </c>
      <c r="H162" s="7">
        <f t="shared" ref="H162" si="184">H161/H170</f>
        <v>0.4799819687458261</v>
      </c>
    </row>
    <row r="163" spans="1:36" x14ac:dyDescent="0.25">
      <c r="A163" s="103" t="s">
        <v>2</v>
      </c>
      <c r="B163" s="19" t="s">
        <v>4</v>
      </c>
      <c r="C163" s="19">
        <f t="shared" ref="C163:H163" si="185">(C161-B161)/B161</f>
        <v>-0.13570122678254418</v>
      </c>
      <c r="D163" s="19">
        <f t="shared" si="185"/>
        <v>0.17299468109566363</v>
      </c>
      <c r="E163" s="19">
        <f t="shared" si="185"/>
        <v>0.55722312969617771</v>
      </c>
      <c r="F163" s="19">
        <f t="shared" si="185"/>
        <v>-0.11865331280183608</v>
      </c>
      <c r="G163" s="19">
        <f t="shared" si="185"/>
        <v>-0.33178135146200499</v>
      </c>
      <c r="H163" s="19">
        <f t="shared" si="185"/>
        <v>0.22892235790313617</v>
      </c>
    </row>
    <row r="164" spans="1:36" ht="18.75" x14ac:dyDescent="0.3">
      <c r="A164" s="85" t="str">
        <f>'Panorama Mensual'!$A$11</f>
        <v>:: Garbarino</v>
      </c>
      <c r="B164" s="3">
        <v>75601</v>
      </c>
      <c r="C164" s="3">
        <v>131909</v>
      </c>
      <c r="D164" s="3">
        <v>195339</v>
      </c>
      <c r="E164" s="3">
        <v>221988</v>
      </c>
      <c r="F164" s="3">
        <v>140853</v>
      </c>
      <c r="G164" s="3">
        <v>126774</v>
      </c>
      <c r="H164" s="3">
        <v>127668</v>
      </c>
    </row>
    <row r="165" spans="1:36" x14ac:dyDescent="0.25">
      <c r="A165" s="100" t="s">
        <v>1</v>
      </c>
      <c r="B165" s="7">
        <f t="shared" ref="B165:F165" si="186">B164/B170</f>
        <v>0.14521897810218978</v>
      </c>
      <c r="C165" s="7">
        <f t="shared" si="186"/>
        <v>0.36583363609386221</v>
      </c>
      <c r="D165" s="7">
        <f t="shared" si="186"/>
        <v>0.36723379455557226</v>
      </c>
      <c r="E165" s="7">
        <f t="shared" si="186"/>
        <v>0.36491198077368808</v>
      </c>
      <c r="F165" s="7">
        <f t="shared" si="186"/>
        <v>0.3320688972293997</v>
      </c>
      <c r="G165" s="7">
        <f t="shared" ref="G165" si="187">G164/G170</f>
        <v>0.37610139019918476</v>
      </c>
      <c r="H165" s="7">
        <f t="shared" ref="H165" si="188">H164/H170</f>
        <v>0.3552490984372913</v>
      </c>
    </row>
    <row r="166" spans="1:36" x14ac:dyDescent="0.25">
      <c r="A166" s="100" t="s">
        <v>2</v>
      </c>
      <c r="B166" s="19" t="s">
        <v>4</v>
      </c>
      <c r="C166" s="19">
        <f t="shared" ref="C166:H166" si="189">(C164-B164)/B164</f>
        <v>0.74480496289731613</v>
      </c>
      <c r="D166" s="19">
        <f t="shared" si="189"/>
        <v>0.48086180624521452</v>
      </c>
      <c r="E166" s="19">
        <f t="shared" si="189"/>
        <v>0.13642436994148635</v>
      </c>
      <c r="F166" s="19">
        <f t="shared" si="189"/>
        <v>-0.36549272933672089</v>
      </c>
      <c r="G166" s="19">
        <f t="shared" si="189"/>
        <v>-9.9955272518157223E-2</v>
      </c>
      <c r="H166" s="19">
        <f t="shared" si="189"/>
        <v>7.0519191632353638E-3</v>
      </c>
    </row>
    <row r="167" spans="1:36" ht="18.75" x14ac:dyDescent="0.3">
      <c r="A167" s="162" t="str">
        <f>'Panorama Mensual'!$A$14</f>
        <v>:: Avenida</v>
      </c>
      <c r="B167" s="3">
        <v>266662</v>
      </c>
      <c r="C167" s="3">
        <v>82122</v>
      </c>
      <c r="D167" s="3">
        <v>155547</v>
      </c>
      <c r="E167" s="3">
        <v>90137</v>
      </c>
      <c r="F167" s="3">
        <v>37069</v>
      </c>
      <c r="G167" s="3">
        <v>51086</v>
      </c>
      <c r="H167" s="3">
        <v>40330</v>
      </c>
      <c r="I167" s="9"/>
    </row>
    <row r="168" spans="1:36" x14ac:dyDescent="0.25">
      <c r="A168" s="100" t="s">
        <v>1</v>
      </c>
      <c r="B168" s="7">
        <f t="shared" ref="B168:F168" si="190">B167/B170</f>
        <v>0.51222051479062625</v>
      </c>
      <c r="C168" s="7">
        <f t="shared" si="190"/>
        <v>0.2277554212623866</v>
      </c>
      <c r="D168" s="7">
        <f t="shared" si="190"/>
        <v>0.29242555271469395</v>
      </c>
      <c r="E168" s="7">
        <f t="shared" si="190"/>
        <v>0.14817049214821487</v>
      </c>
      <c r="F168" s="7">
        <f t="shared" si="190"/>
        <v>8.7392259670696512E-2</v>
      </c>
      <c r="G168" s="7">
        <f t="shared" ref="G168" si="191">G167/G170</f>
        <v>0.15155722482303588</v>
      </c>
      <c r="H168" s="7">
        <f t="shared" ref="H168" si="192">H167/H170</f>
        <v>0.1122222964249143</v>
      </c>
    </row>
    <row r="169" spans="1:36" x14ac:dyDescent="0.25">
      <c r="A169" s="100" t="s">
        <v>2</v>
      </c>
      <c r="B169" s="19" t="s">
        <v>4</v>
      </c>
      <c r="C169" s="19">
        <f t="shared" ref="C169:H169" si="193">(C167-B167)/B167</f>
        <v>-0.6920371106494364</v>
      </c>
      <c r="D169" s="19">
        <f t="shared" si="193"/>
        <v>0.89409658800321468</v>
      </c>
      <c r="E169" s="19">
        <f t="shared" si="193"/>
        <v>-0.42051598552206088</v>
      </c>
      <c r="F169" s="19">
        <f t="shared" si="193"/>
        <v>-0.58874823879206095</v>
      </c>
      <c r="G169" s="19">
        <f t="shared" si="193"/>
        <v>0.37813267150449165</v>
      </c>
      <c r="H169" s="19">
        <f t="shared" si="193"/>
        <v>-0.21054692087851859</v>
      </c>
    </row>
    <row r="170" spans="1:36" ht="18.75" x14ac:dyDescent="0.25">
      <c r="A170" s="16" t="s">
        <v>3</v>
      </c>
      <c r="B170" s="17">
        <f t="shared" ref="B170:F170" si="194">B164+B161+B158+B167</f>
        <v>520600</v>
      </c>
      <c r="C170" s="17">
        <f t="shared" si="194"/>
        <v>360571</v>
      </c>
      <c r="D170" s="17">
        <f t="shared" si="194"/>
        <v>531920</v>
      </c>
      <c r="E170" s="17">
        <f t="shared" si="194"/>
        <v>608333</v>
      </c>
      <c r="F170" s="17">
        <f t="shared" si="194"/>
        <v>424168</v>
      </c>
      <c r="G170" s="17">
        <f t="shared" ref="G170" si="195">G164+G161+G158+G167</f>
        <v>337074</v>
      </c>
      <c r="H170" s="17">
        <f t="shared" ref="H170" si="196">H164+H161+H158+H167</f>
        <v>359376</v>
      </c>
    </row>
    <row r="171" spans="1:36" ht="18.75" x14ac:dyDescent="0.3">
      <c r="A171" s="50" t="s">
        <v>18</v>
      </c>
      <c r="B171" s="51">
        <f>B170/'Panorama Mensual'!B$18</f>
        <v>6.5749931263157715E-2</v>
      </c>
      <c r="C171" s="51">
        <f>C170/'Panorama Mensual'!C$18</f>
        <v>6.6462544256628731E-2</v>
      </c>
      <c r="D171" s="51">
        <f>D170/'Panorama Mensual'!D$18</f>
        <v>8.4406758951516739E-2</v>
      </c>
      <c r="E171" s="51">
        <f>E170/'Panorama Mensual'!E$18</f>
        <v>5.729110551455608E-2</v>
      </c>
      <c r="F171" s="51">
        <f>F170/'Panorama Mensual'!F$18</f>
        <v>4.2435212638763958E-2</v>
      </c>
      <c r="G171" s="51">
        <f>G170/'Panorama Mensual'!G$18</f>
        <v>3.3483802733679312E-2</v>
      </c>
      <c r="H171" s="51">
        <f>H170/'Panorama Mensual'!H$18</f>
        <v>2.3133658844062481E-2</v>
      </c>
      <c r="I171" s="3" t="s">
        <v>4</v>
      </c>
      <c r="J171" s="2"/>
      <c r="K171" s="2"/>
      <c r="L171" s="2"/>
      <c r="M171" s="2"/>
      <c r="N171" s="2"/>
      <c r="O171" s="2"/>
      <c r="P171" s="2"/>
    </row>
    <row r="172" spans="1:36" x14ac:dyDescent="0.25">
      <c r="A172" s="35" t="s">
        <v>2</v>
      </c>
      <c r="B172" s="25" t="s">
        <v>4</v>
      </c>
      <c r="C172" s="25">
        <f t="shared" ref="C172:H172" si="197">(C170-B170)/B170</f>
        <v>-0.3073933922397234</v>
      </c>
      <c r="D172" s="25">
        <f t="shared" si="197"/>
        <v>0.47521569954322451</v>
      </c>
      <c r="E172" s="25">
        <f t="shared" si="197"/>
        <v>0.14365506091141525</v>
      </c>
      <c r="F172" s="25">
        <f t="shared" si="197"/>
        <v>-0.3027371521847409</v>
      </c>
      <c r="G172" s="25">
        <f t="shared" si="197"/>
        <v>-0.20532902057675262</v>
      </c>
      <c r="H172" s="25">
        <f t="shared" si="197"/>
        <v>6.6163513056480175E-2</v>
      </c>
      <c r="I172" s="7"/>
      <c r="J172" s="7"/>
      <c r="K172" s="7"/>
      <c r="L172" s="7"/>
      <c r="M172" s="7"/>
      <c r="N172" s="7"/>
      <c r="O172" s="7"/>
      <c r="P172" s="7"/>
    </row>
    <row r="173" spans="1:36" x14ac:dyDescent="0.25">
      <c r="A173" s="12"/>
      <c r="B173" s="12"/>
      <c r="C173" s="12"/>
      <c r="D173" s="12"/>
      <c r="E173" s="12"/>
      <c r="F173" s="12"/>
      <c r="G173" s="12"/>
      <c r="H173" s="12"/>
      <c r="I173" s="11"/>
      <c r="J173" s="11"/>
      <c r="K173" s="11"/>
      <c r="L173" s="11"/>
      <c r="M173" s="11"/>
      <c r="N173" s="11"/>
      <c r="O173" s="11"/>
      <c r="P173" s="11"/>
    </row>
    <row r="174" spans="1:36" ht="18.75" x14ac:dyDescent="0.3">
      <c r="A174" s="21" t="s">
        <v>5</v>
      </c>
      <c r="B174" s="42">
        <f t="shared" ref="B174:G174" si="198">AVERAGE(B164,B161,B158,B167)</f>
        <v>130150</v>
      </c>
      <c r="C174" s="42">
        <f t="shared" si="198"/>
        <v>90142.75</v>
      </c>
      <c r="D174" s="42">
        <f t="shared" si="198"/>
        <v>132980</v>
      </c>
      <c r="E174" s="42">
        <f t="shared" si="198"/>
        <v>152083.25</v>
      </c>
      <c r="F174" s="42">
        <f t="shared" si="198"/>
        <v>106042</v>
      </c>
      <c r="G174" s="42">
        <f t="shared" si="198"/>
        <v>84268.5</v>
      </c>
      <c r="H174" s="42">
        <f t="shared" ref="H174" si="199">AVERAGE(H164,H161,H158,H167)</f>
        <v>89844</v>
      </c>
      <c r="I174" s="3" t="s">
        <v>4</v>
      </c>
      <c r="J174" s="2"/>
      <c r="K174" s="2"/>
      <c r="L174" s="2"/>
      <c r="M174" s="2"/>
      <c r="N174" s="2"/>
      <c r="O174" s="2"/>
      <c r="P174" s="2"/>
    </row>
    <row r="175" spans="1:36" x14ac:dyDescent="0.25">
      <c r="I175" s="7"/>
      <c r="J175" s="7"/>
      <c r="K175" s="7"/>
      <c r="L175" s="7"/>
      <c r="M175" s="7"/>
      <c r="N175" s="7"/>
      <c r="O175" s="7"/>
      <c r="P175" s="7"/>
    </row>
    <row r="176" spans="1:36" ht="21" x14ac:dyDescent="0.35">
      <c r="A176" s="282" t="s">
        <v>694</v>
      </c>
      <c r="B176" s="282"/>
      <c r="C176" s="282"/>
      <c r="D176" s="282"/>
      <c r="E176" s="282"/>
      <c r="F176" s="282"/>
      <c r="G176" s="282"/>
      <c r="H176" s="282"/>
      <c r="J176" s="282" t="s">
        <v>70</v>
      </c>
      <c r="K176" s="282"/>
      <c r="L176" s="282"/>
      <c r="M176" s="282"/>
      <c r="N176" s="282"/>
      <c r="O176" s="282"/>
      <c r="P176" s="282"/>
      <c r="R176" s="282" t="s">
        <v>184</v>
      </c>
      <c r="S176" s="282"/>
      <c r="T176" s="282"/>
      <c r="U176" s="282"/>
      <c r="V176" s="282"/>
      <c r="W176" s="282"/>
      <c r="X176" s="282"/>
      <c r="Y176" s="282"/>
      <c r="Z176" s="282"/>
      <c r="AB176" s="282" t="s">
        <v>185</v>
      </c>
      <c r="AC176" s="282"/>
      <c r="AD176" s="282"/>
      <c r="AE176" s="282"/>
      <c r="AF176" s="282"/>
      <c r="AG176" s="282"/>
      <c r="AH176" s="282"/>
      <c r="AI176" s="282"/>
      <c r="AJ176" s="282"/>
    </row>
    <row r="178" spans="1:36" ht="18.75" x14ac:dyDescent="0.3">
      <c r="A178" s="87" t="s">
        <v>0</v>
      </c>
      <c r="B178" s="113">
        <f t="shared" ref="B178:H178" si="200">B$3</f>
        <v>42125</v>
      </c>
      <c r="C178" s="113">
        <f t="shared" si="200"/>
        <v>42186</v>
      </c>
      <c r="D178" s="113">
        <f t="shared" si="200"/>
        <v>42248</v>
      </c>
      <c r="E178" s="113">
        <f t="shared" si="200"/>
        <v>42309</v>
      </c>
      <c r="F178" s="113">
        <f t="shared" si="200"/>
        <v>42370</v>
      </c>
      <c r="G178" s="113">
        <f t="shared" si="200"/>
        <v>42430</v>
      </c>
      <c r="H178" s="113">
        <f t="shared" si="200"/>
        <v>42491</v>
      </c>
      <c r="J178" s="87" t="s">
        <v>213</v>
      </c>
      <c r="K178" s="113">
        <f t="shared" ref="K178:P178" si="201">C$3</f>
        <v>42186</v>
      </c>
      <c r="L178" s="113">
        <f t="shared" si="201"/>
        <v>42248</v>
      </c>
      <c r="M178" s="113">
        <f t="shared" si="201"/>
        <v>42309</v>
      </c>
      <c r="N178" s="113">
        <f t="shared" si="201"/>
        <v>42370</v>
      </c>
      <c r="O178" s="113">
        <f t="shared" si="201"/>
        <v>42430</v>
      </c>
      <c r="P178" s="113">
        <f t="shared" si="201"/>
        <v>42491</v>
      </c>
      <c r="Q178" s="6" t="s">
        <v>4</v>
      </c>
      <c r="R178" s="87" t="s">
        <v>314</v>
      </c>
      <c r="S178" s="113">
        <f t="shared" ref="S178:Y178" si="202">B178</f>
        <v>42125</v>
      </c>
      <c r="T178" s="113">
        <f t="shared" si="202"/>
        <v>42186</v>
      </c>
      <c r="U178" s="113">
        <f t="shared" si="202"/>
        <v>42248</v>
      </c>
      <c r="V178" s="113">
        <f t="shared" si="202"/>
        <v>42309</v>
      </c>
      <c r="W178" s="113">
        <f t="shared" si="202"/>
        <v>42370</v>
      </c>
      <c r="X178" s="113">
        <f t="shared" si="202"/>
        <v>42430</v>
      </c>
      <c r="Y178" s="113">
        <f t="shared" si="202"/>
        <v>42491</v>
      </c>
      <c r="Z178" s="6" t="s">
        <v>16</v>
      </c>
      <c r="AB178" s="87" t="s">
        <v>211</v>
      </c>
      <c r="AC178" s="113">
        <f t="shared" ref="AC178:AI178" si="203">B178</f>
        <v>42125</v>
      </c>
      <c r="AD178" s="113">
        <f t="shared" si="203"/>
        <v>42186</v>
      </c>
      <c r="AE178" s="113">
        <f t="shared" si="203"/>
        <v>42248</v>
      </c>
      <c r="AF178" s="113">
        <f t="shared" si="203"/>
        <v>42309</v>
      </c>
      <c r="AG178" s="113">
        <f t="shared" si="203"/>
        <v>42370</v>
      </c>
      <c r="AH178" s="113">
        <f t="shared" si="203"/>
        <v>42430</v>
      </c>
      <c r="AI178" s="113">
        <f t="shared" si="203"/>
        <v>42491</v>
      </c>
      <c r="AJ178" s="6" t="s">
        <v>16</v>
      </c>
    </row>
    <row r="179" spans="1:36" x14ac:dyDescent="0.25">
      <c r="V179" t="s">
        <v>4</v>
      </c>
      <c r="AF179" t="s">
        <v>4</v>
      </c>
    </row>
    <row r="180" spans="1:36" ht="21" x14ac:dyDescent="0.35">
      <c r="A180" s="83" t="str">
        <f>'Panorama Mensual'!$A$5</f>
        <v>:: Musimundo</v>
      </c>
      <c r="B180" s="1">
        <f t="shared" ref="B180:G180" si="204">B193/B181</f>
        <v>9.2412987363362203E-2</v>
      </c>
      <c r="C180" s="1">
        <f t="shared" si="204"/>
        <v>7.0890992295111727E-2</v>
      </c>
      <c r="D180" s="1">
        <f t="shared" si="204"/>
        <v>1.2093182972798374E-2</v>
      </c>
      <c r="E180" s="1">
        <f t="shared" si="204"/>
        <v>2.8780224581996766E-3</v>
      </c>
      <c r="F180" s="1">
        <f t="shared" si="204"/>
        <v>7.2121548561932675E-3</v>
      </c>
      <c r="G180" s="1">
        <f t="shared" si="204"/>
        <v>5.3545566524164151E-3</v>
      </c>
      <c r="H180" s="1">
        <f t="shared" ref="H180" si="205">H193/H181</f>
        <v>1.5242151870494739E-2</v>
      </c>
      <c r="J180" s="83" t="str">
        <f>'Panorama Mensual'!$A$5</f>
        <v>:: Musimundo</v>
      </c>
      <c r="K180" s="175">
        <f t="shared" ref="K180:P180" si="206">IF(C195&gt;C207,1,0)</f>
        <v>0</v>
      </c>
      <c r="L180" s="175">
        <f t="shared" si="206"/>
        <v>1</v>
      </c>
      <c r="M180" s="175">
        <f t="shared" si="206"/>
        <v>0</v>
      </c>
      <c r="N180" s="175">
        <f t="shared" si="206"/>
        <v>1</v>
      </c>
      <c r="O180" s="175">
        <f t="shared" si="206"/>
        <v>0</v>
      </c>
      <c r="P180" s="175">
        <f t="shared" si="206"/>
        <v>1</v>
      </c>
      <c r="R180" s="83" t="str">
        <f>'Panorama Mensual'!$A$5</f>
        <v>:: Musimundo</v>
      </c>
      <c r="S180" s="57">
        <f t="shared" ref="S180:Y180" si="207">B193/B205</f>
        <v>0.27926266007537837</v>
      </c>
      <c r="T180" s="57">
        <f t="shared" si="207"/>
        <v>0.25219685366423511</v>
      </c>
      <c r="U180" s="57">
        <f t="shared" si="207"/>
        <v>0.30272996683217868</v>
      </c>
      <c r="V180" s="57">
        <f t="shared" si="207"/>
        <v>8.2109428506201967E-2</v>
      </c>
      <c r="W180" s="57">
        <f t="shared" si="207"/>
        <v>0.25702605210420842</v>
      </c>
      <c r="X180" s="57">
        <f t="shared" si="207"/>
        <v>0.13511124453784315</v>
      </c>
      <c r="Y180" s="57">
        <f t="shared" si="207"/>
        <v>0.18649503296441036</v>
      </c>
      <c r="Z180" s="58">
        <f>AVERAGE(S180:Y180)</f>
        <v>0.21356160552635087</v>
      </c>
      <c r="AA180" s="2"/>
      <c r="AB180" s="83" t="str">
        <f>'Panorama Mensual'!$A$5</f>
        <v>:: Musimundo</v>
      </c>
      <c r="AC180" s="57">
        <f t="shared" ref="AC180:AI180" si="208">B180</f>
        <v>9.2412987363362203E-2</v>
      </c>
      <c r="AD180" s="57">
        <f t="shared" si="208"/>
        <v>7.0890992295111727E-2</v>
      </c>
      <c r="AE180" s="57">
        <f t="shared" si="208"/>
        <v>1.2093182972798374E-2</v>
      </c>
      <c r="AF180" s="57">
        <f t="shared" si="208"/>
        <v>2.8780224581996766E-3</v>
      </c>
      <c r="AG180" s="57">
        <f t="shared" si="208"/>
        <v>7.2121548561932675E-3</v>
      </c>
      <c r="AH180" s="57">
        <f t="shared" si="208"/>
        <v>5.3545566524164151E-3</v>
      </c>
      <c r="AI180" s="57">
        <f t="shared" si="208"/>
        <v>1.5242151870494739E-2</v>
      </c>
      <c r="AJ180" s="58">
        <f>AVERAGE(AC180:AI180)</f>
        <v>2.9440578352653769E-2</v>
      </c>
    </row>
    <row r="181" spans="1:36" ht="21" x14ac:dyDescent="0.35">
      <c r="A181" s="33" t="s">
        <v>25</v>
      </c>
      <c r="B181" s="49">
        <f>'Panorama Mensual'!B$5</f>
        <v>1749516</v>
      </c>
      <c r="C181" s="49">
        <f>'Panorama Mensual'!C$5</f>
        <v>1096317</v>
      </c>
      <c r="D181" s="49">
        <f>'Panorama Mensual'!D$5</f>
        <v>1275512</v>
      </c>
      <c r="E181" s="49">
        <f>'Panorama Mensual'!E$5</f>
        <v>2249461.2512682606</v>
      </c>
      <c r="F181" s="49">
        <f>'Panorama Mensual'!F$5</f>
        <v>2222914</v>
      </c>
      <c r="G181" s="49">
        <f>'Panorama Mensual'!G$5</f>
        <v>1512917.0397971538</v>
      </c>
      <c r="H181" s="49">
        <f>'Panorama Mensual'!H$5</f>
        <v>2460873</v>
      </c>
      <c r="J181" s="33" t="s">
        <v>4</v>
      </c>
      <c r="K181" s="37"/>
      <c r="L181" s="37"/>
      <c r="M181" s="37"/>
      <c r="N181" s="37"/>
      <c r="O181" s="37"/>
      <c r="P181" s="37"/>
      <c r="R181" s="33" t="s">
        <v>4</v>
      </c>
      <c r="S181" s="59" t="s">
        <v>4</v>
      </c>
      <c r="T181" s="59" t="s">
        <v>4</v>
      </c>
      <c r="U181" s="59" t="s">
        <v>4</v>
      </c>
      <c r="V181" s="59" t="s">
        <v>4</v>
      </c>
      <c r="W181" s="59" t="s">
        <v>4</v>
      </c>
      <c r="X181" s="59" t="s">
        <v>4</v>
      </c>
      <c r="Y181" s="59" t="s">
        <v>4</v>
      </c>
      <c r="Z181" s="60"/>
      <c r="AA181" s="7"/>
      <c r="AB181" s="33" t="s">
        <v>4</v>
      </c>
      <c r="AC181" s="59" t="s">
        <v>4</v>
      </c>
      <c r="AD181" s="59" t="s">
        <v>4</v>
      </c>
      <c r="AE181" s="59" t="s">
        <v>4</v>
      </c>
      <c r="AF181" s="59" t="s">
        <v>4</v>
      </c>
      <c r="AG181" s="59" t="s">
        <v>4</v>
      </c>
      <c r="AH181" s="59" t="s">
        <v>4</v>
      </c>
      <c r="AI181" s="59" t="s">
        <v>4</v>
      </c>
      <c r="AJ181" s="60"/>
    </row>
    <row r="182" spans="1:36" ht="21" x14ac:dyDescent="0.35">
      <c r="A182" s="84" t="str">
        <f>'Panorama Mensual'!$A$8</f>
        <v>:: Fravega</v>
      </c>
      <c r="B182" s="1">
        <f t="shared" ref="B182:G182" si="209">B196/B183</f>
        <v>9.2635536027877552E-2</v>
      </c>
      <c r="C182" s="1">
        <f t="shared" si="209"/>
        <v>6.4437327737037392E-2</v>
      </c>
      <c r="D182" s="1">
        <f t="shared" si="209"/>
        <v>4.1295486467097468E-3</v>
      </c>
      <c r="E182" s="1">
        <f t="shared" si="209"/>
        <v>2.5079149179662538E-3</v>
      </c>
      <c r="F182" s="1">
        <f t="shared" si="209"/>
        <v>5.2659218780082232E-3</v>
      </c>
      <c r="G182" s="1">
        <f t="shared" si="209"/>
        <v>3.4502697664161156E-3</v>
      </c>
      <c r="H182" s="1">
        <f t="shared" ref="H182" si="210">H196/H183</f>
        <v>1.7112399903064398E-2</v>
      </c>
      <c r="J182" s="84" t="str">
        <f>'Panorama Mensual'!$A$8</f>
        <v>:: Fravega</v>
      </c>
      <c r="K182" s="175">
        <f t="shared" ref="K182:P182" si="211">IF(C198&gt;C207,1,0)</f>
        <v>0</v>
      </c>
      <c r="L182" s="175">
        <f t="shared" si="211"/>
        <v>0</v>
      </c>
      <c r="M182" s="175">
        <f t="shared" si="211"/>
        <v>0</v>
      </c>
      <c r="N182" s="175">
        <f t="shared" si="211"/>
        <v>1</v>
      </c>
      <c r="O182" s="175">
        <f t="shared" si="211"/>
        <v>0</v>
      </c>
      <c r="P182" s="175">
        <f t="shared" si="211"/>
        <v>1</v>
      </c>
      <c r="R182" s="84" t="str">
        <f>'Panorama Mensual'!$A$8</f>
        <v>:: Fravega</v>
      </c>
      <c r="S182" s="57">
        <f t="shared" ref="S182:Y182" si="212">B196/B205</f>
        <v>0.39516293402148039</v>
      </c>
      <c r="T182" s="57">
        <f t="shared" si="212"/>
        <v>0.35231432205809821</v>
      </c>
      <c r="U182" s="57">
        <f t="shared" si="212"/>
        <v>0.14742998449551548</v>
      </c>
      <c r="V182" s="57">
        <f t="shared" si="212"/>
        <v>0.10380995865357787</v>
      </c>
      <c r="W182" s="57">
        <f t="shared" si="212"/>
        <v>0.27055711422845691</v>
      </c>
      <c r="X182" s="57">
        <f t="shared" si="212"/>
        <v>0.15002168184395745</v>
      </c>
      <c r="Y182" s="57">
        <f t="shared" si="212"/>
        <v>0.35425056929486987</v>
      </c>
      <c r="Z182" s="58">
        <f>AVERAGE(S182:Y182)</f>
        <v>0.25336379494227945</v>
      </c>
      <c r="AA182" s="11"/>
      <c r="AB182" s="84" t="str">
        <f>'Panorama Mensual'!$A$8</f>
        <v>:: Fravega</v>
      </c>
      <c r="AC182" s="57">
        <f t="shared" ref="AC182:AI182" si="213">B182</f>
        <v>9.2635536027877552E-2</v>
      </c>
      <c r="AD182" s="57">
        <f t="shared" si="213"/>
        <v>6.4437327737037392E-2</v>
      </c>
      <c r="AE182" s="57">
        <f t="shared" si="213"/>
        <v>4.1295486467097468E-3</v>
      </c>
      <c r="AF182" s="57">
        <f t="shared" si="213"/>
        <v>2.5079149179662538E-3</v>
      </c>
      <c r="AG182" s="57">
        <f t="shared" si="213"/>
        <v>5.2659218780082232E-3</v>
      </c>
      <c r="AH182" s="57">
        <f t="shared" si="213"/>
        <v>3.4502697664161156E-3</v>
      </c>
      <c r="AI182" s="57">
        <f t="shared" si="213"/>
        <v>1.7112399903064398E-2</v>
      </c>
      <c r="AJ182" s="58">
        <f>AVERAGE(AC182:AI182)</f>
        <v>2.7076988411011384E-2</v>
      </c>
    </row>
    <row r="183" spans="1:36" ht="18.75" x14ac:dyDescent="0.3">
      <c r="A183" s="33" t="s">
        <v>25</v>
      </c>
      <c r="B183" s="49">
        <f>'Panorama Mensual'!B$8</f>
        <v>2469657</v>
      </c>
      <c r="C183" s="49">
        <f>'Panorama Mensual'!C$8</f>
        <v>1684924</v>
      </c>
      <c r="D183" s="49">
        <f>'Panorama Mensual'!D$8</f>
        <v>1819085</v>
      </c>
      <c r="E183" s="49">
        <f>'Panorama Mensual'!E$8</f>
        <v>3263667.3363055997</v>
      </c>
      <c r="F183" s="49">
        <f>'Panorama Mensual'!F$8</f>
        <v>3204757</v>
      </c>
      <c r="G183" s="49">
        <f>'Panorama Mensual'!G$8</f>
        <v>2607042.523907729</v>
      </c>
      <c r="H183" s="49">
        <f>'Panorama Mensual'!H$8</f>
        <v>4163589</v>
      </c>
      <c r="R183" s="33" t="s">
        <v>4</v>
      </c>
      <c r="S183" s="59" t="s">
        <v>4</v>
      </c>
      <c r="T183" s="59" t="s">
        <v>4</v>
      </c>
      <c r="U183" s="59" t="s">
        <v>4</v>
      </c>
      <c r="V183" s="59" t="s">
        <v>4</v>
      </c>
      <c r="W183" s="59" t="s">
        <v>4</v>
      </c>
      <c r="X183" s="59" t="s">
        <v>4</v>
      </c>
      <c r="Y183" s="59" t="s">
        <v>4</v>
      </c>
      <c r="Z183" s="58"/>
      <c r="AA183" s="2"/>
      <c r="AB183" s="33" t="s">
        <v>4</v>
      </c>
      <c r="AC183" s="59" t="s">
        <v>4</v>
      </c>
      <c r="AD183" s="59" t="s">
        <v>4</v>
      </c>
      <c r="AE183" s="59" t="s">
        <v>4</v>
      </c>
      <c r="AF183" s="59" t="s">
        <v>4</v>
      </c>
      <c r="AG183" s="59" t="s">
        <v>4</v>
      </c>
      <c r="AH183" s="59" t="s">
        <v>4</v>
      </c>
      <c r="AI183" s="59" t="s">
        <v>4</v>
      </c>
      <c r="AJ183" s="58"/>
    </row>
    <row r="184" spans="1:36" ht="21" x14ac:dyDescent="0.35">
      <c r="A184" s="85" t="str">
        <f>'Panorama Mensual'!$A$11</f>
        <v>:: Garbarino</v>
      </c>
      <c r="B184" s="1">
        <f t="shared" ref="B184:G184" si="214">B199/B185</f>
        <v>5.0491460633487008E-2</v>
      </c>
      <c r="C184" s="1">
        <f t="shared" si="214"/>
        <v>5.3820661008681686E-2</v>
      </c>
      <c r="D184" s="1">
        <f t="shared" si="214"/>
        <v>5.6622271585309494E-3</v>
      </c>
      <c r="E184" s="1">
        <f t="shared" si="214"/>
        <v>3.9138180193758728E-3</v>
      </c>
      <c r="F184" s="1">
        <f t="shared" si="214"/>
        <v>2.540867860650972E-3</v>
      </c>
      <c r="G184" s="1">
        <f t="shared" si="214"/>
        <v>3.5987515439570234E-3</v>
      </c>
      <c r="H184" s="1">
        <f t="shared" ref="H184" si="215">H199/H185</f>
        <v>7.1829751602819972E-3</v>
      </c>
      <c r="J184" s="85" t="str">
        <f>'Panorama Mensual'!$A$11</f>
        <v>:: Garbarino</v>
      </c>
      <c r="K184" s="175">
        <f t="shared" ref="K184:P184" si="216">IF(C201&gt;C207,1,0)</f>
        <v>1</v>
      </c>
      <c r="L184" s="175">
        <f t="shared" si="216"/>
        <v>0</v>
      </c>
      <c r="M184" s="175">
        <f t="shared" si="216"/>
        <v>0</v>
      </c>
      <c r="N184" s="175">
        <f t="shared" si="216"/>
        <v>0</v>
      </c>
      <c r="O184" s="175">
        <f t="shared" si="216"/>
        <v>1</v>
      </c>
      <c r="P184" s="175">
        <f t="shared" si="216"/>
        <v>0</v>
      </c>
      <c r="R184" s="85" t="str">
        <f>'Panorama Mensual'!$A$11</f>
        <v>:: Garbarino</v>
      </c>
      <c r="S184" s="57">
        <f t="shared" ref="S184:Y184" si="217">B199/B205</f>
        <v>0.22214852507833199</v>
      </c>
      <c r="T184" s="57">
        <f t="shared" si="217"/>
        <v>0.34443874769606186</v>
      </c>
      <c r="U184" s="57">
        <f t="shared" si="217"/>
        <v>0.23372519773124251</v>
      </c>
      <c r="V184" s="57">
        <f t="shared" si="217"/>
        <v>0.19486086802120589</v>
      </c>
      <c r="W184" s="57">
        <f t="shared" si="217"/>
        <v>0.15182364729458916</v>
      </c>
      <c r="X184" s="57">
        <f t="shared" si="217"/>
        <v>0.28451582774608891</v>
      </c>
      <c r="Y184" s="57">
        <f t="shared" si="217"/>
        <v>0.26171156389526962</v>
      </c>
      <c r="Z184" s="58">
        <f>AVERAGE(S184:Y184)</f>
        <v>0.24188919678039852</v>
      </c>
      <c r="AA184" s="7" t="s">
        <v>4</v>
      </c>
      <c r="AB184" s="85" t="str">
        <f>'Panorama Mensual'!$A$11</f>
        <v>:: Garbarino</v>
      </c>
      <c r="AC184" s="57">
        <f t="shared" ref="AC184:AI184" si="218">B184</f>
        <v>5.0491460633487008E-2</v>
      </c>
      <c r="AD184" s="57">
        <f t="shared" si="218"/>
        <v>5.3820661008681686E-2</v>
      </c>
      <c r="AE184" s="57">
        <f t="shared" si="218"/>
        <v>5.6622271585309494E-3</v>
      </c>
      <c r="AF184" s="57">
        <f t="shared" si="218"/>
        <v>3.9138180193758728E-3</v>
      </c>
      <c r="AG184" s="57">
        <f t="shared" si="218"/>
        <v>2.540867860650972E-3</v>
      </c>
      <c r="AH184" s="57">
        <f t="shared" si="218"/>
        <v>3.5987515439570234E-3</v>
      </c>
      <c r="AI184" s="57">
        <f t="shared" si="218"/>
        <v>7.1829751602819972E-3</v>
      </c>
      <c r="AJ184" s="58">
        <f>AVERAGE(AC184:AI184)</f>
        <v>1.817296591213793E-2</v>
      </c>
    </row>
    <row r="185" spans="1:36" x14ac:dyDescent="0.25">
      <c r="A185" s="33" t="s">
        <v>25</v>
      </c>
      <c r="B185" s="49">
        <f>'Panorama Mensual'!B$11</f>
        <v>2547203</v>
      </c>
      <c r="C185" s="49">
        <f>'Panorama Mensual'!C$11</f>
        <v>1972198</v>
      </c>
      <c r="D185" s="49">
        <f>'Panorama Mensual'!D$11</f>
        <v>2103236</v>
      </c>
      <c r="E185" s="49">
        <f>'Panorama Mensual'!E$11</f>
        <v>3925578.5332732615</v>
      </c>
      <c r="F185" s="49">
        <f>'Panorama Mensual'!F$11</f>
        <v>3727073</v>
      </c>
      <c r="G185" s="49">
        <f>'Panorama Mensual'!G$11</f>
        <v>4740255</v>
      </c>
      <c r="H185" s="49">
        <f>'Panorama Mensual'!H$11</f>
        <v>7328022</v>
      </c>
      <c r="R185" s="33" t="s">
        <v>4</v>
      </c>
      <c r="S185" s="49" t="s">
        <v>4</v>
      </c>
      <c r="T185" s="49" t="s">
        <v>4</v>
      </c>
      <c r="U185" s="49" t="s">
        <v>4</v>
      </c>
      <c r="V185" s="49" t="s">
        <v>4</v>
      </c>
      <c r="W185" s="49" t="s">
        <v>4</v>
      </c>
      <c r="X185" s="49" t="s">
        <v>4</v>
      </c>
      <c r="Y185" s="49" t="s">
        <v>4</v>
      </c>
      <c r="Z185" s="11"/>
      <c r="AA185" s="11"/>
      <c r="AB185" s="33" t="s">
        <v>4</v>
      </c>
      <c r="AC185" s="49" t="s">
        <v>4</v>
      </c>
      <c r="AD185" s="49" t="s">
        <v>4</v>
      </c>
      <c r="AE185" s="49" t="s">
        <v>4</v>
      </c>
      <c r="AF185" s="49" t="s">
        <v>4</v>
      </c>
      <c r="AG185" s="49" t="s">
        <v>4</v>
      </c>
      <c r="AH185" s="49" t="s">
        <v>4</v>
      </c>
      <c r="AI185" s="49" t="s">
        <v>4</v>
      </c>
      <c r="AJ185" s="11"/>
    </row>
    <row r="186" spans="1:36" ht="21" x14ac:dyDescent="0.35">
      <c r="A186" s="167" t="str">
        <f>'Panorama Mensual'!$A$14</f>
        <v>:: Avenida</v>
      </c>
      <c r="B186" s="1">
        <f t="shared" ref="B186:G186" si="219">B202/B187</f>
        <v>5.1999864524886169E-2</v>
      </c>
      <c r="C186" s="1">
        <f t="shared" si="219"/>
        <v>2.3419880101885112E-2</v>
      </c>
      <c r="D186" s="1">
        <f t="shared" si="219"/>
        <v>1.458925103620185E-2</v>
      </c>
      <c r="E186" s="1">
        <f t="shared" si="219"/>
        <v>4.1390405598472721E-2</v>
      </c>
      <c r="F186" s="1">
        <f t="shared" si="219"/>
        <v>2.3779992555745692E-2</v>
      </c>
      <c r="G186" s="1">
        <f t="shared" si="219"/>
        <v>2.1385535803925652E-2</v>
      </c>
      <c r="H186" s="1">
        <f t="shared" ref="H186" si="220">H202/H187</f>
        <v>2.5109920286067663E-2</v>
      </c>
      <c r="J186" s="91" t="str">
        <f>'Panorama Mensual'!$A$14</f>
        <v>:: Avenida</v>
      </c>
      <c r="K186" s="175">
        <f t="shared" ref="K186:P186" si="221">IF(C204&gt;C207,1,0)</f>
        <v>0</v>
      </c>
      <c r="L186" s="175">
        <f t="shared" si="221"/>
        <v>1</v>
      </c>
      <c r="M186" s="175">
        <f t="shared" si="221"/>
        <v>1</v>
      </c>
      <c r="N186" s="175">
        <f t="shared" si="221"/>
        <v>0</v>
      </c>
      <c r="O186" s="175">
        <f t="shared" si="221"/>
        <v>1</v>
      </c>
      <c r="P186" s="175">
        <f t="shared" si="221"/>
        <v>0</v>
      </c>
      <c r="R186" s="167" t="str">
        <f>'Panorama Mensual'!$A$14</f>
        <v>:: Avenida</v>
      </c>
      <c r="S186" s="176">
        <f t="shared" ref="S186:Y186" si="222">B202/B205</f>
        <v>0.10342588082480922</v>
      </c>
      <c r="T186" s="176">
        <f t="shared" si="222"/>
        <v>5.105007658160484E-2</v>
      </c>
      <c r="U186" s="176">
        <f t="shared" si="222"/>
        <v>0.31611485094106334</v>
      </c>
      <c r="V186" s="176">
        <f t="shared" si="222"/>
        <v>0.61921974481901432</v>
      </c>
      <c r="W186" s="176">
        <f t="shared" si="222"/>
        <v>0.32059318637274548</v>
      </c>
      <c r="X186" s="176">
        <f t="shared" si="222"/>
        <v>0.43035124587211049</v>
      </c>
      <c r="Y186" s="176">
        <f t="shared" si="222"/>
        <v>0.19754283384545013</v>
      </c>
      <c r="Z186" s="58">
        <f>AVERAGE(S186:Y186)</f>
        <v>0.2911854027509711</v>
      </c>
      <c r="AB186" s="167" t="str">
        <f>'Panorama Mensual'!$A$14</f>
        <v>:: Avenida</v>
      </c>
      <c r="AC186" s="177">
        <f t="shared" ref="AC186:AI186" si="223">B186</f>
        <v>5.1999864524886169E-2</v>
      </c>
      <c r="AD186" s="177">
        <f t="shared" si="223"/>
        <v>2.3419880101885112E-2</v>
      </c>
      <c r="AE186" s="177">
        <f t="shared" si="223"/>
        <v>1.458925103620185E-2</v>
      </c>
      <c r="AF186" s="177">
        <f t="shared" si="223"/>
        <v>4.1390405598472721E-2</v>
      </c>
      <c r="AG186" s="177">
        <f t="shared" si="223"/>
        <v>2.3779992555745692E-2</v>
      </c>
      <c r="AH186" s="177">
        <f t="shared" si="223"/>
        <v>2.1385535803925652E-2</v>
      </c>
      <c r="AI186" s="177">
        <f t="shared" si="223"/>
        <v>2.5109920286067663E-2</v>
      </c>
      <c r="AJ186" s="58">
        <f>AVERAGE(AC186:AI186)</f>
        <v>2.8810692843883552E-2</v>
      </c>
    </row>
    <row r="187" spans="1:36" x14ac:dyDescent="0.25">
      <c r="A187" s="33" t="s">
        <v>25</v>
      </c>
      <c r="B187" s="49">
        <f>'Panorama Mensual'!B14</f>
        <v>1151503</v>
      </c>
      <c r="C187" s="49">
        <f>'Panorama Mensual'!C14</f>
        <v>671737</v>
      </c>
      <c r="D187" s="49">
        <f>'Panorama Mensual'!D14</f>
        <v>1104032</v>
      </c>
      <c r="E187" s="49">
        <f>'Panorama Mensual'!E14</f>
        <v>1179572.8815424205</v>
      </c>
      <c r="F187" s="49">
        <f>'Panorama Mensual'!F14</f>
        <v>840917</v>
      </c>
      <c r="G187" s="49">
        <f>'Panorama Mensual'!G14</f>
        <v>1206563.1759978374</v>
      </c>
      <c r="H187" s="49">
        <f>'Panorama Mensual'!H14</f>
        <v>1582283</v>
      </c>
    </row>
    <row r="188" spans="1:36" ht="21" x14ac:dyDescent="0.35">
      <c r="R188" s="282" t="s">
        <v>154</v>
      </c>
      <c r="S188" s="282"/>
      <c r="T188" s="282"/>
      <c r="U188" s="282"/>
      <c r="V188" s="282"/>
      <c r="W188" s="282"/>
      <c r="X188" s="282"/>
      <c r="Y188" s="282"/>
      <c r="Z188" s="282"/>
      <c r="AA188" s="11"/>
      <c r="AB188" s="282" t="s">
        <v>156</v>
      </c>
      <c r="AC188" s="282"/>
      <c r="AD188" s="282"/>
      <c r="AE188" s="282"/>
      <c r="AF188" s="282"/>
      <c r="AG188" s="282"/>
      <c r="AH188" s="282"/>
      <c r="AI188" s="282"/>
      <c r="AJ188" s="282"/>
    </row>
    <row r="189" spans="1:36" ht="21" x14ac:dyDescent="0.35">
      <c r="A189" s="282" t="s">
        <v>694</v>
      </c>
      <c r="B189" s="282"/>
      <c r="C189" s="282"/>
      <c r="D189" s="282"/>
      <c r="E189" s="282"/>
      <c r="F189" s="282"/>
      <c r="G189" s="282"/>
      <c r="H189" s="282"/>
      <c r="J189" s="282" t="s">
        <v>693</v>
      </c>
      <c r="K189" s="282"/>
      <c r="L189" s="282"/>
      <c r="M189" s="282"/>
      <c r="N189" s="282"/>
      <c r="O189" s="282"/>
      <c r="P189" s="282"/>
    </row>
    <row r="191" spans="1:36" ht="18.75" x14ac:dyDescent="0.3">
      <c r="A191" s="87" t="s">
        <v>0</v>
      </c>
      <c r="B191" s="113">
        <f t="shared" ref="B191:H191" si="224">B$3</f>
        <v>42125</v>
      </c>
      <c r="C191" s="113">
        <f t="shared" si="224"/>
        <v>42186</v>
      </c>
      <c r="D191" s="113">
        <f t="shared" si="224"/>
        <v>42248</v>
      </c>
      <c r="E191" s="113">
        <f t="shared" si="224"/>
        <v>42309</v>
      </c>
      <c r="F191" s="113">
        <f t="shared" si="224"/>
        <v>42370</v>
      </c>
      <c r="G191" s="113">
        <f t="shared" si="224"/>
        <v>42430</v>
      </c>
      <c r="H191" s="113">
        <f t="shared" si="224"/>
        <v>42491</v>
      </c>
      <c r="I191" s="3" t="s">
        <v>4</v>
      </c>
      <c r="J191" s="2"/>
      <c r="K191" s="2"/>
      <c r="L191" s="2"/>
      <c r="M191" s="2"/>
      <c r="N191" s="2"/>
      <c r="O191" s="2"/>
      <c r="P191" s="2"/>
    </row>
    <row r="192" spans="1:36" x14ac:dyDescent="0.25">
      <c r="E192" t="s">
        <v>4</v>
      </c>
      <c r="I192" s="7"/>
      <c r="J192" s="7"/>
      <c r="K192" s="7"/>
      <c r="L192" s="7"/>
      <c r="M192" s="7"/>
      <c r="N192" s="7"/>
      <c r="O192" s="7"/>
      <c r="P192" s="7"/>
    </row>
    <row r="193" spans="1:16" ht="18.75" x14ac:dyDescent="0.3">
      <c r="A193" s="83" t="str">
        <f>'Panorama Mensual'!$A$5</f>
        <v>:: Musimundo</v>
      </c>
      <c r="B193" s="3">
        <v>161678</v>
      </c>
      <c r="C193" s="3">
        <v>77719</v>
      </c>
      <c r="D193" s="3">
        <v>15425</v>
      </c>
      <c r="E193" s="3">
        <v>6474</v>
      </c>
      <c r="F193" s="3">
        <v>16032</v>
      </c>
      <c r="G193" s="3">
        <v>8101</v>
      </c>
      <c r="H193" s="3">
        <v>37509</v>
      </c>
      <c r="I193" s="11"/>
      <c r="J193" s="11"/>
      <c r="K193" s="11"/>
      <c r="L193" s="11"/>
      <c r="M193" s="11"/>
      <c r="N193" s="11"/>
      <c r="O193" s="11"/>
      <c r="P193" s="11"/>
    </row>
    <row r="194" spans="1:16" ht="18.75" x14ac:dyDescent="0.3">
      <c r="A194" s="100" t="s">
        <v>1</v>
      </c>
      <c r="B194" s="7">
        <f t="shared" ref="B194:F194" si="225">B193/B205</f>
        <v>0.27926266007537837</v>
      </c>
      <c r="C194" s="7">
        <f t="shared" si="225"/>
        <v>0.25219685366423511</v>
      </c>
      <c r="D194" s="7">
        <f t="shared" si="225"/>
        <v>0.30272996683217868</v>
      </c>
      <c r="E194" s="7">
        <f t="shared" si="225"/>
        <v>8.2109428506201967E-2</v>
      </c>
      <c r="F194" s="7">
        <f t="shared" si="225"/>
        <v>0.25702605210420842</v>
      </c>
      <c r="G194" s="7">
        <f t="shared" ref="G194" si="226">G193/G205</f>
        <v>0.13511124453784315</v>
      </c>
      <c r="H194" s="7">
        <f t="shared" ref="H194" si="227">H193/H205</f>
        <v>0.18649503296441036</v>
      </c>
      <c r="I194" s="3" t="s">
        <v>4</v>
      </c>
      <c r="J194" s="2"/>
      <c r="K194" s="2"/>
      <c r="L194" s="2"/>
      <c r="M194" s="2"/>
      <c r="N194" s="2"/>
      <c r="O194" s="2"/>
      <c r="P194" s="2"/>
    </row>
    <row r="195" spans="1:16" x14ac:dyDescent="0.25">
      <c r="A195" s="100" t="s">
        <v>2</v>
      </c>
      <c r="B195" s="19" t="s">
        <v>4</v>
      </c>
      <c r="C195" s="19">
        <f t="shared" ref="C195:H195" si="228">(C193-B193)/B193</f>
        <v>-0.51929761624958248</v>
      </c>
      <c r="D195" s="19">
        <f t="shared" si="228"/>
        <v>-0.80152858374400082</v>
      </c>
      <c r="E195" s="19">
        <f t="shared" si="228"/>
        <v>-0.58029173419773095</v>
      </c>
      <c r="F195" s="19">
        <f t="shared" si="228"/>
        <v>1.4763670064874883</v>
      </c>
      <c r="G195" s="19">
        <f t="shared" si="228"/>
        <v>-0.49469810379241519</v>
      </c>
      <c r="H195" s="19">
        <f t="shared" si="228"/>
        <v>3.6301691149240836</v>
      </c>
      <c r="I195" s="7"/>
      <c r="J195" s="7"/>
      <c r="K195" s="7"/>
      <c r="L195" s="7"/>
      <c r="M195" s="7"/>
      <c r="N195" s="7"/>
      <c r="O195" s="7"/>
      <c r="P195" s="7"/>
    </row>
    <row r="196" spans="1:16" ht="18.75" x14ac:dyDescent="0.3">
      <c r="A196" s="84" t="str">
        <f>'Panorama Mensual'!$A$8</f>
        <v>:: Fravega</v>
      </c>
      <c r="B196" s="3">
        <v>228778</v>
      </c>
      <c r="C196" s="3">
        <v>108572</v>
      </c>
      <c r="D196" s="3">
        <v>7512</v>
      </c>
      <c r="E196" s="3">
        <v>8185</v>
      </c>
      <c r="F196" s="3">
        <v>16876</v>
      </c>
      <c r="G196" s="3">
        <v>8995</v>
      </c>
      <c r="H196" s="3">
        <v>71249</v>
      </c>
      <c r="I196" s="11"/>
      <c r="J196" s="11"/>
      <c r="K196" s="11"/>
      <c r="L196" s="11"/>
      <c r="M196" s="11"/>
      <c r="N196" s="11"/>
      <c r="O196" s="11"/>
      <c r="P196" s="11"/>
    </row>
    <row r="197" spans="1:16" ht="18.75" x14ac:dyDescent="0.3">
      <c r="A197" s="100" t="s">
        <v>1</v>
      </c>
      <c r="B197" s="7">
        <f t="shared" ref="B197:F197" si="229">B196/B205</f>
        <v>0.39516293402148039</v>
      </c>
      <c r="C197" s="7">
        <f t="shared" si="229"/>
        <v>0.35231432205809821</v>
      </c>
      <c r="D197" s="7">
        <f t="shared" si="229"/>
        <v>0.14742998449551548</v>
      </c>
      <c r="E197" s="7">
        <f t="shared" si="229"/>
        <v>0.10380995865357787</v>
      </c>
      <c r="F197" s="7">
        <f t="shared" si="229"/>
        <v>0.27055711422845691</v>
      </c>
      <c r="G197" s="7">
        <f t="shared" ref="G197" si="230">G196/G205</f>
        <v>0.15002168184395745</v>
      </c>
      <c r="H197" s="7">
        <f t="shared" ref="H197" si="231">H196/H205</f>
        <v>0.35425056929486987</v>
      </c>
      <c r="I197" s="3" t="s">
        <v>4</v>
      </c>
      <c r="J197" s="2"/>
      <c r="K197" s="2"/>
      <c r="L197" s="2"/>
      <c r="M197" s="2"/>
      <c r="N197" s="2"/>
      <c r="O197" s="2"/>
      <c r="P197" s="2"/>
    </row>
    <row r="198" spans="1:16" x14ac:dyDescent="0.25">
      <c r="A198" s="103" t="s">
        <v>2</v>
      </c>
      <c r="B198" s="19" t="s">
        <v>4</v>
      </c>
      <c r="C198" s="19">
        <f t="shared" ref="C198:H198" si="232">(C196-B196)/B196</f>
        <v>-0.52542639589471019</v>
      </c>
      <c r="D198" s="19">
        <f t="shared" si="232"/>
        <v>-0.93081089046899756</v>
      </c>
      <c r="E198" s="19">
        <f t="shared" si="232"/>
        <v>8.958998935037274E-2</v>
      </c>
      <c r="F198" s="19">
        <f t="shared" si="232"/>
        <v>1.0618204031765424</v>
      </c>
      <c r="G198" s="19">
        <f t="shared" si="232"/>
        <v>-0.4669945484712017</v>
      </c>
      <c r="H198" s="19">
        <f t="shared" si="232"/>
        <v>6.9209560867148419</v>
      </c>
      <c r="I198" s="14"/>
      <c r="J198" s="14"/>
      <c r="K198" s="14"/>
      <c r="L198" s="14"/>
      <c r="M198" s="14"/>
      <c r="N198" s="14"/>
      <c r="O198" s="14"/>
      <c r="P198" s="14"/>
    </row>
    <row r="199" spans="1:16" ht="18.75" x14ac:dyDescent="0.3">
      <c r="A199" s="85" t="str">
        <f>'Panorama Mensual'!$A$11</f>
        <v>:: Garbarino</v>
      </c>
      <c r="B199" s="3">
        <v>128612</v>
      </c>
      <c r="C199" s="3">
        <v>106145</v>
      </c>
      <c r="D199" s="3">
        <v>11909</v>
      </c>
      <c r="E199" s="3">
        <v>15364</v>
      </c>
      <c r="F199" s="3">
        <v>9470</v>
      </c>
      <c r="G199" s="3">
        <v>17059</v>
      </c>
      <c r="H199" s="3">
        <v>52637</v>
      </c>
      <c r="I199" s="13"/>
      <c r="J199" s="33" t="s">
        <v>4</v>
      </c>
      <c r="K199" s="13"/>
      <c r="L199" s="13"/>
      <c r="M199" s="13"/>
      <c r="N199" s="13"/>
      <c r="O199" s="13"/>
      <c r="P199" s="13"/>
    </row>
    <row r="200" spans="1:16" ht="18.75" x14ac:dyDescent="0.3">
      <c r="A200" s="100" t="s">
        <v>1</v>
      </c>
      <c r="B200" s="7">
        <f t="shared" ref="B200:F200" si="233">B199/B205</f>
        <v>0.22214852507833199</v>
      </c>
      <c r="C200" s="7">
        <f t="shared" si="233"/>
        <v>0.34443874769606186</v>
      </c>
      <c r="D200" s="7">
        <f t="shared" si="233"/>
        <v>0.23372519773124251</v>
      </c>
      <c r="E200" s="7">
        <f t="shared" si="233"/>
        <v>0.19486086802120589</v>
      </c>
      <c r="F200" s="7">
        <f t="shared" si="233"/>
        <v>0.15182364729458916</v>
      </c>
      <c r="G200" s="7">
        <f t="shared" ref="G200" si="234">G199/G205</f>
        <v>0.28451582774608891</v>
      </c>
      <c r="H200" s="7">
        <f t="shared" ref="H200" si="235">H199/H205</f>
        <v>0.26171156389526962</v>
      </c>
      <c r="I200" s="13"/>
      <c r="J200" s="13"/>
      <c r="K200" s="13"/>
      <c r="L200" s="13"/>
      <c r="M200" s="13"/>
      <c r="N200" s="13"/>
      <c r="O200" s="13"/>
      <c r="P200" s="13"/>
    </row>
    <row r="201" spans="1:16" ht="18.75" x14ac:dyDescent="0.3">
      <c r="A201" s="100" t="s">
        <v>2</v>
      </c>
      <c r="B201" s="19" t="s">
        <v>4</v>
      </c>
      <c r="C201" s="19">
        <f t="shared" ref="C201:H201" si="236">(C199-B199)/B199</f>
        <v>-0.17468820949833608</v>
      </c>
      <c r="D201" s="19">
        <f t="shared" si="236"/>
        <v>-0.88780441848414904</v>
      </c>
      <c r="E201" s="19">
        <f t="shared" si="236"/>
        <v>0.29011671844823245</v>
      </c>
      <c r="F201" s="19">
        <f t="shared" si="236"/>
        <v>-0.38362405623535539</v>
      </c>
      <c r="G201" s="19">
        <f t="shared" si="236"/>
        <v>0.80137275607180569</v>
      </c>
      <c r="H201" s="19">
        <f t="shared" si="236"/>
        <v>2.0855853215311564</v>
      </c>
      <c r="J201" s="13"/>
    </row>
    <row r="202" spans="1:16" ht="18.75" x14ac:dyDescent="0.3">
      <c r="A202" s="162" t="str">
        <f>'Panorama Mensual'!$A$14</f>
        <v>:: Avenida</v>
      </c>
      <c r="B202" s="3">
        <v>59878</v>
      </c>
      <c r="C202" s="3">
        <v>15732</v>
      </c>
      <c r="D202" s="3">
        <v>16107</v>
      </c>
      <c r="E202" s="3">
        <v>48823</v>
      </c>
      <c r="F202" s="3">
        <v>19997</v>
      </c>
      <c r="G202" s="3">
        <v>25803</v>
      </c>
      <c r="H202" s="3">
        <v>39731</v>
      </c>
      <c r="I202" s="12"/>
      <c r="J202" s="13"/>
      <c r="K202" s="12"/>
      <c r="L202" s="12"/>
      <c r="M202" s="12"/>
      <c r="N202" s="12"/>
      <c r="O202" s="12"/>
      <c r="P202" s="12"/>
    </row>
    <row r="203" spans="1:16" ht="18.75" x14ac:dyDescent="0.3">
      <c r="A203" s="100" t="s">
        <v>1</v>
      </c>
      <c r="B203" s="7">
        <f t="shared" ref="B203:F203" si="237">B202/B205</f>
        <v>0.10342588082480922</v>
      </c>
      <c r="C203" s="7">
        <f t="shared" si="237"/>
        <v>5.105007658160484E-2</v>
      </c>
      <c r="D203" s="7">
        <f t="shared" si="237"/>
        <v>0.31611485094106334</v>
      </c>
      <c r="E203" s="7">
        <f t="shared" si="237"/>
        <v>0.61921974481901432</v>
      </c>
      <c r="F203" s="7">
        <f t="shared" si="237"/>
        <v>0.32059318637274548</v>
      </c>
      <c r="G203" s="7">
        <f t="shared" ref="G203" si="238">G202/G205</f>
        <v>0.43035124587211049</v>
      </c>
      <c r="H203" s="7">
        <f t="shared" ref="H203" si="239">H202/H205</f>
        <v>0.19754283384545013</v>
      </c>
      <c r="I203" s="12"/>
      <c r="J203" s="13"/>
      <c r="K203" s="12"/>
      <c r="L203" s="12"/>
      <c r="M203" s="12"/>
      <c r="N203" s="12"/>
      <c r="O203" s="12"/>
      <c r="P203" s="12"/>
    </row>
    <row r="204" spans="1:16" x14ac:dyDescent="0.25">
      <c r="A204" s="100" t="s">
        <v>2</v>
      </c>
      <c r="B204" s="19" t="s">
        <v>4</v>
      </c>
      <c r="C204" s="19">
        <f t="shared" ref="C204:H204" si="240">(C202-B202)/B202</f>
        <v>-0.73726577373993785</v>
      </c>
      <c r="D204" s="19">
        <f t="shared" si="240"/>
        <v>2.3836765827612509E-2</v>
      </c>
      <c r="E204" s="19">
        <f t="shared" si="240"/>
        <v>2.0311665735394548</v>
      </c>
      <c r="F204" s="19">
        <f t="shared" si="240"/>
        <v>-0.59041845032054563</v>
      </c>
      <c r="G204" s="19">
        <f t="shared" si="240"/>
        <v>0.29034355153272989</v>
      </c>
      <c r="H204" s="19">
        <f t="shared" si="240"/>
        <v>0.53978219586869747</v>
      </c>
      <c r="I204" s="12"/>
      <c r="J204" s="12"/>
      <c r="K204" s="12"/>
      <c r="L204" s="12"/>
      <c r="M204" s="12"/>
      <c r="N204" s="12"/>
      <c r="O204" s="12"/>
      <c r="P204" s="12"/>
    </row>
    <row r="205" spans="1:16" ht="18.75" x14ac:dyDescent="0.25">
      <c r="A205" s="16" t="s">
        <v>3</v>
      </c>
      <c r="B205" s="17">
        <f t="shared" ref="B205:H205" si="241">B199+B196+B193+B202</f>
        <v>578946</v>
      </c>
      <c r="C205" s="17">
        <f t="shared" si="241"/>
        <v>308168</v>
      </c>
      <c r="D205" s="17">
        <f t="shared" si="241"/>
        <v>50953</v>
      </c>
      <c r="E205" s="17">
        <f t="shared" si="241"/>
        <v>78846</v>
      </c>
      <c r="F205" s="17">
        <f t="shared" si="241"/>
        <v>62375</v>
      </c>
      <c r="G205" s="17">
        <f t="shared" si="241"/>
        <v>59958</v>
      </c>
      <c r="H205" s="17">
        <f t="shared" si="241"/>
        <v>201126</v>
      </c>
      <c r="I205" s="12"/>
      <c r="J205" s="12"/>
      <c r="K205" s="12"/>
      <c r="L205" s="12"/>
      <c r="M205" s="12"/>
      <c r="N205" s="12"/>
      <c r="O205" s="12"/>
      <c r="P205" s="12"/>
    </row>
    <row r="206" spans="1:16" x14ac:dyDescent="0.25">
      <c r="A206" s="50" t="s">
        <v>18</v>
      </c>
      <c r="B206" s="51">
        <f>B205/'Panorama Mensual'!B$18</f>
        <v>7.3118823866846164E-2</v>
      </c>
      <c r="C206" s="51">
        <f>C205/'Panorama Mensual'!C$18</f>
        <v>5.6803318454553366E-2</v>
      </c>
      <c r="D206" s="51">
        <f>D205/'Panorama Mensual'!D$18</f>
        <v>8.0853842473616929E-3</v>
      </c>
      <c r="E206" s="51">
        <f>E205/'Panorama Mensual'!E$18</f>
        <v>7.4254964064101219E-3</v>
      </c>
      <c r="F206" s="51">
        <f>F205/'Panorama Mensual'!F$18</f>
        <v>6.2402076260889604E-3</v>
      </c>
      <c r="G206" s="51">
        <f>G205/'Panorama Mensual'!G$18</f>
        <v>5.9560269979468733E-3</v>
      </c>
      <c r="H206" s="51">
        <f>H205/'Panorama Mensual'!H$18</f>
        <v>1.2946830808598545E-2</v>
      </c>
    </row>
    <row r="207" spans="1:16" x14ac:dyDescent="0.25">
      <c r="A207" s="35" t="s">
        <v>2</v>
      </c>
      <c r="B207" s="25" t="s">
        <v>4</v>
      </c>
      <c r="C207" s="25">
        <f t="shared" ref="C207:H207" si="242">(C205-B205)/B205</f>
        <v>-0.46770856003841466</v>
      </c>
      <c r="D207" s="25">
        <f t="shared" si="242"/>
        <v>-0.83465836816282024</v>
      </c>
      <c r="E207" s="25">
        <f t="shared" si="242"/>
        <v>0.54742605930955979</v>
      </c>
      <c r="F207" s="25">
        <f t="shared" si="242"/>
        <v>-0.20890089541638129</v>
      </c>
      <c r="G207" s="25">
        <f t="shared" si="242"/>
        <v>-3.8749498997995992E-2</v>
      </c>
      <c r="H207" s="25">
        <f t="shared" si="242"/>
        <v>2.3544481136795756</v>
      </c>
    </row>
    <row r="208" spans="1:16" x14ac:dyDescent="0.25">
      <c r="A208" s="12"/>
      <c r="B208" s="12"/>
      <c r="C208" s="12"/>
      <c r="D208" s="12"/>
      <c r="E208" s="12"/>
      <c r="F208" s="12"/>
      <c r="G208" s="12"/>
      <c r="H208" s="12"/>
    </row>
    <row r="209" spans="1:8" ht="18.75" x14ac:dyDescent="0.25">
      <c r="A209" s="21" t="s">
        <v>5</v>
      </c>
      <c r="B209" s="42">
        <f t="shared" ref="B209:F209" si="243">AVERAGE(B199,B196,B193,B202)</f>
        <v>144736.5</v>
      </c>
      <c r="C209" s="42">
        <f t="shared" si="243"/>
        <v>77042</v>
      </c>
      <c r="D209" s="42">
        <f t="shared" si="243"/>
        <v>12738.25</v>
      </c>
      <c r="E209" s="42">
        <f t="shared" si="243"/>
        <v>19711.5</v>
      </c>
      <c r="F209" s="42">
        <f t="shared" si="243"/>
        <v>15593.75</v>
      </c>
      <c r="G209" s="42">
        <f t="shared" ref="G209" si="244">AVERAGE(G199,G196,G193,G202)</f>
        <v>14989.5</v>
      </c>
      <c r="H209" s="42">
        <f t="shared" ref="H209" si="245">AVERAGE(H199,H196,H193,H202)</f>
        <v>50281.5</v>
      </c>
    </row>
    <row r="210" spans="1:8" ht="18.75" x14ac:dyDescent="0.3">
      <c r="A210" s="2"/>
      <c r="B210" s="2"/>
      <c r="C210" s="2"/>
    </row>
    <row r="211" spans="1:8" x14ac:dyDescent="0.25">
      <c r="A211" s="7"/>
      <c r="B211" s="7"/>
      <c r="C211" s="7"/>
    </row>
    <row r="212" spans="1:8" x14ac:dyDescent="0.25">
      <c r="A212" s="11"/>
      <c r="B212" s="11"/>
      <c r="C212" s="11"/>
    </row>
    <row r="213" spans="1:8" ht="18.75" x14ac:dyDescent="0.3">
      <c r="A213" s="2"/>
      <c r="B213" s="2"/>
      <c r="C213" s="2"/>
    </row>
    <row r="214" spans="1:8" x14ac:dyDescent="0.25">
      <c r="A214" s="7"/>
      <c r="B214" s="7"/>
      <c r="C214" s="7"/>
    </row>
    <row r="215" spans="1:8" x14ac:dyDescent="0.25">
      <c r="A215" s="11"/>
      <c r="B215" s="11"/>
      <c r="C215" s="11"/>
    </row>
    <row r="216" spans="1:8" ht="18.75" x14ac:dyDescent="0.3">
      <c r="A216" s="2"/>
      <c r="B216" s="2"/>
      <c r="C216" s="2"/>
    </row>
    <row r="217" spans="1:8" x14ac:dyDescent="0.25">
      <c r="A217" s="14"/>
      <c r="B217" s="14"/>
      <c r="C217" s="14"/>
    </row>
    <row r="218" spans="1:8" ht="18.75" x14ac:dyDescent="0.3">
      <c r="A218" s="13"/>
      <c r="B218" s="13"/>
      <c r="C218" s="13"/>
    </row>
    <row r="219" spans="1:8" ht="18.75" x14ac:dyDescent="0.3">
      <c r="A219" s="13"/>
      <c r="B219" s="13"/>
      <c r="C219" s="13"/>
    </row>
    <row r="221" spans="1:8" x14ac:dyDescent="0.25">
      <c r="A221" s="12"/>
      <c r="B221" s="12"/>
      <c r="C221" s="12"/>
    </row>
  </sheetData>
  <mergeCells count="48">
    <mergeCell ref="AB48:AJ48"/>
    <mergeCell ref="J71:P71"/>
    <mergeCell ref="J49:P49"/>
    <mergeCell ref="A119:H119"/>
    <mergeCell ref="A84:H84"/>
    <mergeCell ref="A71:H71"/>
    <mergeCell ref="A49:H49"/>
    <mergeCell ref="A106:H106"/>
    <mergeCell ref="R71:Z71"/>
    <mergeCell ref="J1:P1"/>
    <mergeCell ref="J36:P36"/>
    <mergeCell ref="J14:P14"/>
    <mergeCell ref="AB1:AJ1"/>
    <mergeCell ref="AB13:AJ13"/>
    <mergeCell ref="R1:Z1"/>
    <mergeCell ref="AB36:AJ36"/>
    <mergeCell ref="R13:Z13"/>
    <mergeCell ref="J154:P154"/>
    <mergeCell ref="J189:P189"/>
    <mergeCell ref="A14:H14"/>
    <mergeCell ref="R118:Z118"/>
    <mergeCell ref="R141:Z141"/>
    <mergeCell ref="R188:Z188"/>
    <mergeCell ref="J106:P106"/>
    <mergeCell ref="J141:P141"/>
    <mergeCell ref="J176:P176"/>
    <mergeCell ref="A154:H154"/>
    <mergeCell ref="A176:H176"/>
    <mergeCell ref="A189:H189"/>
    <mergeCell ref="R48:Z48"/>
    <mergeCell ref="A141:H141"/>
    <mergeCell ref="A36:H36"/>
    <mergeCell ref="A1:H1"/>
    <mergeCell ref="AB188:AJ188"/>
    <mergeCell ref="AB71:AJ71"/>
    <mergeCell ref="R83:Z83"/>
    <mergeCell ref="AB83:AJ83"/>
    <mergeCell ref="R106:Z106"/>
    <mergeCell ref="AB106:AJ106"/>
    <mergeCell ref="AB118:AJ118"/>
    <mergeCell ref="AB141:AJ141"/>
    <mergeCell ref="R176:Z176"/>
    <mergeCell ref="AB176:AJ176"/>
    <mergeCell ref="R153:Z153"/>
    <mergeCell ref="AB153:AJ153"/>
    <mergeCell ref="R36:Z36"/>
    <mergeCell ref="J84:P84"/>
    <mergeCell ref="J119:P119"/>
  </mergeCells>
  <phoneticPr fontId="62" type="noConversion"/>
  <conditionalFormatting sqref="L12:P12 K9:P9 K5:P7 K11:P11">
    <cfRule type="iconSet" priority="51">
      <iconSet showValue="0">
        <cfvo type="percent" val="0"/>
        <cfvo type="formula" val="0.1"/>
        <cfvo type="formula" val="1"/>
      </iconSet>
    </cfRule>
  </conditionalFormatting>
  <conditionalFormatting sqref="S25">
    <cfRule type="iconSet" priority="19">
      <iconSet iconSet="3TrafficLights2" showValue="0">
        <cfvo type="percent" val="0"/>
        <cfvo type="num" val="2"/>
        <cfvo type="num" val="3"/>
      </iconSet>
    </cfRule>
  </conditionalFormatting>
  <conditionalFormatting sqref="N82:P82">
    <cfRule type="iconSet" priority="17">
      <iconSet iconSet="3TrafficLights2" showValue="0">
        <cfvo type="percent" val="0"/>
        <cfvo type="formula" val="0.1"/>
        <cfvo type="formula" val="1"/>
      </iconSet>
    </cfRule>
  </conditionalFormatting>
  <conditionalFormatting sqref="AC25">
    <cfRule type="iconSet" priority="13">
      <iconSet iconSet="3TrafficLights2" showValue="0">
        <cfvo type="percent" val="0"/>
        <cfvo type="num" val="2"/>
        <cfvo type="num" val="3"/>
      </iconSet>
    </cfRule>
  </conditionalFormatting>
  <conditionalFormatting sqref="AC59">
    <cfRule type="iconSet" priority="11">
      <iconSet iconSet="3TrafficLights2" showValue="0">
        <cfvo type="percent" val="0"/>
        <cfvo type="num" val="2"/>
        <cfvo type="num" val="3"/>
      </iconSet>
    </cfRule>
  </conditionalFormatting>
  <conditionalFormatting sqref="S61">
    <cfRule type="iconSet" priority="7">
      <iconSet iconSet="3TrafficLights2" showValue="0">
        <cfvo type="percent" val="0"/>
        <cfvo type="num" val="2"/>
        <cfvo type="num" val="3"/>
      </iconSet>
    </cfRule>
  </conditionalFormatting>
  <conditionalFormatting sqref="J117:P117">
    <cfRule type="iconSet" priority="404">
      <iconSet iconSet="3TrafficLights2" showValue="0">
        <cfvo type="percent" val="0"/>
        <cfvo type="formula" val="0.1"/>
        <cfvo type="formula" val="1"/>
      </iconSet>
    </cfRule>
  </conditionalFormatting>
  <conditionalFormatting sqref="K40:P42 K44:P44 K46:P46">
    <cfRule type="iconSet" priority="406">
      <iconSet showValue="0">
        <cfvo type="percent" val="0"/>
        <cfvo type="formula" val="0.1"/>
        <cfvo type="formula" val="1"/>
      </iconSet>
    </cfRule>
  </conditionalFormatting>
  <conditionalFormatting sqref="K75:P77 K79:P79 K81:P81">
    <cfRule type="iconSet" priority="409">
      <iconSet showValue="0">
        <cfvo type="percent" val="0"/>
        <cfvo type="formula" val="0.1"/>
        <cfvo type="formula" val="1"/>
      </iconSet>
    </cfRule>
  </conditionalFormatting>
  <conditionalFormatting sqref="K110:P112 K114:P114 K116:P116">
    <cfRule type="iconSet" priority="412">
      <iconSet showValue="0">
        <cfvo type="percent" val="0"/>
        <cfvo type="formula" val="0.1"/>
        <cfvo type="formula" val="1"/>
      </iconSet>
    </cfRule>
  </conditionalFormatting>
  <conditionalFormatting sqref="K145:P147 K149:P149">
    <cfRule type="iconSet" priority="415">
      <iconSet showValue="0">
        <cfvo type="percent" val="0"/>
        <cfvo type="formula" val="0.1"/>
        <cfvo type="formula" val="1"/>
      </iconSet>
    </cfRule>
  </conditionalFormatting>
  <conditionalFormatting sqref="J152:P152">
    <cfRule type="iconSet" priority="417">
      <iconSet iconSet="3TrafficLights2" showValue="0">
        <cfvo type="percent" val="0"/>
        <cfvo type="formula" val="0.1"/>
        <cfvo type="formula" val="1"/>
      </iconSet>
    </cfRule>
  </conditionalFormatting>
  <conditionalFormatting sqref="K151:P151">
    <cfRule type="iconSet" priority="419">
      <iconSet showValue="0">
        <cfvo type="percent" val="0"/>
        <cfvo type="formula" val="0.1"/>
        <cfvo type="formula" val="1"/>
      </iconSet>
    </cfRule>
  </conditionalFormatting>
  <conditionalFormatting sqref="K180:P182 K184:P184">
    <cfRule type="iconSet" priority="420">
      <iconSet showValue="0">
        <cfvo type="percent" val="0"/>
        <cfvo type="formula" val="0.1"/>
        <cfvo type="formula" val="1"/>
      </iconSet>
    </cfRule>
  </conditionalFormatting>
  <conditionalFormatting sqref="K186:P186">
    <cfRule type="iconSet" priority="422">
      <iconSet showValue="0">
        <cfvo type="percent" val="0"/>
        <cfvo type="formula" val="0.1"/>
        <cfvo type="formula" val="1"/>
      </iconSet>
    </cfRule>
  </conditionalFormatting>
  <pageMargins left="0.75000000000000011" right="0.75000000000000011" top="1" bottom="1" header="0.5" footer="0.5"/>
  <pageSetup paperSize="9" scale="58" orientation="landscape" horizontalDpi="4294967292" verticalDpi="4294967292"/>
  <rowBreaks count="6" manualBreakCount="6">
    <brk id="35" max="16383" man="1"/>
    <brk id="70" max="16383" man="1"/>
    <brk id="105" max="16383" man="1"/>
    <brk id="140" max="16383" man="1"/>
    <brk id="175" max="16383" man="1"/>
    <brk id="210" max="16383" man="1"/>
  </rowBreaks>
  <colBreaks count="2" manualBreakCount="2">
    <brk id="16" max="1048575" man="1"/>
    <brk id="37" max="1048575" man="1"/>
  </colBreaks>
  <ignoredErrors>
    <ignoredError sqref="Z41 AJ41 Z76 AJ76 Z43 Z45 AJ43 AJ45 Z78 Z80 AJ78 AJ8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85" zoomScaleNormal="85" workbookViewId="0">
      <selection activeCell="P24" sqref="P24"/>
    </sheetView>
  </sheetViews>
  <sheetFormatPr defaultColWidth="11" defaultRowHeight="15.75" x14ac:dyDescent="0.25"/>
  <cols>
    <col min="1" max="1" width="18.5" customWidth="1"/>
    <col min="2" max="3" width="12.875" customWidth="1"/>
    <col min="4" max="4" width="16.375" bestFit="1" customWidth="1"/>
    <col min="5" max="5" width="3.875" customWidth="1"/>
    <col min="6" max="6" width="18.5" customWidth="1"/>
    <col min="7" max="8" width="12.875" customWidth="1"/>
    <col min="9" max="9" width="16.375" bestFit="1" customWidth="1"/>
    <col min="10" max="10" width="3.875" customWidth="1"/>
    <col min="11" max="11" width="18.5" customWidth="1"/>
    <col min="12" max="13" width="12.875" customWidth="1"/>
    <col min="14" max="14" width="16.375" bestFit="1" customWidth="1"/>
    <col min="15" max="15" width="3.875" customWidth="1"/>
    <col min="16" max="16" width="18.5" customWidth="1"/>
    <col min="17" max="18" width="12.875" customWidth="1"/>
    <col min="19" max="19" width="16.375" bestFit="1" customWidth="1"/>
    <col min="20" max="20" width="3.875" customWidth="1"/>
    <col min="21" max="21" width="18.5" customWidth="1"/>
    <col min="22" max="23" width="12.875" customWidth="1"/>
    <col min="24" max="24" width="16.375" bestFit="1" customWidth="1"/>
  </cols>
  <sheetData>
    <row r="1" spans="1:24" ht="21" x14ac:dyDescent="0.35">
      <c r="A1" s="282" t="s">
        <v>39</v>
      </c>
      <c r="B1" s="282"/>
      <c r="C1" s="282"/>
      <c r="D1" s="282"/>
      <c r="F1" s="282" t="s">
        <v>689</v>
      </c>
      <c r="G1" s="282"/>
      <c r="H1" s="282"/>
      <c r="I1" s="282"/>
      <c r="U1" s="282" t="s">
        <v>691</v>
      </c>
      <c r="V1" s="282"/>
      <c r="W1" s="282"/>
      <c r="X1" s="282"/>
    </row>
    <row r="2" spans="1:24" ht="18.75" x14ac:dyDescent="0.3">
      <c r="A2" s="2"/>
      <c r="B2" s="2"/>
      <c r="C2" s="2"/>
      <c r="F2" s="2"/>
      <c r="G2" s="2"/>
      <c r="H2" s="2"/>
      <c r="U2" s="2"/>
      <c r="V2" s="2"/>
      <c r="W2" s="2"/>
    </row>
    <row r="3" spans="1:24" ht="18.75" x14ac:dyDescent="0.3">
      <c r="A3" s="87" t="s">
        <v>0</v>
      </c>
      <c r="B3" s="113">
        <f>'Panorama Mensual'!B3</f>
        <v>42125</v>
      </c>
      <c r="C3" s="113">
        <f>'Panorama Mensual'!H3</f>
        <v>42491</v>
      </c>
      <c r="D3" s="113" t="s">
        <v>688</v>
      </c>
      <c r="F3" s="87" t="s">
        <v>0</v>
      </c>
      <c r="G3" s="113">
        <f>B3</f>
        <v>42125</v>
      </c>
      <c r="H3" s="113">
        <f>C3</f>
        <v>42491</v>
      </c>
      <c r="I3" s="113" t="s">
        <v>688</v>
      </c>
      <c r="U3" s="87" t="s">
        <v>0</v>
      </c>
      <c r="V3" s="113">
        <f>G24</f>
        <v>42125</v>
      </c>
      <c r="W3" s="113">
        <f>H24</f>
        <v>42491</v>
      </c>
      <c r="X3" s="113" t="s">
        <v>688</v>
      </c>
    </row>
    <row r="4" spans="1:24" ht="18.75" x14ac:dyDescent="0.3">
      <c r="A4" s="2"/>
      <c r="B4" s="2"/>
      <c r="C4" t="s">
        <v>4</v>
      </c>
      <c r="F4" s="2"/>
      <c r="G4" s="2"/>
      <c r="H4" t="s">
        <v>4</v>
      </c>
      <c r="U4" s="2"/>
      <c r="V4" s="2"/>
      <c r="W4" t="s">
        <v>4</v>
      </c>
    </row>
    <row r="5" spans="1:24" ht="18.75" x14ac:dyDescent="0.3">
      <c r="A5" s="244" t="s">
        <v>215</v>
      </c>
      <c r="B5" s="245">
        <f>'Panorama Mensual'!B5</f>
        <v>1749516</v>
      </c>
      <c r="C5" s="245">
        <f>'Panorama Mensual'!H5</f>
        <v>2460873</v>
      </c>
      <c r="D5" s="284">
        <f>(C5-B5)/B5</f>
        <v>0.40660216882840738</v>
      </c>
      <c r="F5" s="244" t="s">
        <v>215</v>
      </c>
      <c r="G5" s="254">
        <f>'Panorama Mensual'!B44</f>
        <v>4.3287037037037001E-3</v>
      </c>
      <c r="H5" s="254">
        <f>'Panorama Mensual'!H44</f>
        <v>3.3449074074074071E-3</v>
      </c>
      <c r="I5" s="284">
        <f>(H5-G5)/G5</f>
        <v>-0.22727272727272668</v>
      </c>
      <c r="U5" s="244" t="s">
        <v>215</v>
      </c>
      <c r="V5" s="245">
        <f>'Panorama Mensual'!V5</f>
        <v>0</v>
      </c>
      <c r="W5" s="245">
        <f>'Panorama Mensual'!AB5</f>
        <v>0</v>
      </c>
      <c r="X5" s="284" t="e">
        <f>(W5-V5)/V5</f>
        <v>#DIV/0!</v>
      </c>
    </row>
    <row r="6" spans="1:24" ht="15" customHeight="1" x14ac:dyDescent="0.25">
      <c r="A6" s="180" t="s">
        <v>1</v>
      </c>
      <c r="B6" s="246">
        <f>B5/B$17</f>
        <v>0.22095765797886024</v>
      </c>
      <c r="C6" s="246">
        <f>C5/C$17</f>
        <v>0.15841067973533171</v>
      </c>
      <c r="D6" s="285"/>
      <c r="F6" s="180" t="s">
        <v>1</v>
      </c>
      <c r="G6" s="246">
        <f>G5/G$17</f>
        <v>0.29565217391304321</v>
      </c>
      <c r="H6" s="246">
        <f>H5/H$17</f>
        <v>0.27681992337164746</v>
      </c>
      <c r="I6" s="285"/>
      <c r="U6" s="180" t="s">
        <v>1</v>
      </c>
      <c r="V6" s="246" t="e">
        <f>V5/V$17</f>
        <v>#DIV/0!</v>
      </c>
      <c r="W6" s="246" t="e">
        <f>W5/W$17</f>
        <v>#DIV/0!</v>
      </c>
      <c r="X6" s="285"/>
    </row>
    <row r="7" spans="1:24" ht="15" customHeight="1" x14ac:dyDescent="0.25">
      <c r="A7" s="250"/>
      <c r="B7" s="251"/>
      <c r="C7" s="251"/>
      <c r="D7" s="252"/>
      <c r="F7" s="250"/>
      <c r="G7" s="251"/>
      <c r="H7" s="251"/>
      <c r="I7" s="252"/>
      <c r="U7" s="250"/>
      <c r="V7" s="251"/>
      <c r="W7" s="251"/>
      <c r="X7" s="252"/>
    </row>
    <row r="8" spans="1:24" ht="18.75" x14ac:dyDescent="0.3">
      <c r="A8" s="247" t="s">
        <v>214</v>
      </c>
      <c r="B8" s="245">
        <f>'Panorama Mensual'!B8</f>
        <v>2469657</v>
      </c>
      <c r="C8" s="245">
        <f>'Panorama Mensual'!H8</f>
        <v>4163589</v>
      </c>
      <c r="D8" s="284">
        <f>(C8-B8)/B8</f>
        <v>0.68589767728878948</v>
      </c>
      <c r="F8" s="247" t="s">
        <v>214</v>
      </c>
      <c r="G8" s="254">
        <f>'Panorama Mensual'!B47</f>
        <v>3.3680555555555599E-3</v>
      </c>
      <c r="H8" s="254">
        <f>'Panorama Mensual'!H47</f>
        <v>3.2291666666666666E-3</v>
      </c>
      <c r="I8" s="284">
        <f>(H8-G8)/G8</f>
        <v>-4.1237113402063097E-2</v>
      </c>
      <c r="U8" s="247" t="s">
        <v>214</v>
      </c>
      <c r="V8" s="245">
        <f>'Panorama Mensual'!V8</f>
        <v>0</v>
      </c>
      <c r="W8" s="245">
        <f>'Panorama Mensual'!AB8</f>
        <v>0</v>
      </c>
      <c r="X8" s="284" t="e">
        <f>(W8-V8)/V8</f>
        <v>#DIV/0!</v>
      </c>
    </row>
    <row r="9" spans="1:24" ht="15" customHeight="1" x14ac:dyDescent="0.25">
      <c r="A9" s="180" t="s">
        <v>1</v>
      </c>
      <c r="B9" s="246">
        <f>B8/B$17</f>
        <v>0.31190890893887113</v>
      </c>
      <c r="C9" s="246">
        <f>C8/C$17</f>
        <v>0.2680174733229021</v>
      </c>
      <c r="D9" s="285"/>
      <c r="F9" s="180" t="s">
        <v>1</v>
      </c>
      <c r="G9" s="246">
        <f>G8/G$17</f>
        <v>0.23003952569169989</v>
      </c>
      <c r="H9" s="246">
        <f>H8/H$17</f>
        <v>0.26724137931034481</v>
      </c>
      <c r="I9" s="285"/>
      <c r="U9" s="180" t="s">
        <v>1</v>
      </c>
      <c r="V9" s="246" t="e">
        <f>V8/V$17</f>
        <v>#DIV/0!</v>
      </c>
      <c r="W9" s="246" t="e">
        <f>W8/W$17</f>
        <v>#DIV/0!</v>
      </c>
      <c r="X9" s="285"/>
    </row>
    <row r="10" spans="1:24" ht="15" customHeight="1" x14ac:dyDescent="0.25">
      <c r="A10" s="250"/>
      <c r="B10" s="251"/>
      <c r="C10" s="251"/>
      <c r="D10" s="252"/>
      <c r="F10" s="250"/>
      <c r="G10" s="251"/>
      <c r="H10" s="251"/>
      <c r="I10" s="252"/>
      <c r="U10" s="250"/>
      <c r="V10" s="251"/>
      <c r="W10" s="251"/>
      <c r="X10" s="252"/>
    </row>
    <row r="11" spans="1:24" ht="18.75" x14ac:dyDescent="0.3">
      <c r="A11" s="248" t="s">
        <v>320</v>
      </c>
      <c r="B11" s="245">
        <f>'Panorama Mensual'!B11</f>
        <v>2547203</v>
      </c>
      <c r="C11" s="245">
        <f>'Panorama Mensual'!H11</f>
        <v>7328022</v>
      </c>
      <c r="D11" s="284">
        <f>(C11-B11)/B11</f>
        <v>1.8768896707486604</v>
      </c>
      <c r="F11" s="248" t="s">
        <v>320</v>
      </c>
      <c r="G11" s="254">
        <f>'Panorama Mensual'!B50</f>
        <v>3.37962962962963E-3</v>
      </c>
      <c r="H11" s="254">
        <f>'Panorama Mensual'!H50</f>
        <v>2.8935185185185188E-3</v>
      </c>
      <c r="I11" s="284">
        <f>(H11-G11)/G11</f>
        <v>-0.14383561643835618</v>
      </c>
      <c r="U11" s="248" t="s">
        <v>320</v>
      </c>
      <c r="V11" s="245">
        <f>'Panorama Mensual'!V11</f>
        <v>0</v>
      </c>
      <c r="W11" s="245">
        <f>'Panorama Mensual'!AB11</f>
        <v>0</v>
      </c>
      <c r="X11" s="284" t="e">
        <f>(W11-V11)/V11</f>
        <v>#DIV/0!</v>
      </c>
    </row>
    <row r="12" spans="1:24" ht="15" customHeight="1" x14ac:dyDescent="0.25">
      <c r="A12" s="180" t="s">
        <v>1</v>
      </c>
      <c r="B12" s="246">
        <f>B11/B$17</f>
        <v>0.32170269336017893</v>
      </c>
      <c r="C12" s="246">
        <f>C11/C$17</f>
        <v>0.47171753525495425</v>
      </c>
      <c r="D12" s="285"/>
      <c r="F12" s="180" t="s">
        <v>1</v>
      </c>
      <c r="G12" s="246">
        <f>G11/G$17</f>
        <v>0.2308300395256917</v>
      </c>
      <c r="H12" s="246">
        <f>H11/H$17</f>
        <v>0.23946360153256704</v>
      </c>
      <c r="I12" s="285"/>
      <c r="U12" s="180" t="s">
        <v>1</v>
      </c>
      <c r="V12" s="246" t="e">
        <f>V11/V$17</f>
        <v>#DIV/0!</v>
      </c>
      <c r="W12" s="246" t="e">
        <f>W11/W$17</f>
        <v>#DIV/0!</v>
      </c>
      <c r="X12" s="285"/>
    </row>
    <row r="13" spans="1:24" ht="15" customHeight="1" x14ac:dyDescent="0.25">
      <c r="A13" s="250"/>
      <c r="B13" s="251"/>
      <c r="C13" s="251"/>
      <c r="D13" s="252"/>
      <c r="F13" s="250"/>
      <c r="G13" s="251"/>
      <c r="H13" s="251"/>
      <c r="I13" s="252"/>
      <c r="U13" s="250"/>
      <c r="V13" s="251"/>
      <c r="W13" s="251"/>
      <c r="X13" s="252"/>
    </row>
    <row r="14" spans="1:24" ht="21" x14ac:dyDescent="0.35">
      <c r="A14" s="249" t="s">
        <v>321</v>
      </c>
      <c r="B14" s="245">
        <f>'Panorama Mensual'!B14</f>
        <v>1151503</v>
      </c>
      <c r="C14" s="245">
        <f>'Panorama Mensual'!H14</f>
        <v>1582283</v>
      </c>
      <c r="D14" s="284">
        <f>(C14-B14)/B14</f>
        <v>0.37410236881710252</v>
      </c>
      <c r="F14" s="249" t="s">
        <v>321</v>
      </c>
      <c r="G14" s="254">
        <f>'Panorama Mensual'!B53</f>
        <v>3.5648148148148154E-3</v>
      </c>
      <c r="H14" s="254">
        <f>'Panorama Mensual'!H53</f>
        <v>2.615740740740741E-3</v>
      </c>
      <c r="I14" s="284">
        <f>(H14-G14)/G14</f>
        <v>-0.26623376623376627</v>
      </c>
      <c r="K14" s="282" t="s">
        <v>692</v>
      </c>
      <c r="L14" s="282"/>
      <c r="M14" s="282"/>
      <c r="N14" s="282"/>
      <c r="U14" s="249" t="s">
        <v>321</v>
      </c>
      <c r="V14" s="245">
        <f>'Panorama Mensual'!V14</f>
        <v>0</v>
      </c>
      <c r="W14" s="245">
        <f>'Panorama Mensual'!AB14</f>
        <v>0</v>
      </c>
      <c r="X14" s="284" t="e">
        <f>(W14-V14)/V14</f>
        <v>#DIV/0!</v>
      </c>
    </row>
    <row r="15" spans="1:24" ht="15" customHeight="1" x14ac:dyDescent="0.3">
      <c r="A15" s="180" t="s">
        <v>1</v>
      </c>
      <c r="B15" s="246">
        <f>B14/B$17</f>
        <v>0.14543073972208972</v>
      </c>
      <c r="C15" s="246">
        <f>C14/C$17</f>
        <v>0.10185431168681192</v>
      </c>
      <c r="D15" s="285"/>
      <c r="F15" s="180" t="s">
        <v>1</v>
      </c>
      <c r="G15" s="246">
        <f>G14/G$17</f>
        <v>0.24347826086956523</v>
      </c>
      <c r="H15" s="246">
        <f>H14/H$17</f>
        <v>0.21647509578544061</v>
      </c>
      <c r="I15" s="285"/>
      <c r="K15" s="2"/>
      <c r="L15" s="2"/>
      <c r="M15" s="2"/>
      <c r="U15" s="180" t="s">
        <v>1</v>
      </c>
      <c r="V15" s="246" t="e">
        <f>V14/V$17</f>
        <v>#DIV/0!</v>
      </c>
      <c r="W15" s="246" t="e">
        <f>W14/W$17</f>
        <v>#DIV/0!</v>
      </c>
      <c r="X15" s="285"/>
    </row>
    <row r="16" spans="1:24" ht="15" customHeight="1" x14ac:dyDescent="0.3">
      <c r="A16" s="250"/>
      <c r="B16" s="251"/>
      <c r="C16" s="251"/>
      <c r="D16" s="252"/>
      <c r="F16" s="250"/>
      <c r="G16" s="251"/>
      <c r="H16" s="251"/>
      <c r="I16" s="252"/>
      <c r="K16" s="87" t="s">
        <v>0</v>
      </c>
      <c r="L16" s="113">
        <f>B3</f>
        <v>42125</v>
      </c>
      <c r="M16" s="113">
        <f>C3</f>
        <v>42491</v>
      </c>
      <c r="N16" s="113" t="s">
        <v>688</v>
      </c>
      <c r="U16" s="250"/>
      <c r="V16" s="251"/>
      <c r="W16" s="251"/>
      <c r="X16" s="252"/>
    </row>
    <row r="17" spans="1:24" ht="18.75" x14ac:dyDescent="0.3">
      <c r="A17" s="21" t="s">
        <v>3</v>
      </c>
      <c r="B17" s="30">
        <f>B11+B8+B5+B14</f>
        <v>7917879</v>
      </c>
      <c r="C17" s="30">
        <f>C11+C8+C5+C14</f>
        <v>15534767</v>
      </c>
      <c r="D17" s="253">
        <f>(C17-B17)/B17</f>
        <v>0.96198590556890295</v>
      </c>
      <c r="F17" s="21" t="s">
        <v>3</v>
      </c>
      <c r="G17" s="255">
        <f>G5+G8+G11+G14</f>
        <v>1.4641203703703705E-2</v>
      </c>
      <c r="H17" s="255">
        <f>H5+H8+H11+H14</f>
        <v>1.2083333333333335E-2</v>
      </c>
      <c r="I17" s="253">
        <f>(H17-G17)/G17</f>
        <v>-0.17470355731225293</v>
      </c>
      <c r="K17" s="2"/>
      <c r="L17" s="2"/>
      <c r="M17" t="s">
        <v>4</v>
      </c>
      <c r="U17" s="21" t="s">
        <v>3</v>
      </c>
      <c r="V17" s="30">
        <f>V11+V8+V5+V14</f>
        <v>0</v>
      </c>
      <c r="W17" s="30">
        <f>W11+W8+W5+W14</f>
        <v>0</v>
      </c>
      <c r="X17" s="243" t="e">
        <f>(W17-V17)/V17</f>
        <v>#DIV/0!</v>
      </c>
    </row>
    <row r="18" spans="1:24" ht="18.75" x14ac:dyDescent="0.3">
      <c r="A18" s="93"/>
      <c r="B18" s="29"/>
      <c r="C18" s="29"/>
      <c r="D18" s="29"/>
      <c r="F18" s="93"/>
      <c r="G18" s="29"/>
      <c r="H18" s="29"/>
      <c r="I18" s="29"/>
      <c r="K18" s="244" t="s">
        <v>215</v>
      </c>
      <c r="L18" s="245">
        <f>'Panorama Mensual'!B165</f>
        <v>1308069.5430853926</v>
      </c>
      <c r="M18" s="245">
        <f>'Panorama Mensual'!H165</f>
        <v>1620977.0451</v>
      </c>
      <c r="N18" s="284">
        <f>(M18-L18)/L18</f>
        <v>0.2392132006044119</v>
      </c>
      <c r="U18" s="93"/>
      <c r="V18" s="29"/>
      <c r="W18" s="29"/>
      <c r="X18" s="29"/>
    </row>
    <row r="19" spans="1:24" ht="18.75" x14ac:dyDescent="0.3">
      <c r="A19" s="21" t="s">
        <v>5</v>
      </c>
      <c r="B19" s="30">
        <f>AVERAGE(B8,B11,B5,B14)</f>
        <v>1979469.75</v>
      </c>
      <c r="C19" s="31">
        <f>AVERAGE(C8,C11,C5,C14)</f>
        <v>3883691.75</v>
      </c>
      <c r="D19" s="29"/>
      <c r="F19" s="21" t="s">
        <v>5</v>
      </c>
      <c r="G19" s="255">
        <f>AVERAGE(G8,G11,G5,G14)</f>
        <v>3.6603009259259262E-3</v>
      </c>
      <c r="H19" s="256">
        <f>AVERAGE(H8,H11,H5,H14)</f>
        <v>3.0208333333333337E-3</v>
      </c>
      <c r="I19" s="29"/>
      <c r="K19" s="180" t="s">
        <v>1</v>
      </c>
      <c r="L19" s="246">
        <f>L18/L$30</f>
        <v>0.24095247733117783</v>
      </c>
      <c r="M19" s="246">
        <f>M18/M$30</f>
        <v>0.16604426820687421</v>
      </c>
      <c r="N19" s="285"/>
      <c r="U19" s="21" t="s">
        <v>5</v>
      </c>
      <c r="V19" s="30">
        <f>AVERAGE(V8,V11,V5,V14)</f>
        <v>0</v>
      </c>
      <c r="W19" s="31">
        <f>AVERAGE(W8,W11,W5,W14)</f>
        <v>0</v>
      </c>
      <c r="X19" s="29"/>
    </row>
    <row r="20" spans="1:24" ht="18.75" x14ac:dyDescent="0.25">
      <c r="D20" s="29"/>
      <c r="I20" s="29"/>
      <c r="K20" s="250"/>
      <c r="L20" s="251"/>
      <c r="M20" s="251"/>
      <c r="N20" s="252"/>
      <c r="S20" s="29"/>
      <c r="X20" s="29"/>
    </row>
    <row r="21" spans="1:24" ht="18.75" x14ac:dyDescent="0.3">
      <c r="D21" s="29"/>
      <c r="I21" s="29"/>
      <c r="K21" s="247" t="s">
        <v>214</v>
      </c>
      <c r="L21" s="245">
        <f>'Panorama Mensual'!B168</f>
        <v>1734200.6580242023</v>
      </c>
      <c r="M21" s="245">
        <f>'Panorama Mensual'!H168</f>
        <v>2937828.3984000003</v>
      </c>
      <c r="N21" s="284">
        <f>(M21-L21)/L21</f>
        <v>0.69405332929991326</v>
      </c>
      <c r="S21" s="29"/>
      <c r="X21" s="29"/>
    </row>
    <row r="22" spans="1:24" ht="21" x14ac:dyDescent="0.35">
      <c r="A22" s="282" t="s">
        <v>690</v>
      </c>
      <c r="B22" s="282"/>
      <c r="C22" s="282"/>
      <c r="D22" s="282"/>
      <c r="F22" s="282" t="s">
        <v>691</v>
      </c>
      <c r="G22" s="282"/>
      <c r="H22" s="282"/>
      <c r="I22" s="282"/>
      <c r="K22" s="180" t="s">
        <v>1</v>
      </c>
      <c r="L22" s="246">
        <f>L21/L$30</f>
        <v>0.31944780531673295</v>
      </c>
      <c r="M22" s="246">
        <f>M21/M$30</f>
        <v>0.30093551787441125</v>
      </c>
      <c r="N22" s="285"/>
    </row>
    <row r="23" spans="1:24" ht="18.75" x14ac:dyDescent="0.3">
      <c r="A23" s="2"/>
      <c r="B23" s="2"/>
      <c r="C23" s="2"/>
      <c r="F23" s="2"/>
      <c r="G23" s="2"/>
      <c r="H23" s="2"/>
      <c r="K23" s="250"/>
      <c r="L23" s="251"/>
      <c r="M23" s="251"/>
      <c r="N23" s="252"/>
      <c r="P23" s="7"/>
      <c r="Q23" s="7"/>
      <c r="U23" s="7"/>
      <c r="V23" s="7"/>
    </row>
    <row r="24" spans="1:24" ht="18.75" x14ac:dyDescent="0.3">
      <c r="A24" s="87" t="s">
        <v>0</v>
      </c>
      <c r="B24" s="113">
        <f>G3</f>
        <v>42125</v>
      </c>
      <c r="C24" s="113">
        <f>H3</f>
        <v>42491</v>
      </c>
      <c r="D24" s="113" t="s">
        <v>688</v>
      </c>
      <c r="F24" s="87" t="s">
        <v>0</v>
      </c>
      <c r="G24" s="113">
        <f>B24</f>
        <v>42125</v>
      </c>
      <c r="H24" s="113">
        <f>C24</f>
        <v>42491</v>
      </c>
      <c r="I24" s="113" t="s">
        <v>688</v>
      </c>
      <c r="K24" s="248" t="s">
        <v>320</v>
      </c>
      <c r="L24" s="245">
        <f>'Panorama Mensual'!B171</f>
        <v>1741633.0630127797</v>
      </c>
      <c r="M24" s="245">
        <f>'Panorama Mensual'!H171</f>
        <v>4362371.4966000002</v>
      </c>
      <c r="N24" s="284">
        <f>(M24-L24)/L24</f>
        <v>1.5047592338731286</v>
      </c>
      <c r="P24" s="11"/>
      <c r="Q24" s="11"/>
      <c r="U24" s="11"/>
      <c r="V24" s="11"/>
    </row>
    <row r="25" spans="1:24" ht="18.75" x14ac:dyDescent="0.3">
      <c r="A25" s="2"/>
      <c r="B25" s="2"/>
      <c r="C25" t="s">
        <v>4</v>
      </c>
      <c r="F25" s="2"/>
      <c r="G25" s="2"/>
      <c r="H25" t="s">
        <v>4</v>
      </c>
      <c r="K25" s="180" t="s">
        <v>1</v>
      </c>
      <c r="L25" s="246">
        <f>L24/L$30</f>
        <v>0.32081688879092052</v>
      </c>
      <c r="M25" s="246">
        <f>M24/M$30</f>
        <v>0.44685813718897416</v>
      </c>
      <c r="N25" s="285"/>
      <c r="P25" s="2"/>
      <c r="Q25" s="2"/>
      <c r="U25" s="2"/>
      <c r="V25" s="2"/>
    </row>
    <row r="26" spans="1:24" ht="18.75" x14ac:dyDescent="0.3">
      <c r="A26" s="244" t="s">
        <v>215</v>
      </c>
      <c r="B26" s="257">
        <f>'Panorama Mensual'!B83</f>
        <v>6.1686911950605738</v>
      </c>
      <c r="C26" s="257">
        <f>'Panorama Mensual'!H83</f>
        <v>4.58</v>
      </c>
      <c r="D26" s="284">
        <f>(C26-B26)/B26</f>
        <v>-0.2575410479831895</v>
      </c>
      <c r="F26" s="244" t="s">
        <v>215</v>
      </c>
      <c r="G26" s="263">
        <f>'Panorama Mensual'!B122</f>
        <v>0.25232490409610858</v>
      </c>
      <c r="H26" s="263">
        <f>'Panorama Mensual'!H122</f>
        <v>0.34129999999999999</v>
      </c>
      <c r="I26" s="284">
        <f>(H26-G26)/G26</f>
        <v>0.3526211422634743</v>
      </c>
      <c r="K26" s="250"/>
      <c r="L26" s="251"/>
      <c r="M26" s="251"/>
      <c r="N26" s="252"/>
      <c r="P26" s="7"/>
      <c r="Q26" s="7"/>
      <c r="U26" s="7"/>
      <c r="V26" s="7"/>
    </row>
    <row r="27" spans="1:24" ht="18.75" x14ac:dyDescent="0.3">
      <c r="A27" s="180" t="s">
        <v>1</v>
      </c>
      <c r="B27" s="246">
        <f>B26/B$38</f>
        <v>0.31492354246505033</v>
      </c>
      <c r="C27" s="246">
        <f>C26/C$38</f>
        <v>0.2729439809296782</v>
      </c>
      <c r="D27" s="285"/>
      <c r="F27" s="180" t="s">
        <v>1</v>
      </c>
      <c r="G27" s="246">
        <f>G26/G$38</f>
        <v>0.80263979941215957</v>
      </c>
      <c r="H27" s="246">
        <f>H26/H$38</f>
        <v>0.91850382956971688</v>
      </c>
      <c r="I27" s="285"/>
      <c r="K27" s="249" t="s">
        <v>321</v>
      </c>
      <c r="L27" s="245">
        <f>'Panorama Mensual'!B174</f>
        <v>644841.67999999993</v>
      </c>
      <c r="M27" s="245">
        <f>'Panorama Mensual'!H174</f>
        <v>841141.64280000003</v>
      </c>
      <c r="N27" s="284">
        <f>(M27-L27)/L27</f>
        <v>0.30441574868423538</v>
      </c>
      <c r="P27" s="11"/>
      <c r="Q27" s="11"/>
      <c r="U27" s="11"/>
      <c r="V27" s="11"/>
    </row>
    <row r="28" spans="1:24" ht="18.75" x14ac:dyDescent="0.3">
      <c r="A28" s="250"/>
      <c r="B28" s="251"/>
      <c r="C28" s="251"/>
      <c r="D28" s="252"/>
      <c r="F28" s="250"/>
      <c r="G28" s="251"/>
      <c r="H28" s="251"/>
      <c r="I28" s="252"/>
      <c r="K28" s="180" t="s">
        <v>1</v>
      </c>
      <c r="L28" s="246">
        <f>L27/L$30</f>
        <v>0.11878282856116881</v>
      </c>
      <c r="M28" s="246">
        <f>M27/M$30</f>
        <v>8.6162076729740356E-2</v>
      </c>
      <c r="N28" s="285"/>
      <c r="P28" s="2"/>
      <c r="Q28" s="2"/>
      <c r="U28" s="2"/>
      <c r="V28" s="2"/>
    </row>
    <row r="29" spans="1:24" ht="18.75" x14ac:dyDescent="0.3">
      <c r="A29" s="247" t="s">
        <v>214</v>
      </c>
      <c r="B29" s="257">
        <f>'Panorama Mensual'!B86</f>
        <v>4.3735056348155483</v>
      </c>
      <c r="C29" s="257">
        <f>'Panorama Mensual'!H86</f>
        <v>4.59</v>
      </c>
      <c r="D29" s="284">
        <f>(C29-B29)/B29</f>
        <v>4.9501334458342851E-2</v>
      </c>
      <c r="F29" s="247" t="s">
        <v>214</v>
      </c>
      <c r="G29" s="263">
        <f>'Panorama Mensual'!B126</f>
        <v>0.29779695802931244</v>
      </c>
      <c r="H29" s="263">
        <f>'Panorama Mensual'!H126</f>
        <v>0.2944</v>
      </c>
      <c r="I29" s="284">
        <f>(H29-G29)/G29</f>
        <v>-1.1406960137511146E-2</v>
      </c>
      <c r="K29" s="250"/>
      <c r="L29" s="251"/>
      <c r="M29" s="251"/>
      <c r="N29" s="252"/>
      <c r="P29" s="14"/>
      <c r="Q29" s="14"/>
      <c r="U29" s="14"/>
      <c r="V29" s="14"/>
    </row>
    <row r="30" spans="1:24" ht="18.75" x14ac:dyDescent="0.3">
      <c r="A30" s="180" t="s">
        <v>1</v>
      </c>
      <c r="B30" s="246">
        <f>B29/B$38</f>
        <v>0.22327586905465879</v>
      </c>
      <c r="C30" s="246">
        <f>C29/C$38</f>
        <v>0.27353992848629316</v>
      </c>
      <c r="D30" s="285"/>
      <c r="F30" s="180" t="s">
        <v>1</v>
      </c>
      <c r="G30" s="246">
        <f>G29/G$38</f>
        <v>0.94728537206599461</v>
      </c>
      <c r="H30" s="246">
        <f>H29/H$38</f>
        <v>0.7922869247738783</v>
      </c>
      <c r="I30" s="285"/>
      <c r="K30" s="21" t="s">
        <v>3</v>
      </c>
      <c r="L30" s="30">
        <f>L24+L21+L18+L27</f>
        <v>5428744.9441223741</v>
      </c>
      <c r="M30" s="30">
        <f>M24+M21+M18+M27</f>
        <v>9762318.5829000007</v>
      </c>
      <c r="N30" s="253">
        <f>(M30-L30)/L30</f>
        <v>0.79826436559144776</v>
      </c>
      <c r="P30" s="13"/>
      <c r="Q30" s="13"/>
      <c r="U30" s="13"/>
      <c r="V30" s="13"/>
    </row>
    <row r="31" spans="1:24" ht="18.75" x14ac:dyDescent="0.3">
      <c r="A31" s="250"/>
      <c r="B31" s="251"/>
      <c r="C31" s="251"/>
      <c r="D31" s="252"/>
      <c r="F31" s="250"/>
      <c r="G31" s="251"/>
      <c r="H31" s="251"/>
      <c r="I31" s="252"/>
      <c r="K31" s="93"/>
      <c r="L31" s="29"/>
      <c r="M31" s="29"/>
      <c r="N31" s="29"/>
      <c r="P31" s="13"/>
      <c r="Q31" s="13"/>
      <c r="U31" s="13"/>
      <c r="V31" s="13"/>
    </row>
    <row r="32" spans="1:24" ht="18.75" x14ac:dyDescent="0.3">
      <c r="A32" s="248" t="s">
        <v>320</v>
      </c>
      <c r="B32" s="257">
        <f>'Panorama Mensual'!B89</f>
        <v>4.7257042421600017</v>
      </c>
      <c r="C32" s="257">
        <f>'Panorama Mensual'!H89</f>
        <v>3.84</v>
      </c>
      <c r="D32" s="284">
        <f>(C32-B32)/B32</f>
        <v>-0.18742269866536729</v>
      </c>
      <c r="F32" s="248" t="s">
        <v>320</v>
      </c>
      <c r="G32" s="263">
        <f>'Panorama Mensual'!B130</f>
        <v>0.31625666936919444</v>
      </c>
      <c r="H32" s="263">
        <f>'Panorama Mensual'!H130</f>
        <v>0.4047</v>
      </c>
      <c r="I32" s="284">
        <f>(H32-G32)/G32</f>
        <v>0.27965680789345765</v>
      </c>
      <c r="K32" s="21" t="s">
        <v>5</v>
      </c>
      <c r="L32" s="30">
        <f>AVERAGE(L21,L24,L18,L27)</f>
        <v>1357186.2360305935</v>
      </c>
      <c r="M32" s="31">
        <f>AVERAGE(M21,M24,M18,M27)</f>
        <v>2440579.6457250002</v>
      </c>
      <c r="N32" s="29"/>
    </row>
    <row r="33" spans="1:22" x14ac:dyDescent="0.25">
      <c r="A33" s="180" t="s">
        <v>1</v>
      </c>
      <c r="B33" s="246">
        <f>B32/B$38</f>
        <v>0.2412562849271514</v>
      </c>
      <c r="C33" s="246">
        <f>C32/C$38</f>
        <v>0.22884386174016685</v>
      </c>
      <c r="D33" s="285"/>
      <c r="F33" s="180" t="s">
        <v>1</v>
      </c>
      <c r="G33" s="246">
        <f>G32/G$38</f>
        <v>1.0060052953336789</v>
      </c>
      <c r="H33" s="246">
        <f>H32/H$38</f>
        <v>1.0891254023640915</v>
      </c>
      <c r="I33" s="285"/>
      <c r="K33" s="12"/>
      <c r="L33" s="12"/>
      <c r="P33" s="12"/>
      <c r="Q33" s="12"/>
      <c r="U33" s="12"/>
      <c r="V33" s="12"/>
    </row>
    <row r="34" spans="1:22" ht="18.75" x14ac:dyDescent="0.25">
      <c r="A34" s="250"/>
      <c r="B34" s="251"/>
      <c r="C34" s="251"/>
      <c r="D34" s="252"/>
      <c r="F34" s="250"/>
      <c r="G34" s="251"/>
      <c r="H34" s="251"/>
      <c r="I34" s="252"/>
    </row>
    <row r="35" spans="1:22" ht="18.75" x14ac:dyDescent="0.3">
      <c r="A35" s="249" t="s">
        <v>321</v>
      </c>
      <c r="B35" s="257">
        <f>'Panorama Mensual'!B92</f>
        <v>4.32</v>
      </c>
      <c r="C35" s="257">
        <f>'Panorama Mensual'!H92</f>
        <v>3.77</v>
      </c>
      <c r="D35" s="284">
        <f>(C35-B35)/B35</f>
        <v>-0.12731481481481488</v>
      </c>
      <c r="F35" s="249" t="s">
        <v>321</v>
      </c>
      <c r="G35" s="263">
        <f>'Panorama Mensual'!B134</f>
        <v>0.44</v>
      </c>
      <c r="H35" s="263">
        <f>'Panorama Mensual'!H134</f>
        <v>0.46839999999999998</v>
      </c>
      <c r="I35" s="284">
        <f>(H35-G35)/G35</f>
        <v>6.4545454545454503E-2</v>
      </c>
    </row>
    <row r="36" spans="1:22" x14ac:dyDescent="0.25">
      <c r="A36" s="180" t="s">
        <v>1</v>
      </c>
      <c r="B36" s="246">
        <f>B35/B$38</f>
        <v>0.22054430355313942</v>
      </c>
      <c r="C36" s="246">
        <f>C35/C$38</f>
        <v>0.22467222884386173</v>
      </c>
      <c r="D36" s="285"/>
      <c r="F36" s="180" t="s">
        <v>1</v>
      </c>
      <c r="G36" s="246">
        <f>G35/G$38</f>
        <v>1.3996300246559641</v>
      </c>
      <c r="H36" s="246">
        <f>H35/H$38</f>
        <v>1.2605543327584394</v>
      </c>
      <c r="I36" s="285"/>
    </row>
    <row r="37" spans="1:22" ht="18.75" x14ac:dyDescent="0.25">
      <c r="A37" s="250"/>
      <c r="B37" s="251"/>
      <c r="C37" s="251"/>
      <c r="D37" s="252"/>
      <c r="F37" s="250"/>
      <c r="G37" s="251"/>
      <c r="H37" s="251"/>
      <c r="I37" s="252"/>
    </row>
    <row r="38" spans="1:22" ht="18.75" x14ac:dyDescent="0.3">
      <c r="A38" s="21" t="s">
        <v>3</v>
      </c>
      <c r="B38" s="260">
        <f>B32+B29+B26+B35</f>
        <v>19.587901072036125</v>
      </c>
      <c r="C38" s="260">
        <f>C32+C29+C26+C35</f>
        <v>16.78</v>
      </c>
      <c r="D38" s="253">
        <f>(C38-B38)/B38</f>
        <v>-0.14334874684683344</v>
      </c>
      <c r="F38" s="21" t="s">
        <v>3</v>
      </c>
      <c r="G38" s="264">
        <f>'Panorama Mensual'!B138</f>
        <v>0.3143687919299632</v>
      </c>
      <c r="H38" s="264">
        <f>'Panorama Mensual'!H138</f>
        <v>0.37158255525171374</v>
      </c>
      <c r="I38" s="267">
        <f>(H38-G38)/G38</f>
        <v>0.18199568401973226</v>
      </c>
    </row>
    <row r="39" spans="1:22" ht="18.75" x14ac:dyDescent="0.3">
      <c r="A39" s="93"/>
      <c r="B39" s="258"/>
      <c r="C39" s="261"/>
      <c r="D39" s="29"/>
      <c r="F39" s="93"/>
      <c r="G39" s="265"/>
      <c r="H39" s="265"/>
      <c r="I39" s="29"/>
    </row>
    <row r="40" spans="1:22" ht="18.75" x14ac:dyDescent="0.25">
      <c r="A40" s="21" t="s">
        <v>5</v>
      </c>
      <c r="B40" s="260">
        <f>AVERAGE(B29,B32,B26,B35)</f>
        <v>4.8969752680090313</v>
      </c>
      <c r="C40" s="262">
        <f>AVERAGE(C29,C32,C26,C35)</f>
        <v>4.1950000000000003</v>
      </c>
      <c r="D40" s="29"/>
      <c r="F40" s="21" t="s">
        <v>5</v>
      </c>
      <c r="G40" s="264">
        <f>AVERAGE(G29,G32,G26,G35)</f>
        <v>0.32659463287365387</v>
      </c>
      <c r="H40" s="266">
        <f>AVERAGE(H29,H32,H26,H35)</f>
        <v>0.37719999999999998</v>
      </c>
      <c r="I40" s="29"/>
    </row>
    <row r="41" spans="1:22" x14ac:dyDescent="0.25">
      <c r="B41" s="259"/>
    </row>
  </sheetData>
  <mergeCells count="30">
    <mergeCell ref="K14:N14"/>
    <mergeCell ref="N18:N19"/>
    <mergeCell ref="N21:N22"/>
    <mergeCell ref="N24:N25"/>
    <mergeCell ref="N27:N28"/>
    <mergeCell ref="U1:X1"/>
    <mergeCell ref="X5:X6"/>
    <mergeCell ref="X8:X9"/>
    <mergeCell ref="X11:X12"/>
    <mergeCell ref="X14:X15"/>
    <mergeCell ref="F22:I22"/>
    <mergeCell ref="I26:I27"/>
    <mergeCell ref="I29:I30"/>
    <mergeCell ref="I32:I33"/>
    <mergeCell ref="I35:I36"/>
    <mergeCell ref="A22:D22"/>
    <mergeCell ref="D26:D27"/>
    <mergeCell ref="D29:D30"/>
    <mergeCell ref="D32:D33"/>
    <mergeCell ref="D35:D36"/>
    <mergeCell ref="F1:I1"/>
    <mergeCell ref="I5:I6"/>
    <mergeCell ref="I8:I9"/>
    <mergeCell ref="I11:I12"/>
    <mergeCell ref="I14:I15"/>
    <mergeCell ref="A1:D1"/>
    <mergeCell ref="D5:D6"/>
    <mergeCell ref="D8:D9"/>
    <mergeCell ref="D11:D12"/>
    <mergeCell ref="D14:D15"/>
  </mergeCells>
  <pageMargins left="0.75000000000000011" right="0.75000000000000011" top="1" bottom="1" header="0.5" footer="0.5"/>
  <pageSetup paperSize="9" scale="5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General Audiencia</vt:lpstr>
      <vt:lpstr>Audiencia</vt:lpstr>
      <vt:lpstr>Audiencia Sitios</vt:lpstr>
      <vt:lpstr>Sheet1</vt:lpstr>
      <vt:lpstr>Panorama Mensual</vt:lpstr>
      <vt:lpstr>G Tráfico Acum</vt:lpstr>
      <vt:lpstr>G Tráfico Mes</vt:lpstr>
      <vt:lpstr>T Tráfico</vt:lpstr>
      <vt:lpstr>T Anual</vt:lpstr>
      <vt:lpstr>Redes Sociales</vt:lpstr>
      <vt:lpstr>Comparativos</vt:lpstr>
      <vt:lpstr>OutLinks</vt:lpstr>
      <vt:lpstr>Subdominios</vt:lpstr>
      <vt:lpstr>Com Org</vt:lpstr>
      <vt:lpstr>Com Inor</vt:lpstr>
      <vt:lpstr>Hoja1</vt:lpstr>
      <vt:lpstr>Gr Audiencia</vt:lpstr>
      <vt:lpstr>Gr Audiencia 2</vt:lpstr>
      <vt:lpstr>'Com Inor'!Print_Area</vt:lpstr>
      <vt:lpstr>'Com Org'!Print_Area</vt:lpstr>
      <vt:lpstr>OutLinks!Print_Area</vt:lpstr>
      <vt:lpstr>Subdominios!Print_Area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Lancman</dc:creator>
  <cp:lastModifiedBy>Matias Pirovano Varela</cp:lastModifiedBy>
  <dcterms:created xsi:type="dcterms:W3CDTF">2015-02-10T14:04:05Z</dcterms:created>
  <dcterms:modified xsi:type="dcterms:W3CDTF">2017-03-01T03:07:11Z</dcterms:modified>
</cp:coreProperties>
</file>