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drawings/drawing7.xml" ContentType="application/vnd.openxmlformats-officedocument.drawing+xml"/>
  <Override PartName="/xl/tables/table8.xml" ContentType="application/vnd.openxmlformats-officedocument.spreadsheetml.table+xml"/>
  <Override PartName="/xl/drawings/drawing8.xml" ContentType="application/vnd.openxmlformats-officedocument.drawing+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drawings/drawing10.xml" ContentType="application/vnd.openxmlformats-officedocument.drawing+xml"/>
  <Override PartName="/xl/tables/table11.xml" ContentType="application/vnd.openxmlformats-officedocument.spreadsheetml.table+xml"/>
  <Override PartName="/xl/drawings/drawing11.xml" ContentType="application/vnd.openxmlformats-officedocument.drawing+xml"/>
  <Override PartName="/xl/tables/table12.xml" ContentType="application/vnd.openxmlformats-officedocument.spreadsheetml.table+xml"/>
  <Override PartName="/xl/drawings/drawing12.xml" ContentType="application/vnd.openxmlformats-officedocument.drawing+xml"/>
  <Override PartName="/xl/tables/table13.xml" ContentType="application/vnd.openxmlformats-officedocument.spreadsheetml.table+xml"/>
  <Override PartName="/xl/drawings/drawing13.xml" ContentType="application/vnd.openxmlformats-officedocument.drawing+xml"/>
  <Override PartName="/xl/tables/table14.xml" ContentType="application/vnd.openxmlformats-officedocument.spreadsheetml.table+xml"/>
  <Override PartName="/xl/drawings/drawing14.xml" ContentType="application/vnd.openxmlformats-officedocument.drawing+xml"/>
  <Override PartName="/xl/tables/table15.xml" ContentType="application/vnd.openxmlformats-officedocument.spreadsheetml.table+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tables/table17.xml" ContentType="application/vnd.openxmlformats-officedocument.spreadsheetml.table+xml"/>
  <Override PartName="/xl/drawings/drawing17.xml" ContentType="application/vnd.openxmlformats-officedocument.drawing+xml"/>
  <Override PartName="/xl/tables/table18.xml" ContentType="application/vnd.openxmlformats-officedocument.spreadsheetml.table+xml"/>
  <Override PartName="/xl/drawings/drawing18.xml" ContentType="application/vnd.openxmlformats-officedocument.drawing+xml"/>
  <Override PartName="/xl/tables/table19.xml" ContentType="application/vnd.openxmlformats-officedocument.spreadsheetml.table+xml"/>
  <Override PartName="/xl/drawings/drawing19.xml" ContentType="application/vnd.openxmlformats-officedocument.drawing+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D:\Python\.xleda\tests\testing_data\"/>
    </mc:Choice>
  </mc:AlternateContent>
  <xr:revisionPtr revIDLastSave="0" documentId="13_ncr:1_{4C232B5B-CD72-4101-B756-33F21E6C14F8}" xr6:coauthVersionLast="47" xr6:coauthVersionMax="47" xr10:uidLastSave="{00000000-0000-0000-0000-000000000000}"/>
  <bookViews>
    <workbookView xWindow="-108" yWindow="-108" windowWidth="23256" windowHeight="12456" tabRatio="788" activeTab="2" xr2:uid="{040F3586-419E-4585-8ACE-6588AD7C95BD}"/>
  </bookViews>
  <sheets>
    <sheet name="Tables" sheetId="67" r:id="rId1"/>
    <sheet name="Overview" sheetId="27" r:id="rId2"/>
    <sheet name="Pivot" sheetId="28" r:id="rId3"/>
    <sheet name="Bank Failure" sheetId="25" r:id="rId4"/>
    <sheet name="Calendar" sheetId="35" r:id="rId5"/>
    <sheet name="Candle" sheetId="37" r:id="rId6"/>
    <sheet name="Christmas Cost" sheetId="39" r:id="rId7"/>
    <sheet name="Companies" sheetId="41" r:id="rId8"/>
    <sheet name="Country Stats" sheetId="43" r:id="rId9"/>
    <sheet name="Gold vs Bitcoin" sheetId="45" r:id="rId10"/>
    <sheet name="Japan Births" sheetId="47" r:id="rId11"/>
    <sheet name="Japan Population" sheetId="49" r:id="rId12"/>
    <sheet name="Metrics" sheetId="51" r:id="rId13"/>
    <sheet name="Niger Population" sheetId="53" r:id="rId14"/>
    <sheet name="Quotes" sheetId="55" r:id="rId15"/>
    <sheet name="Radar" sheetId="57" r:id="rId16"/>
    <sheet name="Sankey" sheetId="59" r:id="rId17"/>
    <sheet name="Search Trends" sheetId="61" r:id="rId18"/>
    <sheet name="Tree" sheetId="63" r:id="rId19"/>
    <sheet name="debug" sheetId="32" r:id="rId20"/>
    <sheet name="SinglePlot" sheetId="30" state="hidden" r:id="rId21"/>
    <sheet name="MultiplePlots" sheetId="31" state="hidden" r:id="rId22"/>
  </sheets>
  <functionGroups builtInGroupCount="19"/>
  <definedNames>
    <definedName name="Compiled_Lists" localSheetId="3">'Bank Failure'!$D$69:$D$78</definedName>
    <definedName name="Compiled_Lists" localSheetId="4">Calendar!$D$69:$D$78</definedName>
    <definedName name="Compiled_Lists" localSheetId="5">Candle!$D$69:$D$78</definedName>
    <definedName name="Compiled_Lists" localSheetId="6">'Christmas Cost'!$D$69:$D$78</definedName>
    <definedName name="Compiled_Lists" localSheetId="7">Companies!$D$69:$D$78</definedName>
    <definedName name="Compiled_Lists" localSheetId="8">'Country Stats'!$D$69:$D$78</definedName>
    <definedName name="Compiled_Lists" localSheetId="9">'Gold vs Bitcoin'!$D$69:$D$78</definedName>
    <definedName name="Compiled_Lists" localSheetId="10">'Japan Births'!$D$69:$D$78</definedName>
    <definedName name="Compiled_Lists" localSheetId="11">'Japan Population'!$D$69:$D$78</definedName>
    <definedName name="Compiled_Lists" localSheetId="12">Metrics!$D$69:$D$78</definedName>
    <definedName name="Compiled_Lists" localSheetId="13">'Niger Population'!$D$69:$D$78</definedName>
    <definedName name="Compiled_Lists" localSheetId="14">Quotes!$D$69:$D$78</definedName>
    <definedName name="Compiled_Lists" localSheetId="15">Radar!$D$69:$D$78</definedName>
    <definedName name="Compiled_Lists" localSheetId="16">Sankey!$D$69:$D$78</definedName>
    <definedName name="Compiled_Lists" localSheetId="17">'Search Trends'!$D$69:$D$78</definedName>
    <definedName name="Compiled_Lists" localSheetId="18">Tree!$D$69:$D$78</definedName>
    <definedName name="Composition" localSheetId="3">'Bank Failure'!$D$23:$D$33</definedName>
    <definedName name="Composition" localSheetId="4">Calendar!$D$23:$D$33</definedName>
    <definedName name="Composition" localSheetId="5">Candle!$D$23:$D$33</definedName>
    <definedName name="Composition" localSheetId="6">'Christmas Cost'!$D$23:$D$33</definedName>
    <definedName name="Composition" localSheetId="7">Companies!$D$23:$D$33</definedName>
    <definedName name="Composition" localSheetId="8">'Country Stats'!$D$23:$D$33</definedName>
    <definedName name="Composition" localSheetId="9">'Gold vs Bitcoin'!$D$23:$D$33</definedName>
    <definedName name="Composition" localSheetId="10">'Japan Births'!$D$23:$D$33</definedName>
    <definedName name="Composition" localSheetId="11">'Japan Population'!$D$23:$D$33</definedName>
    <definedName name="Composition" localSheetId="12">Metrics!$D$23:$D$33</definedName>
    <definedName name="Composition" localSheetId="13">'Niger Population'!$D$23:$D$33</definedName>
    <definedName name="Composition" localSheetId="14">Quotes!$D$23:$D$33</definedName>
    <definedName name="Composition" localSheetId="15">Radar!$D$23:$D$33</definedName>
    <definedName name="Composition" localSheetId="16">Sankey!$D$23:$D$33</definedName>
    <definedName name="Composition" localSheetId="17">'Search Trends'!$D$23:$D$33</definedName>
    <definedName name="Composition" localSheetId="18">Tree!$D$23:$D$33</definedName>
    <definedName name="CompositionTable" localSheetId="3">'Bank Failure'!$E$32</definedName>
    <definedName name="CompositionTable" localSheetId="4">Calendar!$E$32</definedName>
    <definedName name="CompositionTable" localSheetId="5">Candle!$E$32</definedName>
    <definedName name="CompositionTable" localSheetId="6">'Christmas Cost'!$E$32</definedName>
    <definedName name="CompositionTable" localSheetId="7">Companies!$E$32</definedName>
    <definedName name="CompositionTable" localSheetId="8">'Country Stats'!$E$32</definedName>
    <definedName name="CompositionTable" localSheetId="9">'Gold vs Bitcoin'!$E$32</definedName>
    <definedName name="CompositionTable" localSheetId="10">'Japan Births'!$E$32</definedName>
    <definedName name="CompositionTable" localSheetId="11">'Japan Population'!$E$32</definedName>
    <definedName name="CompositionTable" localSheetId="12">Metrics!$E$32</definedName>
    <definedName name="CompositionTable" localSheetId="13">'Niger Population'!$E$32</definedName>
    <definedName name="CompositionTable" localSheetId="14">Quotes!$E$32</definedName>
    <definedName name="CompositionTable" localSheetId="15">Radar!$E$32</definedName>
    <definedName name="CompositionTable" localSheetId="16">Sankey!$E$32</definedName>
    <definedName name="CompositionTable" localSheetId="17">'Search Trends'!$E$32</definedName>
    <definedName name="CompositionTable" localSheetId="18">Tree!$E$32</definedName>
    <definedName name="Config" localSheetId="19">debug!$D$7:$D$25</definedName>
    <definedName name="DarkHeader" localSheetId="3">'Bank Failure'!$E$79</definedName>
    <definedName name="DarkHeader" localSheetId="4">Calendar!$E$79</definedName>
    <definedName name="DarkHeader" localSheetId="5">Candle!$E$79</definedName>
    <definedName name="DarkHeader" localSheetId="6">'Christmas Cost'!$E$79</definedName>
    <definedName name="DarkHeader" localSheetId="7">Companies!$E$79</definedName>
    <definedName name="DarkHeader" localSheetId="8">'Country Stats'!$E$79</definedName>
    <definedName name="DarkHeader" localSheetId="9">'Gold vs Bitcoin'!$E$79</definedName>
    <definedName name="DarkHeader" localSheetId="10">'Japan Births'!$E$79</definedName>
    <definedName name="DarkHeader" localSheetId="11">'Japan Population'!$E$79</definedName>
    <definedName name="DarkHeader" localSheetId="12">Metrics!$E$79</definedName>
    <definedName name="DarkHeader" localSheetId="13">'Niger Population'!$E$79</definedName>
    <definedName name="DarkHeader" localSheetId="14">Quotes!$E$79</definedName>
    <definedName name="DarkHeader" localSheetId="15">Radar!$E$79</definedName>
    <definedName name="DarkHeader" localSheetId="16">Sankey!$E$79</definedName>
    <definedName name="DarkHeader" localSheetId="17">'Search Trends'!$E$79</definedName>
    <definedName name="DarkHeader" localSheetId="18">Tree!$E$79</definedName>
    <definedName name="Data_Description" localSheetId="3">'Bank Failure'!$D$7:$D$18</definedName>
    <definedName name="Data_Description" localSheetId="4">Calendar!$D$7:$D$18</definedName>
    <definedName name="Data_Description" localSheetId="5">Candle!$D$7:$D$18</definedName>
    <definedName name="Data_Description" localSheetId="6">'Christmas Cost'!$D$7:$D$18</definedName>
    <definedName name="Data_Description" localSheetId="7">Companies!$D$7:$D$18</definedName>
    <definedName name="Data_Description" localSheetId="8">'Country Stats'!$D$7:$D$18</definedName>
    <definedName name="Data_Description" localSheetId="9">'Gold vs Bitcoin'!$D$7:$D$18</definedName>
    <definedName name="Data_Description" localSheetId="10">'Japan Births'!$D$7:$D$18</definedName>
    <definedName name="Data_Description" localSheetId="11">'Japan Population'!$D$7:$D$18</definedName>
    <definedName name="Data_Description" localSheetId="12">Metrics!$D$7:$D$18</definedName>
    <definedName name="Data_Description" localSheetId="13">'Niger Population'!$D$7:$D$18</definedName>
    <definedName name="Data_Description" localSheetId="14">Quotes!$D$7:$D$18</definedName>
    <definedName name="Data_Description" localSheetId="15">Radar!$D$7:$D$18</definedName>
    <definedName name="Data_Description" localSheetId="16">Sankey!$D$7:$D$18</definedName>
    <definedName name="Data_Description" localSheetId="17">'Search Trends'!$D$7:$D$18</definedName>
    <definedName name="Data_Description" localSheetId="18">Tree!$D$7:$D$18</definedName>
    <definedName name="Dataframes">Overview!$D$8:$D$26</definedName>
    <definedName name="debug_metadata" localSheetId="19">debug!$E$28</definedName>
    <definedName name="DefaultWarn" localSheetId="2">Pivot!$C$17</definedName>
    <definedName name="Definitions" localSheetId="3">'Bank Failure'!$E$15:$K$15</definedName>
    <definedName name="Definitions" localSheetId="4">Calendar!$E$15:$F$15</definedName>
    <definedName name="Definitions" localSheetId="5">Candle!$E$15:$J$15</definedName>
    <definedName name="Definitions" localSheetId="6">'Christmas Cost'!$E$15:$I$15</definedName>
    <definedName name="Definitions" localSheetId="7">Companies!$E$15:$H$15</definedName>
    <definedName name="Definitions" localSheetId="8">'Country Stats'!$E$15:$J$15</definedName>
    <definedName name="Definitions" localSheetId="9">'Gold vs Bitcoin'!$E$15:$G$15</definedName>
    <definedName name="Definitions" localSheetId="10">'Japan Births'!$E$15:$K$15</definedName>
    <definedName name="Definitions" localSheetId="11">'Japan Population'!$E$15:$G$15</definedName>
    <definedName name="Definitions" localSheetId="12">Metrics!$E$15:$M$15</definedName>
    <definedName name="Definitions" localSheetId="13">'Niger Population'!$E$15:$G$15</definedName>
    <definedName name="Definitions" localSheetId="14">Quotes!$E$15:$O$15</definedName>
    <definedName name="Definitions" localSheetId="15">Radar!$E$15:$J$15</definedName>
    <definedName name="Definitions" localSheetId="16">Sankey!$E$15:$H$15</definedName>
    <definedName name="Definitions" localSheetId="17">'Search Trends'!$E$15:$AE$15</definedName>
    <definedName name="Definitions" localSheetId="18">Tree!$E$15:$H$15</definedName>
    <definedName name="Description" localSheetId="3">'Bank Failure'!$E$7</definedName>
    <definedName name="Description" localSheetId="4">Calendar!$E$7</definedName>
    <definedName name="Description" localSheetId="5">Candle!$E$7</definedName>
    <definedName name="Description" localSheetId="6">'Christmas Cost'!$E$7</definedName>
    <definedName name="Description" localSheetId="7">Companies!$E$7</definedName>
    <definedName name="Description" localSheetId="8">'Country Stats'!$E$7</definedName>
    <definedName name="Description" localSheetId="9">'Gold vs Bitcoin'!$E$7</definedName>
    <definedName name="Description" localSheetId="10">'Japan Births'!$E$7</definedName>
    <definedName name="Description" localSheetId="11">'Japan Population'!$E$7</definedName>
    <definedName name="Description" localSheetId="12">Metrics!$E$7</definedName>
    <definedName name="Description" localSheetId="13">'Niger Population'!$E$7</definedName>
    <definedName name="Description" localSheetId="14">Quotes!$E$7</definedName>
    <definedName name="Description" localSheetId="15">Radar!$E$7</definedName>
    <definedName name="Description" localSheetId="16">Sankey!$E$7</definedName>
    <definedName name="Description" localSheetId="17">'Search Trends'!$E$7</definedName>
    <definedName name="Description" localSheetId="18">Tree!$E$7</definedName>
    <definedName name="Dimensions" localSheetId="3">'Bank Failure'!$E$9</definedName>
    <definedName name="Dimensions" localSheetId="4">Calendar!$E$9</definedName>
    <definedName name="Dimensions" localSheetId="5">Candle!$E$9</definedName>
    <definedName name="Dimensions" localSheetId="6">'Christmas Cost'!$E$9</definedName>
    <definedName name="Dimensions" localSheetId="7">Companies!$E$9</definedName>
    <definedName name="Dimensions" localSheetId="8">'Country Stats'!$E$9</definedName>
    <definedName name="Dimensions" localSheetId="9">'Gold vs Bitcoin'!$E$9</definedName>
    <definedName name="Dimensions" localSheetId="10">'Japan Births'!$E$9</definedName>
    <definedName name="Dimensions" localSheetId="11">'Japan Population'!$E$9</definedName>
    <definedName name="Dimensions" localSheetId="12">Metrics!$E$9</definedName>
    <definedName name="Dimensions" localSheetId="13">'Niger Population'!$E$9</definedName>
    <definedName name="Dimensions" localSheetId="14">Quotes!$E$9</definedName>
    <definedName name="Dimensions" localSheetId="15">Radar!$E$9</definedName>
    <definedName name="Dimensions" localSheetId="16">Sankey!$E$9</definedName>
    <definedName name="Dimensions" localSheetId="17">'Search Trends'!$E$9</definedName>
    <definedName name="Dimensions" localSheetId="18">Tree!$E$9</definedName>
    <definedName name="Field_Analysis" localSheetId="3">'Bank Failure'!$E$20:$E$78</definedName>
    <definedName name="Field_Analysis" localSheetId="4">Calendar!$E$20:$E$78</definedName>
    <definedName name="Field_Analysis" localSheetId="5">Candle!$E$20:$E$78</definedName>
    <definedName name="Field_Analysis" localSheetId="6">'Christmas Cost'!$E$20:$E$78</definedName>
    <definedName name="Field_Analysis" localSheetId="7">Companies!$E$20:$E$78</definedName>
    <definedName name="Field_Analysis" localSheetId="8">'Country Stats'!$E$20:$E$78</definedName>
    <definedName name="Field_Analysis" localSheetId="9">'Gold vs Bitcoin'!$E$20:$E$78</definedName>
    <definedName name="Field_Analysis" localSheetId="10">'Japan Births'!$E$20:$E$78</definedName>
    <definedName name="Field_Analysis" localSheetId="11">'Japan Population'!$E$20:$E$78</definedName>
    <definedName name="Field_Analysis" localSheetId="12">Metrics!$E$20:$E$78</definedName>
    <definedName name="Field_Analysis" localSheetId="13">'Niger Population'!$E$20:$E$78</definedName>
    <definedName name="Field_Analysis" localSheetId="14">Quotes!$E$20:$E$78</definedName>
    <definedName name="Field_Analysis" localSheetId="15">Radar!$E$20:$E$78</definedName>
    <definedName name="Field_Analysis" localSheetId="16">Sankey!$E$20:$E$78</definedName>
    <definedName name="Field_Analysis" localSheetId="17">'Search Trends'!$E$20:$E$78</definedName>
    <definedName name="Field_Analysis" localSheetId="18">Tree!$E$20:$E$78</definedName>
    <definedName name="Field_Lists" localSheetId="3">'Bank Failure'!$D$58:$D$66</definedName>
    <definedName name="Field_Lists" localSheetId="4">Calendar!$D$58:$D$66</definedName>
    <definedName name="Field_Lists" localSheetId="5">Candle!$D$58:$D$66</definedName>
    <definedName name="Field_Lists" localSheetId="6">'Christmas Cost'!$D$58:$D$66</definedName>
    <definedName name="Field_Lists" localSheetId="7">Companies!$D$58:$D$66</definedName>
    <definedName name="Field_Lists" localSheetId="8">'Country Stats'!$D$58:$D$66</definedName>
    <definedName name="Field_Lists" localSheetId="9">'Gold vs Bitcoin'!$D$58:$D$66</definedName>
    <definedName name="Field_Lists" localSheetId="10">'Japan Births'!$D$58:$D$66</definedName>
    <definedName name="Field_Lists" localSheetId="11">'Japan Population'!$D$58:$D$66</definedName>
    <definedName name="Field_Lists" localSheetId="12">Metrics!$D$58:$D$66</definedName>
    <definedName name="Field_Lists" localSheetId="13">'Niger Population'!$D$58:$D$66</definedName>
    <definedName name="Field_Lists" localSheetId="14">Quotes!$D$58:$D$66</definedName>
    <definedName name="Field_Lists" localSheetId="15">Radar!$D$58:$D$66</definedName>
    <definedName name="Field_Lists" localSheetId="16">Sankey!$D$58:$D$66</definedName>
    <definedName name="Field_Lists" localSheetId="17">'Search Trends'!$D$58:$D$66</definedName>
    <definedName name="Field_Lists" localSheetId="18">Tree!$D$58:$D$66</definedName>
    <definedName name="Field_Overview">tbl_FieldOverview[[#All],[Field]]</definedName>
    <definedName name="FieldList1" localSheetId="3">'Bank Failure'!$E$58:$K$58</definedName>
    <definedName name="FieldList1" localSheetId="4">Calendar!$E$58:$F$58</definedName>
    <definedName name="FieldList1" localSheetId="5">Candle!$E$58:$J$58</definedName>
    <definedName name="FieldList1" localSheetId="6">'Christmas Cost'!$E$58:$I$58</definedName>
    <definedName name="FieldList1" localSheetId="7">Companies!$E$58:$H$58</definedName>
    <definedName name="FieldList1" localSheetId="8">'Country Stats'!$E$58:$J$58</definedName>
    <definedName name="FieldList1" localSheetId="9">'Gold vs Bitcoin'!$E$58:$G$58</definedName>
    <definedName name="FieldList1" localSheetId="10">'Japan Births'!$E$58:$K$58</definedName>
    <definedName name="FieldList1" localSheetId="11">'Japan Population'!$E$58:$G$58</definedName>
    <definedName name="FieldList1" localSheetId="12">Metrics!$E$58:$M$58</definedName>
    <definedName name="FieldList1" localSheetId="21">#REF!</definedName>
    <definedName name="FieldList1" localSheetId="13">'Niger Population'!$E$58:$G$58</definedName>
    <definedName name="FieldList1" localSheetId="14">Quotes!$E$58:$O$58</definedName>
    <definedName name="FieldList1" localSheetId="15">Radar!$E$58:$J$58</definedName>
    <definedName name="FieldList1" localSheetId="16">Sankey!$E$58:$H$58</definedName>
    <definedName name="FieldList1" localSheetId="17">'Search Trends'!$E$58:$AE$58</definedName>
    <definedName name="FieldList1" localSheetId="20">#REF!</definedName>
    <definedName name="FieldList1" localSheetId="18">Tree!$E$58:$H$58</definedName>
    <definedName name="FieldList2" localSheetId="3">'Bank Failure'!$E$59:$K$59</definedName>
    <definedName name="FieldList2" localSheetId="4">Calendar!$E$59:$F$59</definedName>
    <definedName name="FieldList2" localSheetId="5">Candle!$E$59:$J$59</definedName>
    <definedName name="FieldList2" localSheetId="6">'Christmas Cost'!$E$59:$I$59</definedName>
    <definedName name="FieldList2" localSheetId="7">Companies!$E$59:$H$59</definedName>
    <definedName name="FieldList2" localSheetId="8">'Country Stats'!$E$59:$J$59</definedName>
    <definedName name="FieldList2" localSheetId="9">'Gold vs Bitcoin'!$E$59:$G$59</definedName>
    <definedName name="FieldList2" localSheetId="10">'Japan Births'!$E$59:$K$59</definedName>
    <definedName name="FieldList2" localSheetId="11">'Japan Population'!$E$59:$G$59</definedName>
    <definedName name="FieldList2" localSheetId="12">Metrics!$E$59:$M$59</definedName>
    <definedName name="FieldList2" localSheetId="21">#REF!</definedName>
    <definedName name="FieldList2" localSheetId="13">'Niger Population'!$E$59:$G$59</definedName>
    <definedName name="FieldList2" localSheetId="14">Quotes!$E$59:$O$59</definedName>
    <definedName name="FieldList2" localSheetId="15">Radar!$E$59:$J$59</definedName>
    <definedName name="FieldList2" localSheetId="16">Sankey!$E$59:$H$59</definedName>
    <definedName name="FieldList2" localSheetId="17">'Search Trends'!$E$59:$AE$59</definedName>
    <definedName name="FieldList2" localSheetId="20">#REF!</definedName>
    <definedName name="FieldList2" localSheetId="18">Tree!$E$59:$H$59</definedName>
    <definedName name="FieldList3" localSheetId="3">'Bank Failure'!$E$60:$K$60</definedName>
    <definedName name="FieldList3" localSheetId="4">Calendar!$E$60:$F$60</definedName>
    <definedName name="FieldList3" localSheetId="5">Candle!$E$60:$J$60</definedName>
    <definedName name="FieldList3" localSheetId="6">'Christmas Cost'!$E$60:$I$60</definedName>
    <definedName name="FieldList3" localSheetId="7">Companies!$E$60:$H$60</definedName>
    <definedName name="FieldList3" localSheetId="8">'Country Stats'!$E$60:$J$60</definedName>
    <definedName name="FieldList3" localSheetId="9">'Gold vs Bitcoin'!$E$60:$G$60</definedName>
    <definedName name="FieldList3" localSheetId="10">'Japan Births'!$E$60:$K$60</definedName>
    <definedName name="FieldList3" localSheetId="11">'Japan Population'!$E$60:$G$60</definedName>
    <definedName name="FieldList3" localSheetId="12">Metrics!$E$60:$M$60</definedName>
    <definedName name="FieldList3" localSheetId="21">#REF!</definedName>
    <definedName name="FieldList3" localSheetId="13">'Niger Population'!$E$60:$G$60</definedName>
    <definedName name="FieldList3" localSheetId="14">Quotes!$E$60:$O$60</definedName>
    <definedName name="FieldList3" localSheetId="15">Radar!$E$60:$J$60</definedName>
    <definedName name="FieldList3" localSheetId="16">Sankey!$E$60:$H$60</definedName>
    <definedName name="FieldList3" localSheetId="17">'Search Trends'!$E$60:$AE$60</definedName>
    <definedName name="FieldList3" localSheetId="20">#REF!</definedName>
    <definedName name="FieldList3" localSheetId="18">Tree!$E$60:$H$60</definedName>
    <definedName name="FieldList4" localSheetId="3">'Bank Failure'!$E$61:$K$61</definedName>
    <definedName name="FieldList4" localSheetId="4">Calendar!$E$61:$F$61</definedName>
    <definedName name="FieldList4" localSheetId="5">Candle!$E$61:$J$61</definedName>
    <definedName name="FieldList4" localSheetId="6">'Christmas Cost'!$E$61:$I$61</definedName>
    <definedName name="FieldList4" localSheetId="7">Companies!$E$61:$H$61</definedName>
    <definedName name="FieldList4" localSheetId="8">'Country Stats'!$E$61:$J$61</definedName>
    <definedName name="FieldList4" localSheetId="9">'Gold vs Bitcoin'!$E$61:$G$61</definedName>
    <definedName name="FieldList4" localSheetId="10">'Japan Births'!$E$61:$K$61</definedName>
    <definedName name="FieldList4" localSheetId="11">'Japan Population'!$E$61:$G$61</definedName>
    <definedName name="FieldList4" localSheetId="12">Metrics!$E$61:$M$61</definedName>
    <definedName name="FieldList4" localSheetId="21">#REF!</definedName>
    <definedName name="FieldList4" localSheetId="13">'Niger Population'!$E$61:$G$61</definedName>
    <definedName name="FieldList4" localSheetId="14">Quotes!$E$61:$O$61</definedName>
    <definedName name="FieldList4" localSheetId="15">Radar!$E$61:$J$61</definedName>
    <definedName name="FieldList4" localSheetId="16">Sankey!$E$61:$H$61</definedName>
    <definedName name="FieldList4" localSheetId="17">'Search Trends'!$E$61:$AE$61</definedName>
    <definedName name="FieldList4" localSheetId="20">#REF!</definedName>
    <definedName name="FieldList4" localSheetId="18">Tree!$E$61:$H$61</definedName>
    <definedName name="FieldList5" localSheetId="3">'Bank Failure'!$E$62:$K$62</definedName>
    <definedName name="FieldList5" localSheetId="4">Calendar!$E$62:$F$62</definedName>
    <definedName name="FieldList5" localSheetId="5">Candle!$E$62:$J$62</definedName>
    <definedName name="FieldList5" localSheetId="6">'Christmas Cost'!$E$62:$I$62</definedName>
    <definedName name="FieldList5" localSheetId="7">Companies!$E$62:$H$62</definedName>
    <definedName name="FieldList5" localSheetId="8">'Country Stats'!$E$62:$J$62</definedName>
    <definedName name="FieldList5" localSheetId="9">'Gold vs Bitcoin'!$E$62:$G$62</definedName>
    <definedName name="FieldList5" localSheetId="10">'Japan Births'!$E$62:$K$62</definedName>
    <definedName name="FieldList5" localSheetId="11">'Japan Population'!$E$62:$G$62</definedName>
    <definedName name="FieldList5" localSheetId="12">Metrics!$E$62:$M$62</definedName>
    <definedName name="FieldList5" localSheetId="21">#REF!</definedName>
    <definedName name="FieldList5" localSheetId="13">'Niger Population'!$E$62:$G$62</definedName>
    <definedName name="FieldList5" localSheetId="14">Quotes!$E$62:$O$62</definedName>
    <definedName name="FieldList5" localSheetId="15">Radar!$E$62:$J$62</definedName>
    <definedName name="FieldList5" localSheetId="16">Sankey!$E$62:$H$62</definedName>
    <definedName name="FieldList5" localSheetId="17">'Search Trends'!$E$62:$AE$62</definedName>
    <definedName name="FieldList5" localSheetId="20">#REF!</definedName>
    <definedName name="FieldList5" localSheetId="18">Tree!$E$62:$H$62</definedName>
    <definedName name="FieldList6" localSheetId="3">'Bank Failure'!$E$63:$K$63</definedName>
    <definedName name="FieldList6" localSheetId="4">Calendar!$E$63:$F$63</definedName>
    <definedName name="FieldList6" localSheetId="5">Candle!$E$63:$J$63</definedName>
    <definedName name="FieldList6" localSheetId="6">'Christmas Cost'!$E$63:$I$63</definedName>
    <definedName name="FieldList6" localSheetId="7">Companies!$E$63:$H$63</definedName>
    <definedName name="FieldList6" localSheetId="8">'Country Stats'!$E$63:$J$63</definedName>
    <definedName name="FieldList6" localSheetId="9">'Gold vs Bitcoin'!$E$63:$G$63</definedName>
    <definedName name="FieldList6" localSheetId="10">'Japan Births'!$E$63:$K$63</definedName>
    <definedName name="FieldList6" localSheetId="11">'Japan Population'!$E$63:$G$63</definedName>
    <definedName name="FieldList6" localSheetId="12">Metrics!$E$63:$M$63</definedName>
    <definedName name="FieldList6" localSheetId="21">#REF!</definedName>
    <definedName name="FieldList6" localSheetId="13">'Niger Population'!$E$63:$G$63</definedName>
    <definedName name="FieldList6" localSheetId="14">Quotes!$E$63:$O$63</definedName>
    <definedName name="FieldList6" localSheetId="15">Radar!$E$63:$J$63</definedName>
    <definedName name="FieldList6" localSheetId="16">Sankey!$E$63:$H$63</definedName>
    <definedName name="FieldList6" localSheetId="17">'Search Trends'!$E$63:$AE$63</definedName>
    <definedName name="FieldList6" localSheetId="20">#REF!</definedName>
    <definedName name="FieldList6" localSheetId="18">Tree!$E$63:$H$63</definedName>
    <definedName name="FieldList7" localSheetId="3">'Bank Failure'!$E$64:$K$64</definedName>
    <definedName name="FieldList7" localSheetId="4">Calendar!$E$64:$F$64</definedName>
    <definedName name="FieldList7" localSheetId="5">Candle!$E$64:$J$64</definedName>
    <definedName name="FieldList7" localSheetId="6">'Christmas Cost'!$E$64:$I$64</definedName>
    <definedName name="FieldList7" localSheetId="7">Companies!$E$64:$H$64</definedName>
    <definedName name="FieldList7" localSheetId="8">'Country Stats'!$E$64:$J$64</definedName>
    <definedName name="FieldList7" localSheetId="9">'Gold vs Bitcoin'!$E$64:$G$64</definedName>
    <definedName name="FieldList7" localSheetId="10">'Japan Births'!$E$64:$K$64</definedName>
    <definedName name="FieldList7" localSheetId="11">'Japan Population'!$E$64:$G$64</definedName>
    <definedName name="FieldList7" localSheetId="12">Metrics!$E$64:$M$64</definedName>
    <definedName name="FieldList7" localSheetId="21">#REF!</definedName>
    <definedName name="FieldList7" localSheetId="13">'Niger Population'!$E$64:$G$64</definedName>
    <definedName name="FieldList7" localSheetId="14">Quotes!$E$64:$O$64</definedName>
    <definedName name="FieldList7" localSheetId="15">Radar!$E$64:$J$64</definedName>
    <definedName name="FieldList7" localSheetId="16">Sankey!$E$64:$H$64</definedName>
    <definedName name="FieldList7" localSheetId="17">'Search Trends'!$E$64:$AE$64</definedName>
    <definedName name="FieldList7" localSheetId="20">#REF!</definedName>
    <definedName name="FieldList7" localSheetId="18">Tree!$E$64:$H$64</definedName>
    <definedName name="FieldList8" localSheetId="3">'Bank Failure'!$E$65:$K$65</definedName>
    <definedName name="FieldList8" localSheetId="4">Calendar!$E$65:$F$65</definedName>
    <definedName name="FieldList8" localSheetId="5">Candle!$E$65:$J$65</definedName>
    <definedName name="FieldList8" localSheetId="6">'Christmas Cost'!$E$65:$I$65</definedName>
    <definedName name="FieldList8" localSheetId="7">Companies!$E$65:$H$65</definedName>
    <definedName name="FieldList8" localSheetId="8">'Country Stats'!$E$65:$J$65</definedName>
    <definedName name="FieldList8" localSheetId="9">'Gold vs Bitcoin'!$E$65:$G$65</definedName>
    <definedName name="FieldList8" localSheetId="10">'Japan Births'!$E$65:$K$65</definedName>
    <definedName name="FieldList8" localSheetId="11">'Japan Population'!$E$65:$G$65</definedName>
    <definedName name="FieldList8" localSheetId="12">Metrics!$E$65:$M$65</definedName>
    <definedName name="FieldList8" localSheetId="21">#REF!</definedName>
    <definedName name="FieldList8" localSheetId="13">'Niger Population'!$E$65:$G$65</definedName>
    <definedName name="FieldList8" localSheetId="14">Quotes!$E$65:$O$65</definedName>
    <definedName name="FieldList8" localSheetId="15">Radar!$E$65:$J$65</definedName>
    <definedName name="FieldList8" localSheetId="16">Sankey!$E$65:$H$65</definedName>
    <definedName name="FieldList8" localSheetId="17">'Search Trends'!$E$65:$AE$65</definedName>
    <definedName name="FieldList8" localSheetId="20">#REF!</definedName>
    <definedName name="FieldList8" localSheetId="18">Tree!$E$65:$H$65</definedName>
    <definedName name="FieldLists" localSheetId="3">'Bank Failure'!$D$58:$K$65</definedName>
    <definedName name="FieldLists" localSheetId="4">Calendar!$D$58:$F$65</definedName>
    <definedName name="FieldLists" localSheetId="5">Candle!$D$58:$J$65</definedName>
    <definedName name="FieldLists" localSheetId="6">'Christmas Cost'!$D$58:$I$65</definedName>
    <definedName name="FieldLists" localSheetId="7">Companies!$D$58:$H$65</definedName>
    <definedName name="FieldLists" localSheetId="8">'Country Stats'!$D$58:$J$65</definedName>
    <definedName name="FieldLists" localSheetId="9">'Gold vs Bitcoin'!$D$58:$G$65</definedName>
    <definedName name="FieldLists" localSheetId="10">'Japan Births'!$D$58:$K$65</definedName>
    <definedName name="FieldLists" localSheetId="11">'Japan Population'!$D$58:$G$65</definedName>
    <definedName name="FieldLists" localSheetId="12">Metrics!$D$58:$M$65</definedName>
    <definedName name="FieldLists" localSheetId="13">'Niger Population'!$D$58:$G$65</definedName>
    <definedName name="FieldLists" localSheetId="14">Quotes!$D$58:$O$65</definedName>
    <definedName name="FieldLists" localSheetId="15">Radar!$D$58:$J$65</definedName>
    <definedName name="FieldLists" localSheetId="16">Sankey!$D$58:$H$65</definedName>
    <definedName name="FieldLists" localSheetId="17">'Search Trends'!$D$58:$AE$65</definedName>
    <definedName name="FieldLists" localSheetId="18">Tree!$D$58:$H$65</definedName>
    <definedName name="FieldRange" localSheetId="3">'Bank Failure'!$E$79:$K$79</definedName>
    <definedName name="FieldRange" localSheetId="4">Calendar!$E$79:$F$79</definedName>
    <definedName name="FieldRange" localSheetId="5">Candle!$E$79:$J$79</definedName>
    <definedName name="FieldRange" localSheetId="6">'Christmas Cost'!$E$79:$I$79</definedName>
    <definedName name="FieldRange" localSheetId="7">Companies!$E$79:$H$79</definedName>
    <definedName name="FieldRange" localSheetId="8">'Country Stats'!$E$79:$J$79</definedName>
    <definedName name="FieldRange" localSheetId="9">'Gold vs Bitcoin'!$E$79:$G$79</definedName>
    <definedName name="FieldRange" localSheetId="10">'Japan Births'!$E$79:$K$79</definedName>
    <definedName name="FieldRange" localSheetId="11">'Japan Population'!$E$79:$G$79</definedName>
    <definedName name="FieldRange" localSheetId="12">Metrics!$E$79:$M$79</definedName>
    <definedName name="FieldRange" localSheetId="21">#REF!</definedName>
    <definedName name="FieldRange" localSheetId="13">'Niger Population'!$E$79:$G$79</definedName>
    <definedName name="FieldRange" localSheetId="14">Quotes!$E$79:$O$79</definedName>
    <definedName name="FieldRange" localSheetId="15">Radar!$E$79:$J$79</definedName>
    <definedName name="FieldRange" localSheetId="16">Sankey!$E$79:$H$79</definedName>
    <definedName name="FieldRange" localSheetId="17">'Search Trends'!$E$79:$AE$79</definedName>
    <definedName name="FieldRange" localSheetId="20">#REF!</definedName>
    <definedName name="FieldRange" localSheetId="18">Tree!$E$79:$H$79</definedName>
    <definedName name="Fields">tbl_FieldOverview[[#All],[Dataframe]]</definedName>
    <definedName name="FormatRange" localSheetId="3">'Bank Failure'!$G:$G</definedName>
    <definedName name="FormatRange" localSheetId="4">Calendar!$G:$G</definedName>
    <definedName name="FormatRange" localSheetId="5">Candle!$G:$G</definedName>
    <definedName name="FormatRange" localSheetId="6">'Christmas Cost'!$G:$G</definedName>
    <definedName name="FormatRange" localSheetId="7">Companies!$G:$G</definedName>
    <definedName name="FormatRange" localSheetId="8">'Country Stats'!$G:$G</definedName>
    <definedName name="FormatRange" localSheetId="9">'Gold vs Bitcoin'!$G:$G</definedName>
    <definedName name="FormatRange" localSheetId="10">'Japan Births'!$G:$G</definedName>
    <definedName name="FormatRange" localSheetId="11">'Japan Population'!$G:$G</definedName>
    <definedName name="FormatRange" localSheetId="12">Metrics!$G:$G</definedName>
    <definedName name="FormatRange" localSheetId="13">'Niger Population'!$G:$G</definedName>
    <definedName name="FormatRange" localSheetId="14">Quotes!$G:$G</definedName>
    <definedName name="FormatRange" localSheetId="15">Radar!$G:$G</definedName>
    <definedName name="FormatRange" localSheetId="16">Sankey!$G:$G</definedName>
    <definedName name="FormatRange" localSheetId="17">'Search Trends'!$G:$G</definedName>
    <definedName name="FormatRange" localSheetId="18">Tree!$G:$G</definedName>
    <definedName name="Headers" localSheetId="3">'Bank Failure'!$E$19:$K$19</definedName>
    <definedName name="Headers" localSheetId="4">Calendar!$E$19:$F$19</definedName>
    <definedName name="Headers" localSheetId="5">Candle!$E$19:$J$19</definedName>
    <definedName name="Headers" localSheetId="6">'Christmas Cost'!$E$19:$I$19</definedName>
    <definedName name="Headers" localSheetId="7">Companies!$E$19:$H$19</definedName>
    <definedName name="Headers" localSheetId="8">'Country Stats'!$E$19:$J$19</definedName>
    <definedName name="Headers" localSheetId="9">'Gold vs Bitcoin'!$E$19:$G$19</definedName>
    <definedName name="Headers" localSheetId="10">'Japan Births'!$E$19:$K$19</definedName>
    <definedName name="Headers" localSheetId="11">'Japan Population'!$E$19:$G$19</definedName>
    <definedName name="Headers" localSheetId="12">Metrics!$E$19:$M$19</definedName>
    <definedName name="Headers" localSheetId="13">'Niger Population'!$E$19:$G$19</definedName>
    <definedName name="Headers" localSheetId="14">Quotes!$E$19:$O$19</definedName>
    <definedName name="Headers" localSheetId="15">Radar!$E$19:$J$19</definedName>
    <definedName name="Headers" localSheetId="16">Sankey!$E$19:$H$19</definedName>
    <definedName name="Headers" localSheetId="17">'Search Trends'!$E$19:$AE$19</definedName>
    <definedName name="Headers" localSheetId="18">Tree!$E$19:$H$19</definedName>
    <definedName name="Headers_Start" localSheetId="3">'Bank Failure'!$E$19</definedName>
    <definedName name="Headers_Start" localSheetId="4">Calendar!$E$19</definedName>
    <definedName name="Headers_Start" localSheetId="5">Candle!$E$19</definedName>
    <definedName name="Headers_Start" localSheetId="6">'Christmas Cost'!$E$19</definedName>
    <definedName name="Headers_Start" localSheetId="7">Companies!$E$19</definedName>
    <definedName name="Headers_Start" localSheetId="8">'Country Stats'!$E$19</definedName>
    <definedName name="Headers_Start" localSheetId="9">'Gold vs Bitcoin'!$E$19</definedName>
    <definedName name="Headers_Start" localSheetId="10">'Japan Births'!$E$19</definedName>
    <definedName name="Headers_Start" localSheetId="11">'Japan Population'!$E$19</definedName>
    <definedName name="Headers_Start" localSheetId="12">Metrics!$E$19</definedName>
    <definedName name="Headers_Start" localSheetId="13">'Niger Population'!$E$19</definedName>
    <definedName name="Headers_Start" localSheetId="14">Quotes!$E$19</definedName>
    <definedName name="Headers_Start" localSheetId="15">Radar!$E$19</definedName>
    <definedName name="Headers_Start" localSheetId="16">Sankey!$E$19</definedName>
    <definedName name="Headers_Start" localSheetId="17">'Search Trends'!$E$19</definedName>
    <definedName name="Headers_Start" localSheetId="18">Tree!$E$19</definedName>
    <definedName name="Histogram" localSheetId="3">'Bank Failure'!$E$42</definedName>
    <definedName name="Histogram" localSheetId="4">Calendar!$E$42</definedName>
    <definedName name="Histogram" localSheetId="5">Candle!$E$42</definedName>
    <definedName name="Histogram" localSheetId="6">'Christmas Cost'!$E$42</definedName>
    <definedName name="Histogram" localSheetId="7">Companies!$E$42</definedName>
    <definedName name="Histogram" localSheetId="8">'Country Stats'!$E$42</definedName>
    <definedName name="Histogram" localSheetId="9">'Gold vs Bitcoin'!$E$42</definedName>
    <definedName name="Histogram" localSheetId="10">'Japan Births'!$E$42</definedName>
    <definedName name="Histogram" localSheetId="11">'Japan Population'!$E$42</definedName>
    <definedName name="Histogram" localSheetId="12">Metrics!$E$42</definedName>
    <definedName name="Histogram" localSheetId="13">'Niger Population'!$E$42</definedName>
    <definedName name="Histogram" localSheetId="14">Quotes!$E$42</definedName>
    <definedName name="Histogram" localSheetId="15">Radar!$E$42</definedName>
    <definedName name="Histogram" localSheetId="16">Sankey!$E$42</definedName>
    <definedName name="Histogram" localSheetId="17">'Search Trends'!$E$42</definedName>
    <definedName name="Histogram" localSheetId="18">Tree!$E$42</definedName>
    <definedName name="LightHeader" localSheetId="3">'Bank Failure'!$D$79</definedName>
    <definedName name="LightHeader" localSheetId="4">Calendar!$D$79</definedName>
    <definedName name="LightHeader" localSheetId="5">Candle!$D$79</definedName>
    <definedName name="LightHeader" localSheetId="6">'Christmas Cost'!$D$79</definedName>
    <definedName name="LightHeader" localSheetId="7">Companies!$D$79</definedName>
    <definedName name="LightHeader" localSheetId="8">'Country Stats'!$D$79</definedName>
    <definedName name="LightHeader" localSheetId="9">'Gold vs Bitcoin'!$D$79</definedName>
    <definedName name="LightHeader" localSheetId="10">'Japan Births'!$D$79</definedName>
    <definedName name="LightHeader" localSheetId="11">'Japan Population'!$D$79</definedName>
    <definedName name="LightHeader" localSheetId="12">Metrics!$D$79</definedName>
    <definedName name="LightHeader" localSheetId="21">#REF!</definedName>
    <definedName name="LightHeader" localSheetId="13">'Niger Population'!$D$79</definedName>
    <definedName name="LightHeader" localSheetId="14">Quotes!$D$79</definedName>
    <definedName name="LightHeader" localSheetId="15">Radar!$D$79</definedName>
    <definedName name="LightHeader" localSheetId="16">Sankey!$D$79</definedName>
    <definedName name="LightHeader" localSheetId="17">'Search Trends'!$D$79</definedName>
    <definedName name="LightHeader" localSheetId="20">#REF!</definedName>
    <definedName name="LightHeader" localSheetId="18">Tree!$D$79</definedName>
    <definedName name="MultiplePlots" localSheetId="21">MultiplePlots!$D$9</definedName>
    <definedName name="MultiplePlotsTitle" localSheetId="21">MultiplePlots!$C$2</definedName>
    <definedName name="Name" localSheetId="3">'Bank Failure'!$C$3</definedName>
    <definedName name="Name" localSheetId="4">Calendar!$C$3</definedName>
    <definedName name="Name" localSheetId="5">Candle!$C$3</definedName>
    <definedName name="Name" localSheetId="6">'Christmas Cost'!$C$3</definedName>
    <definedName name="Name" localSheetId="7">Companies!$C$3</definedName>
    <definedName name="Name" localSheetId="8">'Country Stats'!$C$3</definedName>
    <definedName name="Name" localSheetId="9">'Gold vs Bitcoin'!$C$3</definedName>
    <definedName name="Name" localSheetId="10">'Japan Births'!$C$3</definedName>
    <definedName name="Name" localSheetId="11">'Japan Population'!$C$3</definedName>
    <definedName name="Name" localSheetId="12">Metrics!$C$3</definedName>
    <definedName name="Name" localSheetId="21">#REF!</definedName>
    <definedName name="Name" localSheetId="13">'Niger Population'!$C$3</definedName>
    <definedName name="Name" localSheetId="1">Overview!$B$3</definedName>
    <definedName name="Name" localSheetId="2">Pivot!$B$3</definedName>
    <definedName name="Name" localSheetId="14">Quotes!$C$3</definedName>
    <definedName name="Name" localSheetId="15">Radar!$C$3</definedName>
    <definedName name="Name" localSheetId="16">Sankey!$C$3</definedName>
    <definedName name="Name" localSheetId="17">'Search Trends'!$C$3</definedName>
    <definedName name="Name" localSheetId="20">#REF!</definedName>
    <definedName name="Name" localSheetId="18">Tree!$C$3</definedName>
    <definedName name="Notes" localSheetId="3">'Bank Failure'!$E$17:$K$17</definedName>
    <definedName name="Notes" localSheetId="4">Calendar!$E$17:$F$17</definedName>
    <definedName name="Notes" localSheetId="5">Candle!$E$17:$J$17</definedName>
    <definedName name="Notes" localSheetId="6">'Christmas Cost'!$E$17:$I$17</definedName>
    <definedName name="Notes" localSheetId="7">Companies!$E$17:$H$17</definedName>
    <definedName name="Notes" localSheetId="8">'Country Stats'!$E$17:$J$17</definedName>
    <definedName name="Notes" localSheetId="9">'Gold vs Bitcoin'!$E$17:$G$17</definedName>
    <definedName name="Notes" localSheetId="10">'Japan Births'!$E$17:$K$17</definedName>
    <definedName name="Notes" localSheetId="11">'Japan Population'!$E$17:$G$17</definedName>
    <definedName name="Notes" localSheetId="12">Metrics!$E$17:$M$17</definedName>
    <definedName name="Notes" localSheetId="13">'Niger Population'!$E$17:$G$17</definedName>
    <definedName name="Notes" localSheetId="14">Quotes!$E$17:$O$17</definedName>
    <definedName name="Notes" localSheetId="15">Radar!$E$17:$J$17</definedName>
    <definedName name="Notes" localSheetId="16">Sankey!$E$17:$H$17</definedName>
    <definedName name="Notes" localSheetId="17">'Search Trends'!$E$17:$AE$17</definedName>
    <definedName name="Notes" localSheetId="18">Tree!$E$17:$H$17</definedName>
    <definedName name="Percentiles" localSheetId="3">'Bank Failure'!$D$46:$D$55</definedName>
    <definedName name="Percentiles" localSheetId="4">Calendar!$D$46:$D$55</definedName>
    <definedName name="Percentiles" localSheetId="5">Candle!$D$46:$D$55</definedName>
    <definedName name="Percentiles" localSheetId="6">'Christmas Cost'!$D$46:$D$55</definedName>
    <definedName name="Percentiles" localSheetId="7">Companies!$D$46:$D$55</definedName>
    <definedName name="Percentiles" localSheetId="8">'Country Stats'!$D$46:$D$55</definedName>
    <definedName name="Percentiles" localSheetId="9">'Gold vs Bitcoin'!$D$46:$D$55</definedName>
    <definedName name="Percentiles" localSheetId="10">'Japan Births'!$D$46:$D$55</definedName>
    <definedName name="Percentiles" localSheetId="11">'Japan Population'!$D$46:$D$55</definedName>
    <definedName name="Percentiles" localSheetId="12">Metrics!$D$46:$D$55</definedName>
    <definedName name="Percentiles" localSheetId="13">'Niger Population'!$D$46:$D$55</definedName>
    <definedName name="Percentiles" localSheetId="14">Quotes!$D$46:$D$55</definedName>
    <definedName name="Percentiles" localSheetId="15">Radar!$D$46:$D$55</definedName>
    <definedName name="Percentiles" localSheetId="16">Sankey!$D$46:$D$55</definedName>
    <definedName name="Percentiles" localSheetId="17">'Search Trends'!$D$46:$D$55</definedName>
    <definedName name="Percentiles" localSheetId="18">Tree!$D$46:$D$55</definedName>
    <definedName name="Performance">debug!$D$28:$D$46</definedName>
    <definedName name="PivotTableFilters">Pivot!$C$18:$C$28</definedName>
    <definedName name="SelectedSheet">Pivot!$D$10</definedName>
    <definedName name="SelectedTable">Pivot!$C$13</definedName>
    <definedName name="SerializedLists" localSheetId="3">'Bank Failure'!$E$69:$E$78</definedName>
    <definedName name="SerializedLists" localSheetId="4">Calendar!$E$69:$E$78</definedName>
    <definedName name="SerializedLists" localSheetId="5">Candle!$E$69:$E$78</definedName>
    <definedName name="SerializedLists" localSheetId="6">'Christmas Cost'!$E$69:$E$78</definedName>
    <definedName name="SerializedLists" localSheetId="7">Companies!$E$69:$E$78</definedName>
    <definedName name="SerializedLists" localSheetId="8">'Country Stats'!$E$69:$E$78</definedName>
    <definedName name="SerializedLists" localSheetId="9">'Gold vs Bitcoin'!$E$69:$E$78</definedName>
    <definedName name="SerializedLists" localSheetId="10">'Japan Births'!$E$69:$E$78</definedName>
    <definedName name="SerializedLists" localSheetId="11">'Japan Population'!$E$69:$E$78</definedName>
    <definedName name="SerializedLists" localSheetId="12">Metrics!$E$69:$E$78</definedName>
    <definedName name="SerializedLists" localSheetId="13">'Niger Population'!$E$69:$E$78</definedName>
    <definedName name="SerializedLists" localSheetId="14">Quotes!$E$69:$E$78</definedName>
    <definedName name="SerializedLists" localSheetId="15">Radar!$E$69:$E$78</definedName>
    <definedName name="SerializedLists" localSheetId="16">Sankey!$E$69:$E$78</definedName>
    <definedName name="SerializedLists" localSheetId="17">'Search Trends'!$E$69:$E$78</definedName>
    <definedName name="SerializedLists" localSheetId="18">Tree!$E$69:$E$78</definedName>
    <definedName name="SinglePlot" localSheetId="20">SinglePlot!$C$8</definedName>
    <definedName name="SinglePlotTitle" localSheetId="20">SinglePlot!$C$2</definedName>
    <definedName name="Slicer_Name">#N/A</definedName>
    <definedName name="Summary_Stats" localSheetId="3">'Bank Failure'!$D$36:$D$43</definedName>
    <definedName name="Summary_Stats" localSheetId="4">Calendar!$D$36:$D$43</definedName>
    <definedName name="Summary_Stats" localSheetId="5">Candle!$D$36:$D$43</definedName>
    <definedName name="Summary_Stats" localSheetId="6">'Christmas Cost'!$D$36:$D$43</definedName>
    <definedName name="Summary_Stats" localSheetId="7">Companies!$D$36:$D$43</definedName>
    <definedName name="Summary_Stats" localSheetId="8">'Country Stats'!$D$36:$D$43</definedName>
    <definedName name="Summary_Stats" localSheetId="9">'Gold vs Bitcoin'!$D$36:$D$43</definedName>
    <definedName name="Summary_Stats" localSheetId="10">'Japan Births'!$D$36:$D$43</definedName>
    <definedName name="Summary_Stats" localSheetId="11">'Japan Population'!$D$36:$D$43</definedName>
    <definedName name="Summary_Stats" localSheetId="12">Metrics!$D$36:$D$43</definedName>
    <definedName name="Summary_Stats" localSheetId="13">'Niger Population'!$D$36:$D$43</definedName>
    <definedName name="Summary_Stats" localSheetId="14">Quotes!$D$36:$D$43</definedName>
    <definedName name="Summary_Stats" localSheetId="15">Radar!$D$36:$D$43</definedName>
    <definedName name="Summary_Stats" localSheetId="16">Sankey!$D$36:$D$43</definedName>
    <definedName name="Summary_Stats" localSheetId="17">'Search Trends'!$D$36:$D$43</definedName>
    <definedName name="Summary_Stats" localSheetId="18">Tree!$D$36:$D$43</definedName>
    <definedName name="TableSelector">Pivot!$C$8:$C$17</definedName>
    <definedName name="Theme" localSheetId="3">'Bank Failure'!$C$19:$K$19</definedName>
    <definedName name="Theme" localSheetId="4">Calendar!$C$19:$F$19</definedName>
    <definedName name="Theme" localSheetId="5">Candle!$C$19:$J$19</definedName>
    <definedName name="Theme" localSheetId="6">'Christmas Cost'!$C$19:$I$19</definedName>
    <definedName name="Theme" localSheetId="7">Companies!$C$19:$H$19</definedName>
    <definedName name="Theme" localSheetId="8">'Country Stats'!$C$19:$J$19</definedName>
    <definedName name="Theme" localSheetId="9">'Gold vs Bitcoin'!$C$19:$G$19</definedName>
    <definedName name="Theme" localSheetId="10">'Japan Births'!$C$19:$K$19</definedName>
    <definedName name="Theme" localSheetId="11">'Japan Population'!$C$19:$G$19</definedName>
    <definedName name="Theme" localSheetId="12">Metrics!$C$19:$M$19</definedName>
    <definedName name="Theme" localSheetId="21">MultiplePlots!$B$6:$P$6</definedName>
    <definedName name="Theme" localSheetId="13">'Niger Population'!$C$19:$G$19</definedName>
    <definedName name="Theme" localSheetId="1">Overview!$D$29:$AC$29</definedName>
    <definedName name="Theme" localSheetId="2">Pivot!#REF!</definedName>
    <definedName name="Theme" localSheetId="14">Quotes!$C$19:$O$19</definedName>
    <definedName name="Theme" localSheetId="15">Radar!$C$19:$J$19</definedName>
    <definedName name="Theme" localSheetId="16">Sankey!$C$19:$H$19</definedName>
    <definedName name="Theme" localSheetId="17">'Search Trends'!$C$19:$AE$19</definedName>
    <definedName name="Theme" localSheetId="20">SinglePlot!$B$6:$P$6</definedName>
    <definedName name="Theme" localSheetId="18">Tree!$C$19:$H$19</definedName>
    <definedName name="Toggles" localSheetId="3">'Bank Failure'!$C$5,'Bank Failure'!$C$21,'Bank Failure'!$C$34,'Bank Failure'!$C$44,'Bank Failure'!$C$56,'Bank Failure'!$C$67</definedName>
    <definedName name="Toggles" localSheetId="4">Calendar!$C$5,Calendar!$C$21,Calendar!$C$34,Calendar!$C$44,Calendar!$C$56,Calendar!$C$67</definedName>
    <definedName name="Toggles" localSheetId="5">Candle!$C$5,Candle!$C$21,Candle!$C$34,Candle!$C$44,Candle!$C$56,Candle!$C$67</definedName>
    <definedName name="Toggles" localSheetId="6">'Christmas Cost'!$C$5,'Christmas Cost'!$C$21,'Christmas Cost'!$C$34,'Christmas Cost'!$C$44,'Christmas Cost'!$C$56,'Christmas Cost'!$C$67</definedName>
    <definedName name="Toggles" localSheetId="7">Companies!$C$5,Companies!$C$21,Companies!$C$34,Companies!$C$44,Companies!$C$56,Companies!$C$67</definedName>
    <definedName name="Toggles" localSheetId="8">'Country Stats'!$C$5,'Country Stats'!$C$21,'Country Stats'!$C$34,'Country Stats'!$C$44,'Country Stats'!$C$56,'Country Stats'!$C$67</definedName>
    <definedName name="Toggles" localSheetId="19">debug!$C$5</definedName>
    <definedName name="Toggles" localSheetId="9">'Gold vs Bitcoin'!$C$5,'Gold vs Bitcoin'!$C$21,'Gold vs Bitcoin'!$C$34,'Gold vs Bitcoin'!$C$44,'Gold vs Bitcoin'!$C$56,'Gold vs Bitcoin'!$C$67</definedName>
    <definedName name="Toggles" localSheetId="10">'Japan Births'!$C$5,'Japan Births'!$C$21,'Japan Births'!$C$34,'Japan Births'!$C$44,'Japan Births'!$C$56,'Japan Births'!$C$67</definedName>
    <definedName name="Toggles" localSheetId="11">'Japan Population'!$C$5,'Japan Population'!$C$21,'Japan Population'!$C$34,'Japan Population'!$C$44,'Japan Population'!$C$56,'Japan Population'!$C$67</definedName>
    <definedName name="Toggles" localSheetId="12">Metrics!$C$5,Metrics!$C$21,Metrics!$C$34,Metrics!$C$44,Metrics!$C$56,Metrics!$C$67</definedName>
    <definedName name="Toggles" localSheetId="21">#REF!,#REF!,#REF!,#REF!,#REF!,#REF!,#REF!</definedName>
    <definedName name="Toggles" localSheetId="13">'Niger Population'!$C$5,'Niger Population'!$C$21,'Niger Population'!$C$34,'Niger Population'!$C$44,'Niger Population'!$C$56,'Niger Population'!$C$67</definedName>
    <definedName name="Toggles" localSheetId="14">Quotes!$C$5,Quotes!$C$21,Quotes!$C$34,Quotes!$C$44,Quotes!$C$56,Quotes!$C$67</definedName>
    <definedName name="Toggles" localSheetId="15">Radar!$C$5,Radar!$C$21,Radar!$C$34,Radar!$C$44,Radar!$C$56,Radar!$C$67</definedName>
    <definedName name="Toggles" localSheetId="16">Sankey!$C$5,Sankey!$C$21,Sankey!$C$34,Sankey!$C$44,Sankey!$C$56,Sankey!$C$67</definedName>
    <definedName name="Toggles" localSheetId="17">'Search Trends'!$C$5,'Search Trends'!$C$21,'Search Trends'!$C$34,'Search Trends'!$C$44,'Search Trends'!$C$56,'Search Trends'!$C$67</definedName>
    <definedName name="Toggles" localSheetId="20">#REF!,#REF!,#REF!,#REF!,#REF!,#REF!,#REF!</definedName>
    <definedName name="Toggles" localSheetId="18">Tree!$C$5,Tree!$C$21,Tree!$C$34,Tree!$C$44,Tree!$C$56,Tree!$C$67</definedName>
    <definedName name="TopToggle" localSheetId="3">'Bank Failure'!$B$3</definedName>
    <definedName name="TopToggle" localSheetId="4">Calendar!$B$3</definedName>
    <definedName name="TopToggle" localSheetId="5">Candle!$B$3</definedName>
    <definedName name="TopToggle" localSheetId="6">'Christmas Cost'!$B$3</definedName>
    <definedName name="TopToggle" localSheetId="7">Companies!$B$3</definedName>
    <definedName name="TopToggle" localSheetId="8">'Country Stats'!$B$3</definedName>
    <definedName name="TopToggle" localSheetId="9">'Gold vs Bitcoin'!$B$3</definedName>
    <definedName name="TopToggle" localSheetId="10">'Japan Births'!$B$3</definedName>
    <definedName name="TopToggle" localSheetId="11">'Japan Population'!$B$3</definedName>
    <definedName name="TopToggle" localSheetId="12">Metrics!$B$3</definedName>
    <definedName name="TopToggle" localSheetId="13">'Niger Population'!$B$3</definedName>
    <definedName name="TopToggle" localSheetId="14">Quotes!$B$3</definedName>
    <definedName name="TopToggle" localSheetId="15">Radar!$B$3</definedName>
    <definedName name="TopToggle" localSheetId="16">Sankey!$B$3</definedName>
    <definedName name="TopToggle" localSheetId="17">'Search Trends'!$B$3</definedName>
    <definedName name="TopToggle" localSheetId="18">Tree!$B$3</definedName>
    <definedName name="Warning" localSheetId="3">'Bank Failure'!$D$1</definedName>
    <definedName name="Warning" localSheetId="4">Calendar!$D$1</definedName>
    <definedName name="Warning" localSheetId="5">Candle!$D$1</definedName>
    <definedName name="Warning" localSheetId="6">'Christmas Cost'!$D$1</definedName>
    <definedName name="Warning" localSheetId="7">Companies!$D$1</definedName>
    <definedName name="Warning" localSheetId="8">'Country Stats'!$D$1</definedName>
    <definedName name="Warning" localSheetId="9">'Gold vs Bitcoin'!$D$1</definedName>
    <definedName name="Warning" localSheetId="10">'Japan Births'!$D$1</definedName>
    <definedName name="Warning" localSheetId="11">'Japan Population'!$D$1</definedName>
    <definedName name="Warning" localSheetId="12">Metrics!$D$1</definedName>
    <definedName name="Warning" localSheetId="13">'Niger Population'!$D$1</definedName>
    <definedName name="Warning" localSheetId="1">Overview!$C$1</definedName>
    <definedName name="Warning" localSheetId="2">Pivot!$B$1</definedName>
    <definedName name="Warning" localSheetId="14">Quotes!$D$1</definedName>
    <definedName name="Warning" localSheetId="15">Radar!$D$1</definedName>
    <definedName name="Warning" localSheetId="16">Sankey!$D$1</definedName>
    <definedName name="Warning" localSheetId="17">'Search Trends'!$D$1</definedName>
    <definedName name="Warning" localSheetId="18">Tree!$D$1</definedName>
  </definedNames>
  <calcPr calcId="191029" iterateDelta="1E-4"/>
  <pivotCaches>
    <pivotCache cacheId="10" r:id="rId23"/>
    <pivotCache cacheId="374" r:id="rId24"/>
  </pivotCaches>
  <extLst>
    <ext xmlns:x14="http://schemas.microsoft.com/office/spreadsheetml/2009/9/main" uri="{8193D73E-4604-4355-AFF4-8A2333D13BE4}">
      <x14:definedNames>
        <x14:definedName name="PythonDict">
          <x14:argumentDescriptions count="1">
            <x14:argumentDescription index="0">Range: A two column range</x14:argumentDescription>
          </x14:argumentDescriptions>
        </x14:definedName>
        <x14:definedName name="PythonList">
          <x14:argumentDescriptions count="1">
            <x14:argumentDescription index="0">Range: A range of any size</x14:argumentDescription>
          </x14:argumentDescriptions>
        </x14:definedName>
      </x14:definedNames>
    </ex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3" i="28" l="1"/>
  <c r="I9" i="27"/>
  <c r="I10" i="27"/>
  <c r="I11" i="27"/>
  <c r="I12" i="27"/>
  <c r="I13" i="27"/>
  <c r="I14" i="27"/>
  <c r="I15" i="27"/>
  <c r="I16" i="27"/>
  <c r="I17" i="27"/>
  <c r="I18" i="27"/>
  <c r="I19" i="27"/>
  <c r="I20" i="27"/>
  <c r="I21" i="27"/>
  <c r="I22" i="27"/>
  <c r="I23" i="27"/>
  <c r="I24" i="27"/>
  <c r="E77" i="63" a="1"/>
  <c r="E77" i="63" s="1"/>
  <c r="D77" i="63"/>
  <c r="E76" i="63" a="1"/>
  <c r="E76" i="63" s="1"/>
  <c r="D76" i="63"/>
  <c r="E75" i="63" a="1"/>
  <c r="E75" i="63" s="1"/>
  <c r="D75" i="63"/>
  <c r="E74" i="63"/>
  <c r="D74" i="63"/>
  <c r="E73" i="63"/>
  <c r="D73" i="63"/>
  <c r="E72" i="63"/>
  <c r="D72" i="63"/>
  <c r="E71" i="63"/>
  <c r="D71" i="63"/>
  <c r="E70" i="63"/>
  <c r="D70" i="63"/>
  <c r="E69" i="63"/>
  <c r="D69" i="63"/>
  <c r="E77" i="61" a="1"/>
  <c r="E77" i="61" s="1"/>
  <c r="D77" i="61"/>
  <c r="E76" i="61" a="1"/>
  <c r="E76" i="61" s="1"/>
  <c r="D76" i="61"/>
  <c r="E75" i="61" a="1"/>
  <c r="E75" i="61" s="1"/>
  <c r="D75" i="61"/>
  <c r="E74" i="61"/>
  <c r="D74" i="61"/>
  <c r="E73" i="61"/>
  <c r="D73" i="61"/>
  <c r="E72" i="61"/>
  <c r="D72" i="61"/>
  <c r="E71" i="61"/>
  <c r="D71" i="61"/>
  <c r="E70" i="61"/>
  <c r="D70" i="61"/>
  <c r="E69" i="61"/>
  <c r="D69" i="61"/>
  <c r="E77" i="59" a="1"/>
  <c r="E77" i="59" s="1"/>
  <c r="D77" i="59"/>
  <c r="E76" i="59" a="1"/>
  <c r="E76" i="59" s="1"/>
  <c r="D76" i="59"/>
  <c r="E75" i="59" a="1"/>
  <c r="E75" i="59" s="1"/>
  <c r="D75" i="59"/>
  <c r="E74" i="59"/>
  <c r="D74" i="59"/>
  <c r="E73" i="59"/>
  <c r="D73" i="59"/>
  <c r="E72" i="59"/>
  <c r="D72" i="59"/>
  <c r="E71" i="59"/>
  <c r="D71" i="59"/>
  <c r="E70" i="59"/>
  <c r="D70" i="59"/>
  <c r="E69" i="59"/>
  <c r="D69" i="59"/>
  <c r="E77" i="57" a="1"/>
  <c r="E77" i="57" s="1"/>
  <c r="D77" i="57"/>
  <c r="E76" i="57" a="1"/>
  <c r="E76" i="57" s="1"/>
  <c r="D76" i="57"/>
  <c r="E75" i="57" a="1"/>
  <c r="E75" i="57" s="1"/>
  <c r="D75" i="57"/>
  <c r="E74" i="57"/>
  <c r="D74" i="57"/>
  <c r="E73" i="57"/>
  <c r="D73" i="57"/>
  <c r="E72" i="57"/>
  <c r="D72" i="57"/>
  <c r="E71" i="57"/>
  <c r="D71" i="57"/>
  <c r="E70" i="57"/>
  <c r="D70" i="57"/>
  <c r="E69" i="57"/>
  <c r="D69" i="57"/>
  <c r="E77" i="55" a="1"/>
  <c r="E77" i="55" s="1"/>
  <c r="D77" i="55"/>
  <c r="E76" i="55" a="1"/>
  <c r="E76" i="55" s="1"/>
  <c r="D76" i="55"/>
  <c r="E75" i="55" a="1"/>
  <c r="E75" i="55" s="1"/>
  <c r="D75" i="55"/>
  <c r="E74" i="55"/>
  <c r="D74" i="55"/>
  <c r="E73" i="55"/>
  <c r="D73" i="55"/>
  <c r="E72" i="55"/>
  <c r="D72" i="55"/>
  <c r="E71" i="55"/>
  <c r="D71" i="55"/>
  <c r="E70" i="55"/>
  <c r="D70" i="55"/>
  <c r="E69" i="55"/>
  <c r="D69" i="55"/>
  <c r="E77" i="53" a="1"/>
  <c r="E77" i="53" s="1"/>
  <c r="D77" i="53"/>
  <c r="E76" i="53" a="1"/>
  <c r="E76" i="53" s="1"/>
  <c r="D76" i="53"/>
  <c r="E75" i="53" a="1"/>
  <c r="E75" i="53" s="1"/>
  <c r="D75" i="53"/>
  <c r="E74" i="53"/>
  <c r="D74" i="53"/>
  <c r="E73" i="53"/>
  <c r="D73" i="53"/>
  <c r="E72" i="53"/>
  <c r="D72" i="53"/>
  <c r="E71" i="53"/>
  <c r="D71" i="53"/>
  <c r="E70" i="53"/>
  <c r="D70" i="53"/>
  <c r="E69" i="53"/>
  <c r="D69" i="53"/>
  <c r="E77" i="51" a="1"/>
  <c r="E77" i="51" s="1"/>
  <c r="D77" i="51"/>
  <c r="E76" i="51" a="1"/>
  <c r="E76" i="51" s="1"/>
  <c r="D76" i="51"/>
  <c r="E75" i="51" a="1"/>
  <c r="E75" i="51" s="1"/>
  <c r="D75" i="51"/>
  <c r="E74" i="51"/>
  <c r="D74" i="51"/>
  <c r="E73" i="51"/>
  <c r="D73" i="51"/>
  <c r="E72" i="51"/>
  <c r="D72" i="51"/>
  <c r="E71" i="51"/>
  <c r="D71" i="51"/>
  <c r="E70" i="51"/>
  <c r="D70" i="51"/>
  <c r="E69" i="51"/>
  <c r="D69" i="51"/>
  <c r="E77" i="49" a="1"/>
  <c r="E77" i="49" s="1"/>
  <c r="D77" i="49"/>
  <c r="E76" i="49" a="1"/>
  <c r="E76" i="49" s="1"/>
  <c r="D76" i="49"/>
  <c r="E75" i="49" a="1"/>
  <c r="E75" i="49" s="1"/>
  <c r="D75" i="49"/>
  <c r="E74" i="49"/>
  <c r="D74" i="49"/>
  <c r="E73" i="49"/>
  <c r="D73" i="49"/>
  <c r="E72" i="49"/>
  <c r="D72" i="49"/>
  <c r="E71" i="49"/>
  <c r="D71" i="49"/>
  <c r="E70" i="49"/>
  <c r="D70" i="49"/>
  <c r="E69" i="49"/>
  <c r="D69" i="49"/>
  <c r="E77" i="47" a="1"/>
  <c r="E77" i="47" s="1"/>
  <c r="D77" i="47"/>
  <c r="E76" i="47" a="1"/>
  <c r="E76" i="47" s="1"/>
  <c r="D76" i="47"/>
  <c r="E75" i="47" a="1"/>
  <c r="E75" i="47" s="1"/>
  <c r="D75" i="47"/>
  <c r="E74" i="47"/>
  <c r="D74" i="47"/>
  <c r="E73" i="47"/>
  <c r="D73" i="47"/>
  <c r="E72" i="47"/>
  <c r="D72" i="47"/>
  <c r="E71" i="47"/>
  <c r="D71" i="47"/>
  <c r="E70" i="47"/>
  <c r="D70" i="47"/>
  <c r="E69" i="47"/>
  <c r="D69" i="47"/>
  <c r="E77" i="45" a="1"/>
  <c r="E77" i="45" s="1"/>
  <c r="D77" i="45"/>
  <c r="E76" i="45" a="1"/>
  <c r="E76" i="45" s="1"/>
  <c r="D76" i="45"/>
  <c r="E75" i="45" a="1"/>
  <c r="E75" i="45" s="1"/>
  <c r="D75" i="45"/>
  <c r="E74" i="45"/>
  <c r="D74" i="45"/>
  <c r="E73" i="45"/>
  <c r="D73" i="45"/>
  <c r="E72" i="45"/>
  <c r="D72" i="45"/>
  <c r="E71" i="45"/>
  <c r="D71" i="45"/>
  <c r="E70" i="45"/>
  <c r="D70" i="45"/>
  <c r="E69" i="45"/>
  <c r="D69" i="45"/>
  <c r="E77" i="43" a="1"/>
  <c r="E77" i="43" s="1"/>
  <c r="D77" i="43"/>
  <c r="E76" i="43" a="1"/>
  <c r="E76" i="43" s="1"/>
  <c r="D76" i="43"/>
  <c r="E75" i="43" a="1"/>
  <c r="E75" i="43" s="1"/>
  <c r="D75" i="43"/>
  <c r="E74" i="43"/>
  <c r="D74" i="43"/>
  <c r="E73" i="43"/>
  <c r="D73" i="43"/>
  <c r="E72" i="43"/>
  <c r="D72" i="43"/>
  <c r="E71" i="43"/>
  <c r="D71" i="43"/>
  <c r="E70" i="43"/>
  <c r="D70" i="43"/>
  <c r="E69" i="43"/>
  <c r="D69" i="43"/>
  <c r="E77" i="41" a="1"/>
  <c r="E77" i="41" s="1"/>
  <c r="D77" i="41"/>
  <c r="E76" i="41" a="1"/>
  <c r="E76" i="41" s="1"/>
  <c r="D76" i="41"/>
  <c r="E75" i="41" a="1"/>
  <c r="E75" i="41" s="1"/>
  <c r="D75" i="41"/>
  <c r="E74" i="41"/>
  <c r="D74" i="41"/>
  <c r="E73" i="41"/>
  <c r="D73" i="41"/>
  <c r="E72" i="41"/>
  <c r="D72" i="41"/>
  <c r="E71" i="41"/>
  <c r="D71" i="41"/>
  <c r="E70" i="41"/>
  <c r="D70" i="41"/>
  <c r="E69" i="41"/>
  <c r="D69" i="41"/>
  <c r="E77" i="39" a="1"/>
  <c r="E77" i="39" s="1"/>
  <c r="D77" i="39"/>
  <c r="E76" i="39" a="1"/>
  <c r="E76" i="39" s="1"/>
  <c r="D76" i="39"/>
  <c r="E75" i="39" a="1"/>
  <c r="E75" i="39" s="1"/>
  <c r="D75" i="39"/>
  <c r="E74" i="39"/>
  <c r="D74" i="39"/>
  <c r="E73" i="39"/>
  <c r="D73" i="39"/>
  <c r="E72" i="39"/>
  <c r="D72" i="39"/>
  <c r="E71" i="39"/>
  <c r="D71" i="39"/>
  <c r="E70" i="39"/>
  <c r="D70" i="39"/>
  <c r="E69" i="39"/>
  <c r="D69" i="39"/>
  <c r="E77" i="37" a="1"/>
  <c r="E77" i="37" s="1"/>
  <c r="D77" i="37"/>
  <c r="E76" i="37" a="1"/>
  <c r="E76" i="37" s="1"/>
  <c r="D76" i="37"/>
  <c r="E75" i="37" a="1"/>
  <c r="E75" i="37" s="1"/>
  <c r="D75" i="37"/>
  <c r="E74" i="37"/>
  <c r="D74" i="37"/>
  <c r="E73" i="37"/>
  <c r="D73" i="37"/>
  <c r="E72" i="37"/>
  <c r="D72" i="37"/>
  <c r="E71" i="37"/>
  <c r="D71" i="37"/>
  <c r="E70" i="37"/>
  <c r="D70" i="37"/>
  <c r="E69" i="37"/>
  <c r="D69" i="37"/>
  <c r="E77" i="35" a="1"/>
  <c r="E77" i="35" s="1"/>
  <c r="D77" i="35"/>
  <c r="E76" i="35" a="1"/>
  <c r="E76" i="35" s="1"/>
  <c r="D76" i="35"/>
  <c r="E75" i="35" a="1"/>
  <c r="E75" i="35" s="1"/>
  <c r="D75" i="35"/>
  <c r="E74" i="35"/>
  <c r="D74" i="35"/>
  <c r="E73" i="35"/>
  <c r="D73" i="35"/>
  <c r="E72" i="35"/>
  <c r="D72" i="35"/>
  <c r="E71" i="35"/>
  <c r="D71" i="35"/>
  <c r="E70" i="35"/>
  <c r="D70" i="35"/>
  <c r="E69" i="35"/>
  <c r="D69" i="35"/>
  <c r="E77" i="25" a="1"/>
  <c r="E77" i="25" s="1"/>
  <c r="D77" i="25"/>
  <c r="E76" i="25" l="1" a="1"/>
  <c r="E76" i="25" s="1"/>
  <c r="D76" i="25"/>
  <c r="E75" i="25" a="1"/>
  <c r="E75" i="25" s="1"/>
  <c r="D75" i="25"/>
  <c r="E74" i="25"/>
  <c r="D74" i="25"/>
  <c r="E73" i="25"/>
  <c r="D73" i="25"/>
  <c r="E72" i="25"/>
  <c r="D72" i="25"/>
  <c r="E71" i="25"/>
  <c r="D71" i="25"/>
  <c r="E70" i="25"/>
  <c r="D70" i="25"/>
  <c r="E69" i="25"/>
  <c r="D69"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<sst xmlns="http://schemas.openxmlformats.org/spreadsheetml/2006/main" count="4788" uniqueCount="1666">
  <si>
    <t>Warning</t>
  </si>
  <si>
    <t>Field Notes</t>
  </si>
  <si>
    <t>Definitions</t>
  </si>
  <si>
    <t>Notes</t>
  </si>
  <si>
    <t xml:space="preserve"> </t>
  </si>
  <si>
    <t>Data Description</t>
  </si>
  <si>
    <t>Rows</t>
  </si>
  <si>
    <t>Composition</t>
  </si>
  <si>
    <t>Data type</t>
  </si>
  <si>
    <t>Distinct %</t>
  </si>
  <si>
    <t>Missing %</t>
  </si>
  <si>
    <t>Memory Usage %</t>
  </si>
  <si>
    <t>Memory Usage</t>
  </si>
  <si>
    <t>Distinct</t>
  </si>
  <si>
    <t>Count</t>
  </si>
  <si>
    <t>Missing</t>
  </si>
  <si>
    <t>Summary Stats</t>
  </si>
  <si>
    <t>Mean</t>
  </si>
  <si>
    <t>Median</t>
  </si>
  <si>
    <t>Mode</t>
  </si>
  <si>
    <t>Standard Deviation</t>
  </si>
  <si>
    <t>Variance</t>
  </si>
  <si>
    <t>Percentiles</t>
  </si>
  <si>
    <t>Min</t>
  </si>
  <si>
    <t>Max</t>
  </si>
  <si>
    <t>Range</t>
  </si>
  <si>
    <t>IQR</t>
  </si>
  <si>
    <t>Field Lists</t>
  </si>
  <si>
    <t>FieldList1</t>
  </si>
  <si>
    <t>FieldList2</t>
  </si>
  <si>
    <t>FieldList3</t>
  </si>
  <si>
    <t>FieldList4</t>
  </si>
  <si>
    <t>FieldList5</t>
  </si>
  <si>
    <t>FieldList6</t>
  </si>
  <si>
    <t>FIeldList7</t>
  </si>
  <si>
    <t>FIeldList8</t>
  </si>
  <si>
    <t>Compiled Lists</t>
  </si>
  <si>
    <t>Record List</t>
  </si>
  <si>
    <t>HasBlank</t>
  </si>
  <si>
    <t>Field</t>
  </si>
  <si>
    <t>Definition</t>
  </si>
  <si>
    <t>Count %</t>
  </si>
  <si>
    <t>5%</t>
  </si>
  <si>
    <t>25%</t>
  </si>
  <si>
    <t>50%</t>
  </si>
  <si>
    <t>75%</t>
  </si>
  <si>
    <t>95%</t>
  </si>
  <si>
    <t>Note</t>
  </si>
  <si>
    <t>SinglePlotTitle</t>
  </si>
  <si>
    <t>MultiplePlotsTitle</t>
  </si>
  <si>
    <t>Columns</t>
  </si>
  <si>
    <t>Distinct Record %</t>
  </si>
  <si>
    <t>Missing Values %</t>
  </si>
  <si>
    <t>Dataset Description</t>
  </si>
  <si>
    <t>Performance</t>
  </si>
  <si>
    <t>Config</t>
  </si>
  <si>
    <t>Environment Details</t>
  </si>
  <si>
    <t>Configuration Details</t>
  </si>
  <si>
    <t>Errors</t>
  </si>
  <si>
    <t>Environment Variable</t>
  </si>
  <si>
    <t>Value</t>
  </si>
  <si>
    <t>Dataframes Included</t>
  </si>
  <si>
    <t>Plots Included</t>
  </si>
  <si>
    <t>Columns Included</t>
  </si>
  <si>
    <t>Rows Included</t>
  </si>
  <si>
    <t>Production Time</t>
  </si>
  <si>
    <t>Production Section</t>
  </si>
  <si>
    <t>Production Time in Seconds</t>
  </si>
  <si>
    <t>% of Production Time</t>
  </si>
  <si>
    <t>Creating Workbook</t>
  </si>
  <si>
    <t>Adding Source Data</t>
  </si>
  <si>
    <t>Adding Plots</t>
  </si>
  <si>
    <t>Configuring Workbook</t>
  </si>
  <si>
    <t>Input Argument</t>
  </si>
  <si>
    <t>Error Type</t>
  </si>
  <si>
    <t>Detail</t>
  </si>
  <si>
    <t>►</t>
  </si>
  <si>
    <t>bank_failures</t>
  </si>
  <si>
    <t>c1</t>
  </si>
  <si>
    <t>Bank</t>
  </si>
  <si>
    <t>City</t>
  </si>
  <si>
    <t>State</t>
  </si>
  <si>
    <t>Date</t>
  </si>
  <si>
    <t>Acquired by</t>
  </si>
  <si>
    <t>Assets ($mil.)</t>
  </si>
  <si>
    <t>index</t>
  </si>
  <si>
    <t>Record Hash</t>
  </si>
  <si>
    <t>boxplot</t>
  </si>
  <si>
    <t>gold</t>
  </si>
  <si>
    <t>silver</t>
  </si>
  <si>
    <t>crude</t>
  </si>
  <si>
    <t>slick</t>
  </si>
  <si>
    <t>copper</t>
  </si>
  <si>
    <t>iron</t>
  </si>
  <si>
    <t>diamond</t>
  </si>
  <si>
    <t>rubber</t>
  </si>
  <si>
    <t>lead</t>
  </si>
  <si>
    <t>calendar</t>
  </si>
  <si>
    <t>dt</t>
  </si>
  <si>
    <t>v</t>
  </si>
  <si>
    <t>candle</t>
  </si>
  <si>
    <t>time</t>
  </si>
  <si>
    <t>open</t>
  </si>
  <si>
    <t>close</t>
  </si>
  <si>
    <t>low</t>
  </si>
  <si>
    <t>high</t>
  </si>
  <si>
    <t>volume</t>
  </si>
  <si>
    <t>christmas_cost</t>
  </si>
  <si>
    <t>Country</t>
  </si>
  <si>
    <t>CostOfChristmas</t>
  </si>
  <si>
    <t>AvgSalary</t>
  </si>
  <si>
    <t>Trunk</t>
  </si>
  <si>
    <t>Star</t>
  </si>
  <si>
    <t>companies</t>
  </si>
  <si>
    <t>Company</t>
  </si>
  <si>
    <t>PnL</t>
  </si>
  <si>
    <t>Revenue</t>
  </si>
  <si>
    <t>Negatives</t>
  </si>
  <si>
    <t>country_stats_scatter</t>
  </si>
  <si>
    <t>Population</t>
  </si>
  <si>
    <t>GDP</t>
  </si>
  <si>
    <t>GDPperCapita</t>
  </si>
  <si>
    <t>exports</t>
  </si>
  <si>
    <t>exportsPerCapita</t>
  </si>
  <si>
    <t>gold_vs_bitcoin</t>
  </si>
  <si>
    <t>bitcoin</t>
  </si>
  <si>
    <t>japan_births_deaths</t>
  </si>
  <si>
    <t>Year</t>
  </si>
  <si>
    <t>Births</t>
  </si>
  <si>
    <t>Deaths</t>
  </si>
  <si>
    <t>Births_SD_MARKLINE</t>
  </si>
  <si>
    <t>Births_SD_MARKAREA</t>
  </si>
  <si>
    <t>Births_SD_MARKPOINT</t>
  </si>
  <si>
    <t>Delta</t>
  </si>
  <si>
    <t>japan_population</t>
  </si>
  <si>
    <t>Age</t>
  </si>
  <si>
    <t>Males</t>
  </si>
  <si>
    <t>Females</t>
  </si>
  <si>
    <t>metrics</t>
  </si>
  <si>
    <t>niger_population</t>
  </si>
  <si>
    <t>quotes</t>
  </si>
  <si>
    <t>status</t>
  </si>
  <si>
    <t>instrument</t>
  </si>
  <si>
    <t>symbol_SD_TAG</t>
  </si>
  <si>
    <t>price_SD_CURUSD</t>
  </si>
  <si>
    <t>bid</t>
  </si>
  <si>
    <t>bid_SD_BG</t>
  </si>
  <si>
    <t>bid_SD_CODE</t>
  </si>
  <si>
    <t>percent_SD_PERCENT0</t>
  </si>
  <si>
    <t>percbar_SD_DATABAR</t>
  </si>
  <si>
    <t>bid_SD_FG</t>
  </si>
  <si>
    <t>radar</t>
  </si>
  <si>
    <t>portfolio</t>
  </si>
  <si>
    <t>agri</t>
  </si>
  <si>
    <t>realEstate</t>
  </si>
  <si>
    <t>tech</t>
  </si>
  <si>
    <t>growthPotential</t>
  </si>
  <si>
    <t>finance</t>
  </si>
  <si>
    <t>sankey</t>
  </si>
  <si>
    <t>OrderOrigin</t>
  </si>
  <si>
    <t>Exchange</t>
  </si>
  <si>
    <t>search_trends</t>
  </si>
  <si>
    <t>Week</t>
  </si>
  <si>
    <t>Matthew Perry</t>
  </si>
  <si>
    <t>chandrayaan-3</t>
  </si>
  <si>
    <t>titanic submarine</t>
  </si>
  <si>
    <t>hurricane lee</t>
  </si>
  <si>
    <t>maine shooting</t>
  </si>
  <si>
    <t>nashville shooting</t>
  </si>
  <si>
    <t>Tina Turner</t>
  </si>
  <si>
    <t>Ken Block</t>
  </si>
  <si>
    <t>Lil Tay</t>
  </si>
  <si>
    <t>Jerry Springer</t>
  </si>
  <si>
    <t>Angus Cloud</t>
  </si>
  <si>
    <t>Nicola Bulley</t>
  </si>
  <si>
    <t>Jason Aldean</t>
  </si>
  <si>
    <t>Joe Jonas</t>
  </si>
  <si>
    <t>Smash Mouth</t>
  </si>
  <si>
    <t>Matthew Perry_SD_MARKPOINT</t>
  </si>
  <si>
    <t>chandrayaan-3_SD_MARKPOINT</t>
  </si>
  <si>
    <t>titanic submarine_SD_MARKPOINT</t>
  </si>
  <si>
    <t>hurricane lee_SD_MARKPOINT</t>
  </si>
  <si>
    <t>maine shooting_SD_MARKPOINT</t>
  </si>
  <si>
    <t>nashville shooting_SD_MARKPOINT</t>
  </si>
  <si>
    <t>Tina Turner_SD_MARKPOINT</t>
  </si>
  <si>
    <t>Ken Block_SD_MARKPOINT</t>
  </si>
  <si>
    <t>Lil Tay_SD_MARKPOINT</t>
  </si>
  <si>
    <t>Jerry Springer_SD_MARKPOINT</t>
  </si>
  <si>
    <t>Angus Cloud_SD_MARKPOINT</t>
  </si>
  <si>
    <t>tree</t>
  </si>
  <si>
    <t>Continent</t>
  </si>
  <si>
    <t>TradingBloc</t>
  </si>
  <si>
    <t>67,049 bytes</t>
  </si>
  <si>
    <t>int64</t>
  </si>
  <si>
    <t>str</t>
  </si>
  <si>
    <t>datetime64[us]</t>
  </si>
  <si>
    <t>float64</t>
  </si>
  <si>
    <t>First State Bank</t>
  </si>
  <si>
    <t>Chicago</t>
  </si>
  <si>
    <t>Georgia</t>
  </si>
  <si>
    <t>None (insured depositors paid directly)</t>
  </si>
  <si>
    <t>6111 days 00:00:00</t>
  </si>
  <si>
    <t>735 days 00:00:00</t>
  </si>
  <si>
    <t>800 bytes</t>
  </si>
  <si>
    <t>17,520 bytes</t>
  </si>
  <si>
    <t>729 days 00:00:00</t>
  </si>
  <si>
    <t>364 days 12:00:00</t>
  </si>
  <si>
    <t>9,600 bytes</t>
  </si>
  <si>
    <t>object</t>
  </si>
  <si>
    <t>1,310 bytes</t>
  </si>
  <si>
    <t>-</t>
  </si>
  <si>
    <t>362 bytes</t>
  </si>
  <si>
    <t>Braint</t>
  </si>
  <si>
    <t>560 bytes</t>
  </si>
  <si>
    <t>Bangladesh</t>
  </si>
  <si>
    <t>30,528 bytes</t>
  </si>
  <si>
    <t>0 days 00:15:53</t>
  </si>
  <si>
    <t>0 days 00:07:56.500000</t>
  </si>
  <si>
    <t>7,736 bytes</t>
  </si>
  <si>
    <t>1899-01-01 00:00:00</t>
  </si>
  <si>
    <t>World War</t>
  </si>
  <si>
    <t>Year of the Fire Horse</t>
  </si>
  <si>
    <t>43829 days 00:00:00</t>
  </si>
  <si>
    <t>22463 days 06:00:00</t>
  </si>
  <si>
    <t>3,439 bytes</t>
  </si>
  <si>
    <t>7,942 bytes</t>
  </si>
  <si>
    <t>partial</t>
  </si>
  <si>
    <t>EURUSD</t>
  </si>
  <si>
    <t>MS</t>
  </si>
  <si>
    <t>#66FF66</t>
  </si>
  <si>
    <t>0.xXXx</t>
  </si>
  <si>
    <t>#222</t>
  </si>
  <si>
    <t>249 bytes</t>
  </si>
  <si>
    <t>diamonte</t>
  </si>
  <si>
    <t>644 bytes</t>
  </si>
  <si>
    <t>GUI</t>
  </si>
  <si>
    <t>CBE</t>
  </si>
  <si>
    <t>Filled</t>
  </si>
  <si>
    <t>11,195 bytes</t>
  </si>
  <si>
    <t>336 days 00:00:00</t>
  </si>
  <si>
    <t>168 days 00:00:00</t>
  </si>
  <si>
    <t>822 bytes</t>
  </si>
  <si>
    <t>Europe</t>
  </si>
  <si>
    <t>EU</t>
  </si>
  <si>
    <t>Australia</t>
  </si>
  <si>
    <t>Douglass National Bank</t>
  </si>
  <si>
    <t>Kansas City</t>
  </si>
  <si>
    <t>Missouri</t>
  </si>
  <si>
    <t>Liberty Bank and Trust</t>
  </si>
  <si>
    <t>Hume Bank</t>
  </si>
  <si>
    <t>Hume</t>
  </si>
  <si>
    <t>Security Bank</t>
  </si>
  <si>
    <t>Bear Stearns</t>
  </si>
  <si>
    <t>New York City</t>
  </si>
  <si>
    <t>New York</t>
  </si>
  <si>
    <t>J.P. Morgan Chase</t>
  </si>
  <si>
    <t>ANB Financial N.A.</t>
  </si>
  <si>
    <t>Bentonville</t>
  </si>
  <si>
    <t>Arkansas</t>
  </si>
  <si>
    <t>Pulaski Bank and Trust Company</t>
  </si>
  <si>
    <t>First Integrity Bank, N.A.</t>
  </si>
  <si>
    <t>Staples</t>
  </si>
  <si>
    <t>Minnesota</t>
  </si>
  <si>
    <t>First International Bank and Trust</t>
  </si>
  <si>
    <t>IndyMac</t>
  </si>
  <si>
    <t>Pasadena</t>
  </si>
  <si>
    <t>California</t>
  </si>
  <si>
    <t>OneWest Bank, FSB</t>
  </si>
  <si>
    <t>First National Bank of Nevada</t>
  </si>
  <si>
    <t>Reno</t>
  </si>
  <si>
    <t>Nevada</t>
  </si>
  <si>
    <t>Mutual of Omaha Bank</t>
  </si>
  <si>
    <t>First Heritage Bank, N.A.</t>
  </si>
  <si>
    <t>Newport Beach</t>
  </si>
  <si>
    <t>First Priority Bank</t>
  </si>
  <si>
    <t>Bradenton</t>
  </si>
  <si>
    <t>Florida</t>
  </si>
  <si>
    <t>SunTrust Banks</t>
  </si>
  <si>
    <t>The Columbian Bank and Trust Company</t>
  </si>
  <si>
    <t>Topeka</t>
  </si>
  <si>
    <t>Kansas</t>
  </si>
  <si>
    <t>Citizens Bank and Trust</t>
  </si>
  <si>
    <t>Integrity Bank</t>
  </si>
  <si>
    <t>Alpharetta</t>
  </si>
  <si>
    <t>Regions Bank</t>
  </si>
  <si>
    <t>Silver State Bank</t>
  </si>
  <si>
    <t>Henderson</t>
  </si>
  <si>
    <t>Nevada State Bank</t>
  </si>
  <si>
    <t>Ameribank</t>
  </si>
  <si>
    <t>Northfork</t>
  </si>
  <si>
    <t>West Virginia</t>
  </si>
  <si>
    <t>The Citizens Savings Bank Pioneer Community Bank</t>
  </si>
  <si>
    <t>Washington Mutual Bank</t>
  </si>
  <si>
    <t>Seattle</t>
  </si>
  <si>
    <t>Washington</t>
  </si>
  <si>
    <t>JPMorgan Chase &amp; Co</t>
  </si>
  <si>
    <t>Main Street Bank</t>
  </si>
  <si>
    <t>Northville</t>
  </si>
  <si>
    <t>Michigan</t>
  </si>
  <si>
    <t>Monroe Bank and Trust</t>
  </si>
  <si>
    <t>Meridian Bank</t>
  </si>
  <si>
    <t>Eldred</t>
  </si>
  <si>
    <t>Illinois</t>
  </si>
  <si>
    <t>National Bank</t>
  </si>
  <si>
    <t>Alpha Bank &amp; Trust</t>
  </si>
  <si>
    <t>Stearns Bank, N.A.</t>
  </si>
  <si>
    <t>Freedom Bank</t>
  </si>
  <si>
    <t>Fifth Third Bank</t>
  </si>
  <si>
    <t>Franklin Bank</t>
  </si>
  <si>
    <t>Houston</t>
  </si>
  <si>
    <t>Texas</t>
  </si>
  <si>
    <t>Prosperity Bank</t>
  </si>
  <si>
    <t>Security Pacific Bank</t>
  </si>
  <si>
    <t>Los Angeles</t>
  </si>
  <si>
    <t>Pacific Western Bank</t>
  </si>
  <si>
    <t>The Community Bank</t>
  </si>
  <si>
    <t>Loganville</t>
  </si>
  <si>
    <t>Bank of Essex</t>
  </si>
  <si>
    <t>Downey Savings and Loan</t>
  </si>
  <si>
    <t>U.S. Bank, N.A.</t>
  </si>
  <si>
    <t>PFF Bank and Trust</t>
  </si>
  <si>
    <t>Pomona</t>
  </si>
  <si>
    <t>First Georgia Community Bank</t>
  </si>
  <si>
    <t>Jackson</t>
  </si>
  <si>
    <t>United Bank</t>
  </si>
  <si>
    <t>Haven Trust Bank</t>
  </si>
  <si>
    <t>Duluth</t>
  </si>
  <si>
    <t>Branch Banking and Trust Company (BB&amp;T)</t>
  </si>
  <si>
    <t>Sanderson State Bank</t>
  </si>
  <si>
    <t>Sanderson</t>
  </si>
  <si>
    <t>The Pecos County State Bank</t>
  </si>
  <si>
    <t>National Bank of Commerce</t>
  </si>
  <si>
    <t>Berkeley</t>
  </si>
  <si>
    <t>Republic Bank of Chicago</t>
  </si>
  <si>
    <t>Bank of Clark County</t>
  </si>
  <si>
    <t>Vancouver</t>
  </si>
  <si>
    <t>Umpqua Bank</t>
  </si>
  <si>
    <t>1st Centennial Bank</t>
  </si>
  <si>
    <t>Redlands</t>
  </si>
  <si>
    <t>First California Bank</t>
  </si>
  <si>
    <t>MagnetBank</t>
  </si>
  <si>
    <t>Salt Lake City</t>
  </si>
  <si>
    <t>Utah</t>
  </si>
  <si>
    <t>Suburban FSB</t>
  </si>
  <si>
    <t>Crofton</t>
  </si>
  <si>
    <t>Maryland</t>
  </si>
  <si>
    <t>Ocala National Bank</t>
  </si>
  <si>
    <t>Ocala</t>
  </si>
  <si>
    <t>CenterState Bank of Florida, N.A.</t>
  </si>
  <si>
    <t>FirstBank Financial Service</t>
  </si>
  <si>
    <t>McDonough</t>
  </si>
  <si>
    <t>Alliance Bank</t>
  </si>
  <si>
    <t>Culver City</t>
  </si>
  <si>
    <t>California Bank and Trust</t>
  </si>
  <si>
    <t>County Bank</t>
  </si>
  <si>
    <t>Merced</t>
  </si>
  <si>
    <t>Westamerica Bank</t>
  </si>
  <si>
    <t>Sherman County Bank</t>
  </si>
  <si>
    <t>Loup City</t>
  </si>
  <si>
    <t>Nebraska</t>
  </si>
  <si>
    <t>Heritage Bank</t>
  </si>
  <si>
    <t>Riverside Bank of the Gulf Coast</t>
  </si>
  <si>
    <t>Cape Coral</t>
  </si>
  <si>
    <t>TIB Bank</t>
  </si>
  <si>
    <t>Corn Belt Bank &amp; Trust Co.</t>
  </si>
  <si>
    <t>Pittsfield</t>
  </si>
  <si>
    <t>The Carlinville National Bank</t>
  </si>
  <si>
    <t>Pinnacle Bank of Oregon</t>
  </si>
  <si>
    <t>Beaverton</t>
  </si>
  <si>
    <t>Oregon</t>
  </si>
  <si>
    <t>Washington Trust Bank of Spokane</t>
  </si>
  <si>
    <t>Silver Falls Bank</t>
  </si>
  <si>
    <t>Silverton</t>
  </si>
  <si>
    <t>Citizens Bank</t>
  </si>
  <si>
    <t>Heritage Community Bank</t>
  </si>
  <si>
    <t>Glenwood</t>
  </si>
  <si>
    <t>MB Financial Bank, N.A.</t>
  </si>
  <si>
    <t>Security Savings Bank</t>
  </si>
  <si>
    <t>Bank of Nevada</t>
  </si>
  <si>
    <t>Freedom Bank of Georgia</t>
  </si>
  <si>
    <t>Commerce</t>
  </si>
  <si>
    <t>Northeast Georgia Bank</t>
  </si>
  <si>
    <t>FirstCity Bank</t>
  </si>
  <si>
    <t>Stockbridge</t>
  </si>
  <si>
    <t>Colorado National Bank</t>
  </si>
  <si>
    <t>Colorado Springs</t>
  </si>
  <si>
    <t>Colorado</t>
  </si>
  <si>
    <t>Herring Bank</t>
  </si>
  <si>
    <t>TeamBank, N.A.</t>
  </si>
  <si>
    <t>Paola</t>
  </si>
  <si>
    <t>Great Southern Bank</t>
  </si>
  <si>
    <t>Omni National Bank</t>
  </si>
  <si>
    <t>Atlanta</t>
  </si>
  <si>
    <t>SunTrust Bank</t>
  </si>
  <si>
    <t>Cape Fear Bank</t>
  </si>
  <si>
    <t>Wilmington</t>
  </si>
  <si>
    <t>North Carolina</t>
  </si>
  <si>
    <t>First Federal Savings and Loan Association</t>
  </si>
  <si>
    <t>New Frontier Bank</t>
  </si>
  <si>
    <t>Greeley</t>
  </si>
  <si>
    <t>None (Wound down by FDIC as receiver)</t>
  </si>
  <si>
    <t>American Sterling Bank</t>
  </si>
  <si>
    <t>Sugar Creek</t>
  </si>
  <si>
    <t>Metcalf Bank</t>
  </si>
  <si>
    <t>Great Basin Bank of Nevada</t>
  </si>
  <si>
    <t>Elko</t>
  </si>
  <si>
    <t>American Southern Bank</t>
  </si>
  <si>
    <t>Kennesaw</t>
  </si>
  <si>
    <t>Bank of North Georgia</t>
  </si>
  <si>
    <t>Michigan Heritage Bank</t>
  </si>
  <si>
    <t>Farmington Hills</t>
  </si>
  <si>
    <t>Level One Bank</t>
  </si>
  <si>
    <t>First Bank of Beverly Hills</t>
  </si>
  <si>
    <t>Calabasas</t>
  </si>
  <si>
    <t>First Bank of Idaho</t>
  </si>
  <si>
    <t>Ketchum</t>
  </si>
  <si>
    <t>Idaho</t>
  </si>
  <si>
    <t>Silverton Bank, N.A.</t>
  </si>
  <si>
    <t>Citizens Community Bank</t>
  </si>
  <si>
    <t>Ridgewood</t>
  </si>
  <si>
    <t>New Jersey</t>
  </si>
  <si>
    <t>North Jersey Community Bank</t>
  </si>
  <si>
    <t>America West Bank</t>
  </si>
  <si>
    <t>Layton</t>
  </si>
  <si>
    <t>Cache Valley Bank</t>
  </si>
  <si>
    <t>Westsound Bank</t>
  </si>
  <si>
    <t>Bremerton</t>
  </si>
  <si>
    <t>Kitsap Bank</t>
  </si>
  <si>
    <t>BankUnited FSB</t>
  </si>
  <si>
    <t>Coral Gables</t>
  </si>
  <si>
    <t>BankUnited</t>
  </si>
  <si>
    <t>Strategic Capital Bank</t>
  </si>
  <si>
    <t>Champaign</t>
  </si>
  <si>
    <t>Midland States Bank</t>
  </si>
  <si>
    <t>Citizens National Bank</t>
  </si>
  <si>
    <t>Macomb</t>
  </si>
  <si>
    <t>Morton Community Bank</t>
  </si>
  <si>
    <t>Bank of Lincolnwood</t>
  </si>
  <si>
    <t>Lincolnwood</t>
  </si>
  <si>
    <t>Southern Community Bank</t>
  </si>
  <si>
    <t>Fayetteville</t>
  </si>
  <si>
    <t>United Community Bank</t>
  </si>
  <si>
    <t>Cooperative Bank</t>
  </si>
  <si>
    <t>First Bank</t>
  </si>
  <si>
    <t>First National Bank of Anthony</t>
  </si>
  <si>
    <t>Anthony</t>
  </si>
  <si>
    <t>Bank of Kansas</t>
  </si>
  <si>
    <t>Community Bank of West Georgia</t>
  </si>
  <si>
    <t>Villa Rica</t>
  </si>
  <si>
    <t>Neighborhood Community Bank</t>
  </si>
  <si>
    <t>Newnan</t>
  </si>
  <si>
    <t>Charterbank</t>
  </si>
  <si>
    <t>Horizon Bank</t>
  </si>
  <si>
    <t>Pine City</t>
  </si>
  <si>
    <t>MetroPacific Bank</t>
  </si>
  <si>
    <t>Irvine</t>
  </si>
  <si>
    <t>Sunwest Bank</t>
  </si>
  <si>
    <t>Mirae Bank</t>
  </si>
  <si>
    <t>Wilshire State Bank</t>
  </si>
  <si>
    <t>First National Bank of Danville</t>
  </si>
  <si>
    <t>Danville</t>
  </si>
  <si>
    <t>First Financial Bank, N.A.</t>
  </si>
  <si>
    <t>Rock River Bank</t>
  </si>
  <si>
    <t>The Harvard State Bank</t>
  </si>
  <si>
    <t>John Warner Bank</t>
  </si>
  <si>
    <t>Clinton</t>
  </si>
  <si>
    <t>State Bank of Lincoln</t>
  </si>
  <si>
    <t>First State Bank of Winchester</t>
  </si>
  <si>
    <t>Winchester</t>
  </si>
  <si>
    <t>The First National Bank of Beardstown</t>
  </si>
  <si>
    <t>Elizabeth State Bank</t>
  </si>
  <si>
    <t>Elizabeth</t>
  </si>
  <si>
    <t>Galena State Bank and Trust Company</t>
  </si>
  <si>
    <t>Millennium State Bank of Texas</t>
  </si>
  <si>
    <t>Dallas</t>
  </si>
  <si>
    <t>State Bank of Texas</t>
  </si>
  <si>
    <t>Founders Bank</t>
  </si>
  <si>
    <t>Worth</t>
  </si>
  <si>
    <t>The PrivateBank and Trust Company</t>
  </si>
  <si>
    <t>Bank of Wyoming</t>
  </si>
  <si>
    <t>Thermopolis</t>
  </si>
  <si>
    <t>Wyoming</t>
  </si>
  <si>
    <t>Central Bank and Trust</t>
  </si>
  <si>
    <t>Temecula Valley Bank</t>
  </si>
  <si>
    <t>Temecula</t>
  </si>
  <si>
    <t>First-Citizens Bank and Trust Company</t>
  </si>
  <si>
    <t>Vineyard Bank</t>
  </si>
  <si>
    <t>Rancho Cucamonga</t>
  </si>
  <si>
    <t>BankFirst</t>
  </si>
  <si>
    <t>Sioux Falls</t>
  </si>
  <si>
    <t>South Dakota</t>
  </si>
  <si>
    <t>Alerus Financial, N.A.</t>
  </si>
  <si>
    <t>First Piedmont Bank</t>
  </si>
  <si>
    <t>Winder</t>
  </si>
  <si>
    <t>First American Bank and Trust Company</t>
  </si>
  <si>
    <t>Security Bank of Bibb County</t>
  </si>
  <si>
    <t>Macon</t>
  </si>
  <si>
    <t>State Bank and Trust Company</t>
  </si>
  <si>
    <t>Security Bank of North Metro</t>
  </si>
  <si>
    <t>Woodstock</t>
  </si>
  <si>
    <t>Security Bank of North Fulton</t>
  </si>
  <si>
    <t>Security Bank of Gwinnett County</t>
  </si>
  <si>
    <t>Suwanee</t>
  </si>
  <si>
    <t>Security Bank of Jones County</t>
  </si>
  <si>
    <t>Gray</t>
  </si>
  <si>
    <t>Security Bank of Houston County</t>
  </si>
  <si>
    <t>Perry</t>
  </si>
  <si>
    <t>Waterford Village Bank</t>
  </si>
  <si>
    <t>Williamsville</t>
  </si>
  <si>
    <t>Evans Bank, N.A.</t>
  </si>
  <si>
    <t>Jupiter</t>
  </si>
  <si>
    <t>Stonegate Bank</t>
  </si>
  <si>
    <t>First State Bank of Altus</t>
  </si>
  <si>
    <t>Altus</t>
  </si>
  <si>
    <t>Oklahoma</t>
  </si>
  <si>
    <t>First BankAmericano</t>
  </si>
  <si>
    <t>Crown Bank</t>
  </si>
  <si>
    <t>Peoples Community Bank</t>
  </si>
  <si>
    <t>West Chester</t>
  </si>
  <si>
    <t>Ohio</t>
  </si>
  <si>
    <t>Mutual Bank</t>
  </si>
  <si>
    <t>Harvey</t>
  </si>
  <si>
    <t>United Central Bank</t>
  </si>
  <si>
    <t>Sarasota</t>
  </si>
  <si>
    <t>Community National Bank of Sarasota County</t>
  </si>
  <si>
    <t>Venice</t>
  </si>
  <si>
    <t>Community First Bank</t>
  </si>
  <si>
    <t>Prineville</t>
  </si>
  <si>
    <t>Home Federal Bank</t>
  </si>
  <si>
    <t>Union Bank, N.A.</t>
  </si>
  <si>
    <t>Gilbert</t>
  </si>
  <si>
    <t>Arizona</t>
  </si>
  <si>
    <t>MidFirst Bank</t>
  </si>
  <si>
    <t>Dwelling House Savings and Loan Association</t>
  </si>
  <si>
    <t>Pittsburgh</t>
  </si>
  <si>
    <t>Pennsylvania</t>
  </si>
  <si>
    <t>PNC Bank, N.A.</t>
  </si>
  <si>
    <t>Colonial Bank</t>
  </si>
  <si>
    <t>Montgomery</t>
  </si>
  <si>
    <t>Alabama</t>
  </si>
  <si>
    <t>Branch Banking and Trust (BB&amp;T)</t>
  </si>
  <si>
    <t>Community Bank of Arizona</t>
  </si>
  <si>
    <t>Phoenix</t>
  </si>
  <si>
    <t>Community Bank of Nevada</t>
  </si>
  <si>
    <t>Las Vegas</t>
  </si>
  <si>
    <t>First Coweta Bank</t>
  </si>
  <si>
    <t>Guaranty Bank</t>
  </si>
  <si>
    <t>Austin</t>
  </si>
  <si>
    <t>BBVA Compass</t>
  </si>
  <si>
    <t>CapitalSouth Bank</t>
  </si>
  <si>
    <t>Birmingham</t>
  </si>
  <si>
    <t>IBERIABANK</t>
  </si>
  <si>
    <t>ebank</t>
  </si>
  <si>
    <t>Bradford Bank</t>
  </si>
  <si>
    <t>Baltimore</t>
  </si>
  <si>
    <t>Manufacturers &amp; Traders Trust Company</t>
  </si>
  <si>
    <t>Mainstreet Bank</t>
  </si>
  <si>
    <t>Forest Lake</t>
  </si>
  <si>
    <t>Central Bank</t>
  </si>
  <si>
    <t>Affinity Bank</t>
  </si>
  <si>
    <t>Ventura</t>
  </si>
  <si>
    <t>First Bank of Kansas City</t>
  </si>
  <si>
    <t>Great American Bank</t>
  </si>
  <si>
    <t>InBank</t>
  </si>
  <si>
    <t>Oak Forest</t>
  </si>
  <si>
    <t>Vantus Bank</t>
  </si>
  <si>
    <t>Sioux City</t>
  </si>
  <si>
    <t>Iowa</t>
  </si>
  <si>
    <t>Platinum Community Bank</t>
  </si>
  <si>
    <t>Rolling Meadows</t>
  </si>
  <si>
    <t>Flagstaff</t>
  </si>
  <si>
    <t>Corus Bank</t>
  </si>
  <si>
    <t>Brickwell Community Bank</t>
  </si>
  <si>
    <t>Woodbury</t>
  </si>
  <si>
    <t>CorTrust Bank, N.A.</t>
  </si>
  <si>
    <t>Venture Bank</t>
  </si>
  <si>
    <t>Lacey</t>
  </si>
  <si>
    <t>Irwin Union Bank and Trust Company</t>
  </si>
  <si>
    <t>Columbus</t>
  </si>
  <si>
    <t>Indiana</t>
  </si>
  <si>
    <t>Irwin Union Bank, F.S.B.</t>
  </si>
  <si>
    <t>Louisville</t>
  </si>
  <si>
    <t>Kentucky</t>
  </si>
  <si>
    <t>Georgian Bank</t>
  </si>
  <si>
    <t>First Citizens Bank and Trust Company</t>
  </si>
  <si>
    <t>Warren Bank</t>
  </si>
  <si>
    <t>Warren</t>
  </si>
  <si>
    <t>The Huntington National Bank</t>
  </si>
  <si>
    <t>Jennings State Bank</t>
  </si>
  <si>
    <t>Spring Grove</t>
  </si>
  <si>
    <t>South Colorado National Bank</t>
  </si>
  <si>
    <t>Pueblo</t>
  </si>
  <si>
    <t>Legacy Bank</t>
  </si>
  <si>
    <t>San Joaquin Bank</t>
  </si>
  <si>
    <t>Bakersfield</t>
  </si>
  <si>
    <t>Citizens Business Bank</t>
  </si>
  <si>
    <t>Partners Bank</t>
  </si>
  <si>
    <t>Naples</t>
  </si>
  <si>
    <t>American United Bank</t>
  </si>
  <si>
    <t>Lawrenceville</t>
  </si>
  <si>
    <t>Ameris Bank</t>
  </si>
  <si>
    <t>Hillcrest Bank Florida</t>
  </si>
  <si>
    <t>Hillcrest Bank, N.A.</t>
  </si>
  <si>
    <t>Flagship National Bank</t>
  </si>
  <si>
    <t>First Federal Bank of Florida</t>
  </si>
  <si>
    <t>Bank of Elmwood</t>
  </si>
  <si>
    <t>Racine</t>
  </si>
  <si>
    <t>Wisconsin</t>
  </si>
  <si>
    <t>Tri City National Bank</t>
  </si>
  <si>
    <t>Riverview Community Bank</t>
  </si>
  <si>
    <t>Otsego</t>
  </si>
  <si>
    <t>First DuPage Bank of Westmont</t>
  </si>
  <si>
    <t>Westmont</t>
  </si>
  <si>
    <t>First Midwest Bank</t>
  </si>
  <si>
    <t>Community Bank of Lemont</t>
  </si>
  <si>
    <t>Lemont</t>
  </si>
  <si>
    <t>Bank USA, N.A.</t>
  </si>
  <si>
    <t>California National Bank</t>
  </si>
  <si>
    <t>San Diego National Bank</t>
  </si>
  <si>
    <t>San Diego</t>
  </si>
  <si>
    <t>Pacific National Bank</t>
  </si>
  <si>
    <t>San Francisco</t>
  </si>
  <si>
    <t>Park National Bank</t>
  </si>
  <si>
    <t>Teague</t>
  </si>
  <si>
    <t>Madisonville State Bank</t>
  </si>
  <si>
    <t>Madisonville</t>
  </si>
  <si>
    <t>North Houston Bank</t>
  </si>
  <si>
    <t>United Security Bank</t>
  </si>
  <si>
    <t>Sparta</t>
  </si>
  <si>
    <t>Home Federal Savings Bank</t>
  </si>
  <si>
    <t>Detroit</t>
  </si>
  <si>
    <t>Liberty Bank and Trust Company</t>
  </si>
  <si>
    <t>Prosperan Bank</t>
  </si>
  <si>
    <t>Oakdale</t>
  </si>
  <si>
    <t>Gateway Bank of St. Louis</t>
  </si>
  <si>
    <t>St. Louis</t>
  </si>
  <si>
    <t>Central Bank of Kansas City</t>
  </si>
  <si>
    <t>United Commercial Bank</t>
  </si>
  <si>
    <t>East West Bank</t>
  </si>
  <si>
    <t>Century Bank, F.S.B.</t>
  </si>
  <si>
    <t>Orion Bank</t>
  </si>
  <si>
    <t>Pacific Coast National Bank</t>
  </si>
  <si>
    <t>San Clemente</t>
  </si>
  <si>
    <t>Commerce Bank of Southwest Florida</t>
  </si>
  <si>
    <t>Fort Myers</t>
  </si>
  <si>
    <t>The Buckhead Community Bank</t>
  </si>
  <si>
    <t>State Bank and Trust</t>
  </si>
  <si>
    <t>First Security National Bank</t>
  </si>
  <si>
    <t>Norcross</t>
  </si>
  <si>
    <t>The Tattnall Bank</t>
  </si>
  <si>
    <t>Reidsville</t>
  </si>
  <si>
    <t>Heritage Bank of the South</t>
  </si>
  <si>
    <t>AmTrust Bank</t>
  </si>
  <si>
    <t>Cleveland</t>
  </si>
  <si>
    <t>New York Community Bank</t>
  </si>
  <si>
    <t>Benchmark Bank</t>
  </si>
  <si>
    <t>Aurora</t>
  </si>
  <si>
    <t>Greater Atlantic Bank</t>
  </si>
  <si>
    <t>Reston</t>
  </si>
  <si>
    <t>Virginia</t>
  </si>
  <si>
    <t>Sonabank</t>
  </si>
  <si>
    <t>Republic Federal Bank, N.A.</t>
  </si>
  <si>
    <t>Miami</t>
  </si>
  <si>
    <t>1st United Bank</t>
  </si>
  <si>
    <t>Valley Capital Bank, N.A.</t>
  </si>
  <si>
    <t>Mesa</t>
  </si>
  <si>
    <t>Enterprise Bank and Trust</t>
  </si>
  <si>
    <t>SolutionsBank</t>
  </si>
  <si>
    <t>Overland Park</t>
  </si>
  <si>
    <t>Arvest Bank</t>
  </si>
  <si>
    <t>RockBridge Commercial Bank</t>
  </si>
  <si>
    <t>Peoples First Community Bank</t>
  </si>
  <si>
    <t>Panama City</t>
  </si>
  <si>
    <t>Hancock Bank</t>
  </si>
  <si>
    <t>Citizens State Bank</t>
  </si>
  <si>
    <t>New Baltimore</t>
  </si>
  <si>
    <t>New South Federal Savings Bank</t>
  </si>
  <si>
    <t>Irondale</t>
  </si>
  <si>
    <t>Beal Bank</t>
  </si>
  <si>
    <t>Independent Bankers' Bank</t>
  </si>
  <si>
    <t>Springfield</t>
  </si>
  <si>
    <t>The Independent Bankers Bank</t>
  </si>
  <si>
    <t>Imperial Capital Bank</t>
  </si>
  <si>
    <t>La Jolla</t>
  </si>
  <si>
    <t>City National Bank</t>
  </si>
  <si>
    <t>First Federal Bank of California, F.S.B.</t>
  </si>
  <si>
    <t>Santa Monica</t>
  </si>
  <si>
    <t>Bellingham</t>
  </si>
  <si>
    <t>Washington Federal Savings and Loan Association</t>
  </si>
  <si>
    <t>Town Community Bank &amp; Trust</t>
  </si>
  <si>
    <t>Antioch</t>
  </si>
  <si>
    <t>First American Bank</t>
  </si>
  <si>
    <t>St. Stephen State Bank</t>
  </si>
  <si>
    <t>St. Stephen</t>
  </si>
  <si>
    <t>First State Bank of St. Joseph</t>
  </si>
  <si>
    <t>Barnes Banking Company</t>
  </si>
  <si>
    <t>Kaysville</t>
  </si>
  <si>
    <t>Premier American Bank</t>
  </si>
  <si>
    <t>Premier American Bank, N.A.</t>
  </si>
  <si>
    <t>Bank of Leeton</t>
  </si>
  <si>
    <t>Leeton</t>
  </si>
  <si>
    <t>Sunflower Bank, N.A.</t>
  </si>
  <si>
    <t>Charter Bank</t>
  </si>
  <si>
    <t>Santa Fe</t>
  </si>
  <si>
    <t>New Mexico</t>
  </si>
  <si>
    <t>Evergreen Bank</t>
  </si>
  <si>
    <t>Columbia River Bank</t>
  </si>
  <si>
    <t>The Dalles</t>
  </si>
  <si>
    <t>Columbia State Bank</t>
  </si>
  <si>
    <t>First National Bank of Georgia</t>
  </si>
  <si>
    <t>Carrollton</t>
  </si>
  <si>
    <t>Community and Southern Bank</t>
  </si>
  <si>
    <t>Florida Community Bank</t>
  </si>
  <si>
    <t>Immokalee</t>
  </si>
  <si>
    <t>Marshall Bank, N.A.</t>
  </si>
  <si>
    <t>Hallock</t>
  </si>
  <si>
    <t>United Valley Bank</t>
  </si>
  <si>
    <t>Community Bank and Trust</t>
  </si>
  <si>
    <t>Cornelia</t>
  </si>
  <si>
    <t>SCBT, N.A.</t>
  </si>
  <si>
    <t>First Regional Bank</t>
  </si>
  <si>
    <t>American Marine Bank</t>
  </si>
  <si>
    <t>Bainbridge Island</t>
  </si>
  <si>
    <t>1st American State Bank of Minnesota</t>
  </si>
  <si>
    <t>Hancock</t>
  </si>
  <si>
    <t>Community Development Bank, FSB</t>
  </si>
  <si>
    <t>La Jolla Bank</t>
  </si>
  <si>
    <t>George Washington Savings Bank</t>
  </si>
  <si>
    <t>Orland Park</t>
  </si>
  <si>
    <t>FirstMerit Bank, N.A.</t>
  </si>
  <si>
    <t>The La Coste National Bank</t>
  </si>
  <si>
    <t>La Coste</t>
  </si>
  <si>
    <t>Community National Bank</t>
  </si>
  <si>
    <t>Marco Community Bank</t>
  </si>
  <si>
    <t>Marco Island</t>
  </si>
  <si>
    <t>Carson River Community Bank</t>
  </si>
  <si>
    <t>Carson City</t>
  </si>
  <si>
    <t>Heritage Bank of Nevada</t>
  </si>
  <si>
    <t>Rainier Pacific Bank</t>
  </si>
  <si>
    <t>Tacoma</t>
  </si>
  <si>
    <t>Centennial Bank</t>
  </si>
  <si>
    <t>Ogden</t>
  </si>
  <si>
    <t>Waterfield Bank</t>
  </si>
  <si>
    <t>Germantown</t>
  </si>
  <si>
    <t>Bank of Illinois</t>
  </si>
  <si>
    <t>Normal</t>
  </si>
  <si>
    <t>Heartland Bank and Trust Company</t>
  </si>
  <si>
    <t>Sun American Bank</t>
  </si>
  <si>
    <t>Boca Raton</t>
  </si>
  <si>
    <t>LibertyPointe Bank</t>
  </si>
  <si>
    <t>Valley National Bank</t>
  </si>
  <si>
    <t>The Park Avenue Bank</t>
  </si>
  <si>
    <t>Statewide Bank</t>
  </si>
  <si>
    <t>Covington</t>
  </si>
  <si>
    <t>Louisiana</t>
  </si>
  <si>
    <t>Home Bank</t>
  </si>
  <si>
    <t>Old Southern Bank</t>
  </si>
  <si>
    <t>Orlando</t>
  </si>
  <si>
    <t>American National Bank</t>
  </si>
  <si>
    <t>Parma</t>
  </si>
  <si>
    <t>The National Bank and Trust Company</t>
  </si>
  <si>
    <t>Advanta Bank Corp</t>
  </si>
  <si>
    <t>Draper</t>
  </si>
  <si>
    <t>Century Security Bank</t>
  </si>
  <si>
    <t>Bank of Upson</t>
  </si>
  <si>
    <t>Bank of Hiawassee</t>
  </si>
  <si>
    <t>Hiawassee</t>
  </si>
  <si>
    <t>Citizens South Bank</t>
  </si>
  <si>
    <t>Appalachian Community Bank</t>
  </si>
  <si>
    <t>Ellijay</t>
  </si>
  <si>
    <t>First Lowndes Bank</t>
  </si>
  <si>
    <t>Luverne</t>
  </si>
  <si>
    <t>First Citizens Bank</t>
  </si>
  <si>
    <t>State Bank of Aurora</t>
  </si>
  <si>
    <t>Northern State Bank</t>
  </si>
  <si>
    <t>Desert Hills Bank</t>
  </si>
  <si>
    <t>Unity National Bank</t>
  </si>
  <si>
    <t>Cartersville</t>
  </si>
  <si>
    <t>Bank of the Ozarks</t>
  </si>
  <si>
    <t>Key West Bank</t>
  </si>
  <si>
    <t>Key West</t>
  </si>
  <si>
    <t>McIntosh Commercial Bank</t>
  </si>
  <si>
    <t>Hamilton State Bank</t>
  </si>
  <si>
    <t>Beach First National Bank</t>
  </si>
  <si>
    <t>Myrtle Beach</t>
  </si>
  <si>
    <t>South Carolina</t>
  </si>
  <si>
    <t>Bank of North Carolina</t>
  </si>
  <si>
    <t>City Bank</t>
  </si>
  <si>
    <t>Lynnwood</t>
  </si>
  <si>
    <t>Whidbey Island Bank</t>
  </si>
  <si>
    <t>Tamalpais Bank</t>
  </si>
  <si>
    <t>San Rafael</t>
  </si>
  <si>
    <t>Innovative Bank</t>
  </si>
  <si>
    <t>Oakland</t>
  </si>
  <si>
    <t>Center Bank</t>
  </si>
  <si>
    <t>Butler Bank</t>
  </si>
  <si>
    <t>Lowell</t>
  </si>
  <si>
    <t>Massachusetts</t>
  </si>
  <si>
    <t>People's United Bank</t>
  </si>
  <si>
    <t>Riverside National Bank of Florida</t>
  </si>
  <si>
    <t>Fort Pierce</t>
  </si>
  <si>
    <t>TD Bank, N.A.</t>
  </si>
  <si>
    <t>AmericanFirst Bank</t>
  </si>
  <si>
    <t>Clermont</t>
  </si>
  <si>
    <t>First Federal Bank of North Florida</t>
  </si>
  <si>
    <t>Palatka</t>
  </si>
  <si>
    <t>Lakeside Community Bank</t>
  </si>
  <si>
    <t>Sterling Heights</t>
  </si>
  <si>
    <t>Amcore Bank</t>
  </si>
  <si>
    <t>Rockford</t>
  </si>
  <si>
    <t>Harris, N.A.</t>
  </si>
  <si>
    <t>Broadway Bank</t>
  </si>
  <si>
    <t>MB Financial, N.A.</t>
  </si>
  <si>
    <t>Citizens Bank and Trust Company of Chicago</t>
  </si>
  <si>
    <t>Lincoln Park Saving Bank</t>
  </si>
  <si>
    <t>Northbrook Bank and Trust Company</t>
  </si>
  <si>
    <t>New Century Bank</t>
  </si>
  <si>
    <t>Peotone Bank and Trust Company</t>
  </si>
  <si>
    <t>Peotone</t>
  </si>
  <si>
    <t>Wheatland Bank</t>
  </si>
  <si>
    <t>Naperville</t>
  </si>
  <si>
    <t>Wheaton Bank and Trust</t>
  </si>
  <si>
    <t>BC National Banks</t>
  </si>
  <si>
    <t>Butler</t>
  </si>
  <si>
    <t>CF Bancorp</t>
  </si>
  <si>
    <t>Port Huron</t>
  </si>
  <si>
    <t>First Michigan Bank</t>
  </si>
  <si>
    <t>Champion Bank</t>
  </si>
  <si>
    <t>Creve Coeur</t>
  </si>
  <si>
    <t>BankLiberty</t>
  </si>
  <si>
    <t>Eurobank</t>
  </si>
  <si>
    <t>San Juan</t>
  </si>
  <si>
    <t>Puerto Rico</t>
  </si>
  <si>
    <t>Orient Bank and Trust</t>
  </si>
  <si>
    <t>Frontier Bank</t>
  </si>
  <si>
    <t>Everett</t>
  </si>
  <si>
    <t>Union Bank</t>
  </si>
  <si>
    <t>R-G Premier Bank of Puerto Rico</t>
  </si>
  <si>
    <t>Hato Rey</t>
  </si>
  <si>
    <t>Scotiabank de Puerto Rico</t>
  </si>
  <si>
    <t>Westernbank Puerto Rico</t>
  </si>
  <si>
    <t>Mayaguez</t>
  </si>
  <si>
    <t>Banco Popular de Puerto Rico</t>
  </si>
  <si>
    <t>1st Pacific Bank of California</t>
  </si>
  <si>
    <t>Towne Bank of Arizona</t>
  </si>
  <si>
    <t>Commerce Bank of Arizona</t>
  </si>
  <si>
    <t>Access Bank</t>
  </si>
  <si>
    <t>Champlin</t>
  </si>
  <si>
    <t>PrinsBank</t>
  </si>
  <si>
    <t>The Bank of Bonifay</t>
  </si>
  <si>
    <t>Bonifay</t>
  </si>
  <si>
    <t>Midwest Bank and Trust Company</t>
  </si>
  <si>
    <t>Elmwood Park</t>
  </si>
  <si>
    <t>New Liberty Bank</t>
  </si>
  <si>
    <t>Plymouth</t>
  </si>
  <si>
    <t>Bank of Ann Arbor</t>
  </si>
  <si>
    <t>Satilla Community Bank</t>
  </si>
  <si>
    <t>St. Marys</t>
  </si>
  <si>
    <t>Southwest Community Bank</t>
  </si>
  <si>
    <t>Simmons First National Bank</t>
  </si>
  <si>
    <t>Pinehurst Bank</t>
  </si>
  <si>
    <t>St. Paul</t>
  </si>
  <si>
    <t>Coulee Bank</t>
  </si>
  <si>
    <t>Bank of Florida-Southeast</t>
  </si>
  <si>
    <t>Fort Lauderdale</t>
  </si>
  <si>
    <t>EverBank</t>
  </si>
  <si>
    <t>Bank of Florida-Southwest</t>
  </si>
  <si>
    <t>Bank of Florida-Tampa Bay</t>
  </si>
  <si>
    <t>Tampa</t>
  </si>
  <si>
    <t>Sun West Bank</t>
  </si>
  <si>
    <t>Granite Community Bank</t>
  </si>
  <si>
    <t>Granite Bay</t>
  </si>
  <si>
    <t>Tri Counties Bank</t>
  </si>
  <si>
    <t>TierOne Bank</t>
  </si>
  <si>
    <t>Lincoln</t>
  </si>
  <si>
    <t>Great Western Bank</t>
  </si>
  <si>
    <t>First National Bank</t>
  </si>
  <si>
    <t>Rosedale</t>
  </si>
  <si>
    <t>Mississippi</t>
  </si>
  <si>
    <t>The Jefferson Bank</t>
  </si>
  <si>
    <t>Arcola Homestead Savings Bank</t>
  </si>
  <si>
    <t>Arcola</t>
  </si>
  <si>
    <t>Washington First International Bank</t>
  </si>
  <si>
    <t>Nevada Security Bank</t>
  </si>
  <si>
    <t>Peninsula Bank</t>
  </si>
  <si>
    <t>Englewood</t>
  </si>
  <si>
    <t>Savannah</t>
  </si>
  <si>
    <t>The Savannah Bank</t>
  </si>
  <si>
    <t>High Desert State Bank</t>
  </si>
  <si>
    <t>Albuquerque</t>
  </si>
  <si>
    <t>Bay National Bank</t>
  </si>
  <si>
    <t>Bay Bank, FSB</t>
  </si>
  <si>
    <t>Ideal Federal Savings Bank</t>
  </si>
  <si>
    <t>USA Bank</t>
  </si>
  <si>
    <t>Port Chester</t>
  </si>
  <si>
    <t>Home National Bank</t>
  </si>
  <si>
    <t>Blackwell</t>
  </si>
  <si>
    <t>RCB Bank</t>
  </si>
  <si>
    <t>Woodlands Bank</t>
  </si>
  <si>
    <t>Bluffton</t>
  </si>
  <si>
    <t>First National Bank of the South</t>
  </si>
  <si>
    <t>Spartanburg</t>
  </si>
  <si>
    <t>NAFH National Bank</t>
  </si>
  <si>
    <t>Mainstreet Savings Bank</t>
  </si>
  <si>
    <t>Hastings</t>
  </si>
  <si>
    <t>Commercial Bank</t>
  </si>
  <si>
    <t>Metro Bank of Dade County</t>
  </si>
  <si>
    <t>Turnberry Bank</t>
  </si>
  <si>
    <t>Aventura</t>
  </si>
  <si>
    <t>Olde Cypress Community Bank</t>
  </si>
  <si>
    <t>Clewiston</t>
  </si>
  <si>
    <t>CenterState Bank of Florida</t>
  </si>
  <si>
    <t>Community Security Bank</t>
  </si>
  <si>
    <t>New Prague</t>
  </si>
  <si>
    <t>Roundbank</t>
  </si>
  <si>
    <t>Crescent Bank and Trust Co</t>
  </si>
  <si>
    <t>Jasper</t>
  </si>
  <si>
    <t>Renasant Bank</t>
  </si>
  <si>
    <t>Sterling Bank</t>
  </si>
  <si>
    <t>Lantana</t>
  </si>
  <si>
    <t>Williamsburg First National Bank</t>
  </si>
  <si>
    <t>Kingstree</t>
  </si>
  <si>
    <t>Thunder Bank</t>
  </si>
  <si>
    <t>Sylvan Grove</t>
  </si>
  <si>
    <t>The Bennington State Bank</t>
  </si>
  <si>
    <t>SouthwestUSA Bank</t>
  </si>
  <si>
    <t>Plaza Bank</t>
  </si>
  <si>
    <t>Home Valley Bank</t>
  </si>
  <si>
    <t>Cave Junction</t>
  </si>
  <si>
    <t>South Valley Bank and Trust</t>
  </si>
  <si>
    <t>Bayside Savings Bank</t>
  </si>
  <si>
    <t>Port Saint Joe</t>
  </si>
  <si>
    <t>Coastal Community Bank</t>
  </si>
  <si>
    <t>NorthWest Bank and Trust</t>
  </si>
  <si>
    <t>Acworth</t>
  </si>
  <si>
    <t>The Cowlitz Bank</t>
  </si>
  <si>
    <t>Longview</t>
  </si>
  <si>
    <t>LibertyBank</t>
  </si>
  <si>
    <t>Eugene</t>
  </si>
  <si>
    <t>Ravenswood Bank</t>
  </si>
  <si>
    <t>Palos Bank and Trust</t>
  </si>
  <si>
    <t>Palos Heights</t>
  </si>
  <si>
    <t>ShoreBank</t>
  </si>
  <si>
    <t>Urban Partnership Bank</t>
  </si>
  <si>
    <t>Community National Bank at Bartow</t>
  </si>
  <si>
    <t>Bartow</t>
  </si>
  <si>
    <t>Independent National Bank</t>
  </si>
  <si>
    <t>Imperial Savings &amp; Loan</t>
  </si>
  <si>
    <t>Martinsville</t>
  </si>
  <si>
    <t>River Community Bank, N.A.</t>
  </si>
  <si>
    <t>Butte Community Bank</t>
  </si>
  <si>
    <t>Chico</t>
  </si>
  <si>
    <t>Rabobank, N.A.</t>
  </si>
  <si>
    <t>Pacific State Bank</t>
  </si>
  <si>
    <t>Stockton</t>
  </si>
  <si>
    <t>Los Padres Bank</t>
  </si>
  <si>
    <t>Solvang</t>
  </si>
  <si>
    <t>Sonoma Valley Bank</t>
  </si>
  <si>
    <t>Sonoma</t>
  </si>
  <si>
    <t>Bank of Ellijay</t>
  </si>
  <si>
    <t>First Commerce Community Bank</t>
  </si>
  <si>
    <t>Douglasville</t>
  </si>
  <si>
    <t>Peoples Bank</t>
  </si>
  <si>
    <t>ISN Bank</t>
  </si>
  <si>
    <t>Cherry Hill</t>
  </si>
  <si>
    <t>Customers Bank</t>
  </si>
  <si>
    <t>Bramble Savings Bank</t>
  </si>
  <si>
    <t>Milford</t>
  </si>
  <si>
    <t>Foundation Bank</t>
  </si>
  <si>
    <t>Maritime Savings Bank</t>
  </si>
  <si>
    <t>West Allis</t>
  </si>
  <si>
    <t>North Shore Bank, FSB</t>
  </si>
  <si>
    <t>Haven Trust Bank Florida</t>
  </si>
  <si>
    <t>Ponte Vedra Beach</t>
  </si>
  <si>
    <t>First Southern Bank</t>
  </si>
  <si>
    <t>North County Bank</t>
  </si>
  <si>
    <t>Arlington</t>
  </si>
  <si>
    <t>Wakulla Bank</t>
  </si>
  <si>
    <t>Crawfordville</t>
  </si>
  <si>
    <t>Shoreline Bank</t>
  </si>
  <si>
    <t>Shoreline</t>
  </si>
  <si>
    <t>GBC International Bank</t>
  </si>
  <si>
    <t>Security Savings Bank, FSB</t>
  </si>
  <si>
    <t>Olathe</t>
  </si>
  <si>
    <t>WestBridge Bank and Trust Company</t>
  </si>
  <si>
    <t>Chesterfield</t>
  </si>
  <si>
    <t>Midland State Bank</t>
  </si>
  <si>
    <t>Premier Bank</t>
  </si>
  <si>
    <t>Jefferson City</t>
  </si>
  <si>
    <t>Providence Bank</t>
  </si>
  <si>
    <t>Hillcrest Bank</t>
  </si>
  <si>
    <t>First Bank of Jacksonville</t>
  </si>
  <si>
    <t>Jacksonville</t>
  </si>
  <si>
    <t>Progress Bank of Florida</t>
  </si>
  <si>
    <t>Bay Cities Bank</t>
  </si>
  <si>
    <t>First National Bank of Barnesville</t>
  </si>
  <si>
    <t>Barnesville</t>
  </si>
  <si>
    <t>Gordon Bank</t>
  </si>
  <si>
    <t>Gordon</t>
  </si>
  <si>
    <t>Morris Bank</t>
  </si>
  <si>
    <t>First Suburban National Bank</t>
  </si>
  <si>
    <t>Maywood</t>
  </si>
  <si>
    <t>Seaway Bank and Trust Company</t>
  </si>
  <si>
    <t>First Arizona Savings</t>
  </si>
  <si>
    <t>Scottsdale</t>
  </si>
  <si>
    <t>K Bank</t>
  </si>
  <si>
    <t>Randallstown</t>
  </si>
  <si>
    <t>Manufacturers and Traders Trust Company</t>
  </si>
  <si>
    <t>Western Commercial Bank</t>
  </si>
  <si>
    <t>Woodland Hills</t>
  </si>
  <si>
    <t>First Vietnamese American Bank</t>
  </si>
  <si>
    <t>Westminster</t>
  </si>
  <si>
    <t>Grandpoint Bank</t>
  </si>
  <si>
    <t>Pierce Commercial Bank</t>
  </si>
  <si>
    <t>Tifton Banking Company</t>
  </si>
  <si>
    <t>Tifton</t>
  </si>
  <si>
    <t>Darby Bank &amp; Trust</t>
  </si>
  <si>
    <t>Vidalia</t>
  </si>
  <si>
    <t>Copper Star Bank</t>
  </si>
  <si>
    <t>Gulf State Community Bank</t>
  </si>
  <si>
    <t>Carrabelle</t>
  </si>
  <si>
    <t>Allegiance Bank of North America</t>
  </si>
  <si>
    <t>Bala Cynwyd</t>
  </si>
  <si>
    <t>VIST Bank</t>
  </si>
  <si>
    <t>First Banking Center</t>
  </si>
  <si>
    <t>Burlington</t>
  </si>
  <si>
    <t>Paramount Bank</t>
  </si>
  <si>
    <t>Earthstar Bank</t>
  </si>
  <si>
    <t>Southampton</t>
  </si>
  <si>
    <t>Polonia Bank</t>
  </si>
  <si>
    <t>Chestatee State Bank</t>
  </si>
  <si>
    <t>Dawsonville</t>
  </si>
  <si>
    <t>Batesville</t>
  </si>
  <si>
    <t>Southern Bank</t>
  </si>
  <si>
    <t>Lino Lakes</t>
  </si>
  <si>
    <t>Farmers &amp; Merchants Savings Bank</t>
  </si>
  <si>
    <t>United Americas Bank</t>
  </si>
  <si>
    <t>McCaysville</t>
  </si>
  <si>
    <t>Peoples Bank of East Tennessee</t>
  </si>
  <si>
    <t>The Bank of Miami, N.A.</t>
  </si>
  <si>
    <t>First Commercial Bank of Florida</t>
  </si>
  <si>
    <t>Oglethorpe Bank</t>
  </si>
  <si>
    <t>Brunswick</t>
  </si>
  <si>
    <t>Enterprise Banking Company</t>
  </si>
  <si>
    <t>CommunitySouth Bank and Trust</t>
  </si>
  <si>
    <t>Easley</t>
  </si>
  <si>
    <t>CertusBank, N.A.</t>
  </si>
  <si>
    <t>Bank of Asheville</t>
  </si>
  <si>
    <t>Asheville</t>
  </si>
  <si>
    <t>United Western Bank</t>
  </si>
  <si>
    <t>Denver</t>
  </si>
  <si>
    <t>FirsTier Bank</t>
  </si>
  <si>
    <t>First Community Bank</t>
  </si>
  <si>
    <t>Taos</t>
  </si>
  <si>
    <t>Camargo</t>
  </si>
  <si>
    <t>Bank 7</t>
  </si>
  <si>
    <t>Evergreen State Bank</t>
  </si>
  <si>
    <t>Stoughton</t>
  </si>
  <si>
    <t>McFarland State Bank</t>
  </si>
  <si>
    <t>American Trust Bank</t>
  </si>
  <si>
    <t>Roswell</t>
  </si>
  <si>
    <t>North Georgia Bank</t>
  </si>
  <si>
    <t>Watkinsville</t>
  </si>
  <si>
    <t>BankSouth</t>
  </si>
  <si>
    <t>Northbrook Bank and Trust</t>
  </si>
  <si>
    <t>Peoples State Bank</t>
  </si>
  <si>
    <t>Hamtramck</t>
  </si>
  <si>
    <t>Canyon National Bank</t>
  </si>
  <si>
    <t>Palm Springs</t>
  </si>
  <si>
    <t>Pacific Premier Bank</t>
  </si>
  <si>
    <t>Sunshine State Community Bank</t>
  </si>
  <si>
    <t>Port Orange</t>
  </si>
  <si>
    <t>Badger State Bank</t>
  </si>
  <si>
    <t>Cassville</t>
  </si>
  <si>
    <t>Royal Bank</t>
  </si>
  <si>
    <t>Habersham Bank</t>
  </si>
  <si>
    <t>Clarkesville</t>
  </si>
  <si>
    <t>Citizens Bank of Effingham</t>
  </si>
  <si>
    <t>Charter Oak Bank</t>
  </si>
  <si>
    <t>Napa</t>
  </si>
  <si>
    <t>Bank of Marin</t>
  </si>
  <si>
    <t>San Luis Trust Bank, FSB</t>
  </si>
  <si>
    <t>San Luis Obispo</t>
  </si>
  <si>
    <t>Valley Community Bank</t>
  </si>
  <si>
    <t>St. Charles</t>
  </si>
  <si>
    <t>First National Bank of Davis</t>
  </si>
  <si>
    <t>Davis</t>
  </si>
  <si>
    <t>The Pauls Valley National Bank</t>
  </si>
  <si>
    <t>Milwaukee</t>
  </si>
  <si>
    <t>Bank of Commerce</t>
  </si>
  <si>
    <t>Wood Dale</t>
  </si>
  <si>
    <t>Advantage National Bank Group</t>
  </si>
  <si>
    <t>Western Springs National Bank and Trust</t>
  </si>
  <si>
    <t>Western Springs</t>
  </si>
  <si>
    <t>Nevada Commerce Bank</t>
  </si>
  <si>
    <t>Bartow County Bank</t>
  </si>
  <si>
    <t>New Horizons Bank</t>
  </si>
  <si>
    <t>East Ellijay</t>
  </si>
  <si>
    <t>Nexity Bank</t>
  </si>
  <si>
    <t>AloStar Bank of Commerce</t>
  </si>
  <si>
    <t>Superior Bank</t>
  </si>
  <si>
    <t>Superior Bank, N.A.</t>
  </si>
  <si>
    <t>Rosemount National Bank</t>
  </si>
  <si>
    <t>Rosemount</t>
  </si>
  <si>
    <t>Heritage Banking Group</t>
  </si>
  <si>
    <t>Carthage</t>
  </si>
  <si>
    <t>TrustMark National Bank</t>
  </si>
  <si>
    <t>Community Central Bank</t>
  </si>
  <si>
    <t>Mount Clemens</t>
  </si>
  <si>
    <t>Talmer Bank and Trust</t>
  </si>
  <si>
    <t>Park Avenue Bank</t>
  </si>
  <si>
    <t>Valdosta</t>
  </si>
  <si>
    <t>First Choice Community Bank</t>
  </si>
  <si>
    <t>Cortez Community Bank</t>
  </si>
  <si>
    <t>Brooksville</t>
  </si>
  <si>
    <t>First National Bank of Central Florida</t>
  </si>
  <si>
    <t>Winter Park</t>
  </si>
  <si>
    <t>Coastal Bank</t>
  </si>
  <si>
    <t>Cocoa Beach</t>
  </si>
  <si>
    <t>Atlantic Southern Bank</t>
  </si>
  <si>
    <t>First Georgia Banking Company</t>
  </si>
  <si>
    <t>Franklin</t>
  </si>
  <si>
    <t>Summit Bank</t>
  </si>
  <si>
    <t>First Heritage Bank</t>
  </si>
  <si>
    <t>Snohomish</t>
  </si>
  <si>
    <t>Atlantic Bank and Trust</t>
  </si>
  <si>
    <t>Charleston</t>
  </si>
  <si>
    <t>McIntosh State Bank</t>
  </si>
  <si>
    <t>Hamilton Bank</t>
  </si>
  <si>
    <t>First Commercial Bank of Tampa Bay</t>
  </si>
  <si>
    <t>Mountain Heritage Bank</t>
  </si>
  <si>
    <t>Clayton</t>
  </si>
  <si>
    <t>First Chicago Bank &amp; Trust</t>
  </si>
  <si>
    <t>Colorado Capital Bank</t>
  </si>
  <si>
    <t>Castle Rock</t>
  </si>
  <si>
    <t>Signature Bank</t>
  </si>
  <si>
    <t>Windsor</t>
  </si>
  <si>
    <t>Points West Community Bank</t>
  </si>
  <si>
    <t>One Georgia Bank</t>
  </si>
  <si>
    <t>High Trust Bank</t>
  </si>
  <si>
    <t>First Peoples Bank</t>
  </si>
  <si>
    <t>Port St. Lucie</t>
  </si>
  <si>
    <t>Prescott</t>
  </si>
  <si>
    <t>The Foothills Bank</t>
  </si>
  <si>
    <t>Southshore Community Bank</t>
  </si>
  <si>
    <t>Apollo Beach</t>
  </si>
  <si>
    <t>American Momentum Bank</t>
  </si>
  <si>
    <t>LandMark Bank of Florida</t>
  </si>
  <si>
    <t>Bank of Choice</t>
  </si>
  <si>
    <t>Bank Midwest, N.A.</t>
  </si>
  <si>
    <t>Virginia Business Bank</t>
  </si>
  <si>
    <t>Richmond</t>
  </si>
  <si>
    <t>Xenith Bank</t>
  </si>
  <si>
    <t>BankMeridian, N.A.</t>
  </si>
  <si>
    <t>Columbia</t>
  </si>
  <si>
    <t>Integra Bank, N.A.</t>
  </si>
  <si>
    <t>Evansville</t>
  </si>
  <si>
    <t>Old National Bank</t>
  </si>
  <si>
    <t>Bank of Shorewood</t>
  </si>
  <si>
    <t>Shorewood</t>
  </si>
  <si>
    <t>Bank of Whitman</t>
  </si>
  <si>
    <t>Colfax</t>
  </si>
  <si>
    <t>The First National Bank of Olathe</t>
  </si>
  <si>
    <t>Public Savings Bank</t>
  </si>
  <si>
    <t>Huntingdon Valley</t>
  </si>
  <si>
    <t>Capital Bank, N.A.</t>
  </si>
  <si>
    <t>Lydian Private Bank</t>
  </si>
  <si>
    <t>Palm Beach</t>
  </si>
  <si>
    <t>Sabadell United Bank, N.A.</t>
  </si>
  <si>
    <t>First Southern National Bank</t>
  </si>
  <si>
    <t>Statesboro</t>
  </si>
  <si>
    <t>First Choice Bank</t>
  </si>
  <si>
    <t>Geneva</t>
  </si>
  <si>
    <t>Inland Bank and Trust</t>
  </si>
  <si>
    <t>Patriot Bank of Georgia</t>
  </si>
  <si>
    <t>Cumming</t>
  </si>
  <si>
    <t>Georgia Commerce Bank</t>
  </si>
  <si>
    <t>CreekSide Bank</t>
  </si>
  <si>
    <t>Georgia Community Bank</t>
  </si>
  <si>
    <t>First National Bank of Florida</t>
  </si>
  <si>
    <t>Milton</t>
  </si>
  <si>
    <t>Bank of the Commonwealth</t>
  </si>
  <si>
    <t>Norfolk</t>
  </si>
  <si>
    <t>Southern Bank and Trust Company</t>
  </si>
  <si>
    <t>Citizens Bank of Northern California</t>
  </si>
  <si>
    <t>Nevada City</t>
  </si>
  <si>
    <t>First International Bank</t>
  </si>
  <si>
    <t>Plano</t>
  </si>
  <si>
    <t>American First National Bank</t>
  </si>
  <si>
    <t>The RiverBank</t>
  </si>
  <si>
    <t>Sun Security Bank</t>
  </si>
  <si>
    <t>Ellington</t>
  </si>
  <si>
    <t>Piedmont Community Bank</t>
  </si>
  <si>
    <t>Blue Ridge Savings Bank</t>
  </si>
  <si>
    <t>Cranford</t>
  </si>
  <si>
    <t>Northfield Bank (Staten Island, NY)</t>
  </si>
  <si>
    <t>Country Bank</t>
  </si>
  <si>
    <t>Aledo</t>
  </si>
  <si>
    <t>Blackhawk Bank &amp; Trust</t>
  </si>
  <si>
    <t>Old Harbor Bank</t>
  </si>
  <si>
    <t>Clearwater</t>
  </si>
  <si>
    <t>Decatur First Bank</t>
  </si>
  <si>
    <t>Decatur</t>
  </si>
  <si>
    <t>Fidelity Bank</t>
  </si>
  <si>
    <t>Community Capital Bank</t>
  </si>
  <si>
    <t>Jonesboro</t>
  </si>
  <si>
    <t>Community Banks of Colorado</t>
  </si>
  <si>
    <t>Greenwood Village</t>
  </si>
  <si>
    <t>All American Bank</t>
  </si>
  <si>
    <t>Des Plaines</t>
  </si>
  <si>
    <t>International Bank of Chicago</t>
  </si>
  <si>
    <t>Mid City Bank, Inc.</t>
  </si>
  <si>
    <t>Omaha</t>
  </si>
  <si>
    <t>SunFirst Bank</t>
  </si>
  <si>
    <t>Saint George</t>
  </si>
  <si>
    <t>Community Bank of Rockmart</t>
  </si>
  <si>
    <t>Rockmart</t>
  </si>
  <si>
    <t>Century Bank of Georgia</t>
  </si>
  <si>
    <t>Polk County Bank</t>
  </si>
  <si>
    <t>Johnston</t>
  </si>
  <si>
    <t>Grinnell State Bank</t>
  </si>
  <si>
    <t>Central Progressive Bank</t>
  </si>
  <si>
    <t>Lacombe</t>
  </si>
  <si>
    <t>First NBC Bank</t>
  </si>
  <si>
    <t>Premier Community Bank of the Emerald Coast</t>
  </si>
  <si>
    <t>Crestview</t>
  </si>
  <si>
    <t>Western National Bank</t>
  </si>
  <si>
    <t>Washington Federal</t>
  </si>
  <si>
    <t>Central Florida State Bank</t>
  </si>
  <si>
    <t>Belleview</t>
  </si>
  <si>
    <t>The First State Bank</t>
  </si>
  <si>
    <t>American Eagle Savings Bank</t>
  </si>
  <si>
    <t>Boothwyn</t>
  </si>
  <si>
    <t>First Guaranty Bank and Trust Company of Jacksonville</t>
  </si>
  <si>
    <t>Tennessee Commerce Bank</t>
  </si>
  <si>
    <t>Tennessee</t>
  </si>
  <si>
    <t>Republic Bank &amp; Trust Company</t>
  </si>
  <si>
    <t>Patriot Bank Minnesota</t>
  </si>
  <si>
    <t>First Resource Bank</t>
  </si>
  <si>
    <t>BankEast</t>
  </si>
  <si>
    <t>Knoxville</t>
  </si>
  <si>
    <t>U.S. Bancorp</t>
  </si>
  <si>
    <t>Charter National Bank and Trust</t>
  </si>
  <si>
    <t>Hoffman Estates</t>
  </si>
  <si>
    <t>Barrington Bank &amp; Trust Company, N.A.</t>
  </si>
  <si>
    <t>SCB Bank</t>
  </si>
  <si>
    <t>Shelbyville</t>
  </si>
  <si>
    <t>First Merchants Bank, N.A.</t>
  </si>
  <si>
    <t>Central Bank of Georgia</t>
  </si>
  <si>
    <t>Ellaville</t>
  </si>
  <si>
    <t>Home Savings of America</t>
  </si>
  <si>
    <t>Little Falls</t>
  </si>
  <si>
    <t>None (Closed permanently by the FDIC)</t>
  </si>
  <si>
    <t>Global Commerce Bank</t>
  </si>
  <si>
    <t>Doraville</t>
  </si>
  <si>
    <t>Metro City Bank</t>
  </si>
  <si>
    <t>New City Bank</t>
  </si>
  <si>
    <t>Covenant Bank &amp; Trust</t>
  </si>
  <si>
    <t>Rock Spring</t>
  </si>
  <si>
    <t>Wilmette</t>
  </si>
  <si>
    <t>Dearborn</t>
  </si>
  <si>
    <t>Huntington National Bank</t>
  </si>
  <si>
    <t>Fort Lee Federal Savings Bank, FSB</t>
  </si>
  <si>
    <t>Fort Lee</t>
  </si>
  <si>
    <t>Alma Bank</t>
  </si>
  <si>
    <t>Bank of the Eastern Shore</t>
  </si>
  <si>
    <t>Cambridge</t>
  </si>
  <si>
    <t>HarVest Bank of Maryland</t>
  </si>
  <si>
    <t>Gaithersburg</t>
  </si>
  <si>
    <t>Inter Savings Bank, FSB</t>
  </si>
  <si>
    <t>Maple Grove</t>
  </si>
  <si>
    <t>Plantation Federal Bank</t>
  </si>
  <si>
    <t>Pawleys Island</t>
  </si>
  <si>
    <t>First Federal Bank</t>
  </si>
  <si>
    <t>Palm Desert National Bank</t>
  </si>
  <si>
    <t>Palm Desert</t>
  </si>
  <si>
    <t>Pacific Premier</t>
  </si>
  <si>
    <t>Security Bank, N.A.</t>
  </si>
  <si>
    <t>North Lauderdale</t>
  </si>
  <si>
    <t>Banesco</t>
  </si>
  <si>
    <t>Alabama Trust Bank, N.A.</t>
  </si>
  <si>
    <t>Sylacauga</t>
  </si>
  <si>
    <t>Southern States Bank</t>
  </si>
  <si>
    <t>First Capital Bank</t>
  </si>
  <si>
    <t>Kingfisher</t>
  </si>
  <si>
    <t>F &amp; M Bank</t>
  </si>
  <si>
    <t>Carolina Federal Savings Bank</t>
  </si>
  <si>
    <t>Farmers and Traders State Bank</t>
  </si>
  <si>
    <t>Shabbona</t>
  </si>
  <si>
    <t>Waccamaw Bank</t>
  </si>
  <si>
    <t>Whiteville</t>
  </si>
  <si>
    <t>Putnam State Bank</t>
  </si>
  <si>
    <t>Harbor Community Bank</t>
  </si>
  <si>
    <t>Security Exchange Bank</t>
  </si>
  <si>
    <t>Marietta</t>
  </si>
  <si>
    <t>The Farmers Bank of Lynchburg</t>
  </si>
  <si>
    <t>Lynchburg</t>
  </si>
  <si>
    <t>Clayton Bank and Trust</t>
  </si>
  <si>
    <t>Montgomery Bank and Trust</t>
  </si>
  <si>
    <t>Ailey</t>
  </si>
  <si>
    <t>Ameris</t>
  </si>
  <si>
    <t>Glasgow Savings Bank</t>
  </si>
  <si>
    <t>Glasgow</t>
  </si>
  <si>
    <t>Regional Missouri Bank</t>
  </si>
  <si>
    <t>Royal Palm Bank of Florida</t>
  </si>
  <si>
    <t>First National Bank of the Gulf Coast</t>
  </si>
  <si>
    <t>Georgia Trust Bank</t>
  </si>
  <si>
    <t>Buford</t>
  </si>
  <si>
    <t>Community &amp; Southern Bank</t>
  </si>
  <si>
    <t>First Cherokee State Bank</t>
  </si>
  <si>
    <t>Heartland Bank</t>
  </si>
  <si>
    <t>Leawood</t>
  </si>
  <si>
    <t>Second Federal Savings and Loan Association of Chicago</t>
  </si>
  <si>
    <t>Hinsdale Bank &amp; Trust Company</t>
  </si>
  <si>
    <t>Jasper Banking Company</t>
  </si>
  <si>
    <t>Waukegan Savings Bank</t>
  </si>
  <si>
    <t>Waukegan</t>
  </si>
  <si>
    <t>Bloomington</t>
  </si>
  <si>
    <t>Truman Bank</t>
  </si>
  <si>
    <t>First United Bank</t>
  </si>
  <si>
    <t>Crete</t>
  </si>
  <si>
    <t>Old Plank Trail Community Bank, National Association</t>
  </si>
  <si>
    <t>GulfSouth Private Bank</t>
  </si>
  <si>
    <t>Destin</t>
  </si>
  <si>
    <t>SmartBank</t>
  </si>
  <si>
    <t>First East Side Savings Bank</t>
  </si>
  <si>
    <t>Tamarac</t>
  </si>
  <si>
    <t>Excel Bank</t>
  </si>
  <si>
    <t>Sedalia</t>
  </si>
  <si>
    <t>NOVA Bank</t>
  </si>
  <si>
    <t>Berwyn</t>
  </si>
  <si>
    <t>NONE (Permanently closed by the Pennsylvania Department of Banking &amp; Securities)</t>
  </si>
  <si>
    <t>Heritage Bank of Florida</t>
  </si>
  <si>
    <t>Lutz</t>
  </si>
  <si>
    <t>Citizens First National Bank</t>
  </si>
  <si>
    <t>Princeton</t>
  </si>
  <si>
    <t>Hometown Community Bank</t>
  </si>
  <si>
    <t>Braselton</t>
  </si>
  <si>
    <t>CertusBank, National Association</t>
  </si>
  <si>
    <t>Community Bank of the Ozarks</t>
  </si>
  <si>
    <t>Sunrise Beach</t>
  </si>
  <si>
    <t>Bank of Sullivan</t>
  </si>
  <si>
    <t>Westside Community Bank</t>
  </si>
  <si>
    <t>University Place</t>
  </si>
  <si>
    <t>1st Regents Bank</t>
  </si>
  <si>
    <t>Andover</t>
  </si>
  <si>
    <t>First Minnesota Bank</t>
  </si>
  <si>
    <t>Covenant Bank</t>
  </si>
  <si>
    <t>LaGrange</t>
  </si>
  <si>
    <t>HeritageBank of the South</t>
  </si>
  <si>
    <t>Gold Canyon Bank</t>
  </si>
  <si>
    <t>Gold Canyon</t>
  </si>
  <si>
    <t>First Scottsdale Bank, N.A.</t>
  </si>
  <si>
    <t>Lexington</t>
  </si>
  <si>
    <t>Your Community Bank</t>
  </si>
  <si>
    <t>Heritage Bank of North Florida</t>
  </si>
  <si>
    <t>Orange Park</t>
  </si>
  <si>
    <t>FirstAtlantic Bank</t>
  </si>
  <si>
    <t>Chipola Community Bank</t>
  </si>
  <si>
    <t>Marianna</t>
  </si>
  <si>
    <t>Parkway Bank</t>
  </si>
  <si>
    <t>Lenoir</t>
  </si>
  <si>
    <t>Douglas County Bank</t>
  </si>
  <si>
    <t>Pisgah Community Bank</t>
  </si>
  <si>
    <t>Sunrise Bank</t>
  </si>
  <si>
    <t>Synovus Bank</t>
  </si>
  <si>
    <t>Central Arizona Bank</t>
  </si>
  <si>
    <t>Western State Bank</t>
  </si>
  <si>
    <t>Banks of Wisconsin</t>
  </si>
  <si>
    <t>Kenosha</t>
  </si>
  <si>
    <t>1st Commerce Bank</t>
  </si>
  <si>
    <t>North Las Vegas</t>
  </si>
  <si>
    <t>Mountain National Bank</t>
  </si>
  <si>
    <t>Sevierville</t>
  </si>
  <si>
    <t>First Tennessee Bank, National Association</t>
  </si>
  <si>
    <t>First Community Bank of South Florida</t>
  </si>
  <si>
    <t>C1 Bank</t>
  </si>
  <si>
    <t>Bank of Wausau</t>
  </si>
  <si>
    <t>Wausau</t>
  </si>
  <si>
    <t>Nicolet National Bank</t>
  </si>
  <si>
    <t>Community South Bank</t>
  </si>
  <si>
    <t>Parsons</t>
  </si>
  <si>
    <t>CB&amp;S Bank, Inc.</t>
  </si>
  <si>
    <t>Sunrise Bank of Arizona</t>
  </si>
  <si>
    <t>First Fidelity Bank, National Association</t>
  </si>
  <si>
    <t>The Community's Bank</t>
  </si>
  <si>
    <t>Bridgeport</t>
  </si>
  <si>
    <t>Connecticut</t>
  </si>
  <si>
    <t>First National Bank, also operating as The National Bank of El Paso</t>
  </si>
  <si>
    <t>Edinburg</t>
  </si>
  <si>
    <t>PlainsCapital Bank</t>
  </si>
  <si>
    <t>Bank of Jackson County</t>
  </si>
  <si>
    <t>Graceville</t>
  </si>
  <si>
    <t>Texas Community Bank, National Association</t>
  </si>
  <si>
    <t>The Woodlands</t>
  </si>
  <si>
    <t>Spirit of Texas Bank, SSB</t>
  </si>
  <si>
    <t>Dupage National Bank</t>
  </si>
  <si>
    <t>West Chicago</t>
  </si>
  <si>
    <t>The Bank of Union</t>
  </si>
  <si>
    <t>El Reno</t>
  </si>
  <si>
    <t>BancFirst</t>
  </si>
  <si>
    <t>Syringa Bank</t>
  </si>
  <si>
    <t>Boise</t>
  </si>
  <si>
    <t>Vantage Point Bank</t>
  </si>
  <si>
    <t>Horsham</t>
  </si>
  <si>
    <t>Millennium Bank, National Association</t>
  </si>
  <si>
    <t>Sterling</t>
  </si>
  <si>
    <t>WashingtonFirst Bank</t>
  </si>
  <si>
    <t>Allendale County Bank</t>
  </si>
  <si>
    <t>Fairfax</t>
  </si>
  <si>
    <t>Palmetto State Bank</t>
  </si>
  <si>
    <t>AztecAmerica Bank En EspaÃ±ol</t>
  </si>
  <si>
    <t>Columbia Savings Bank</t>
  </si>
  <si>
    <t>Cincinnati</t>
  </si>
  <si>
    <t>United Fidelity Bank, fsb</t>
  </si>
  <si>
    <t>Slavie Federal Savings Bank</t>
  </si>
  <si>
    <t>Bel Air</t>
  </si>
  <si>
    <t>Valley Bank</t>
  </si>
  <si>
    <t>Moline</t>
  </si>
  <si>
    <t>Landmark Bank, National Association</t>
  </si>
  <si>
    <t>The Freedom State Bank</t>
  </si>
  <si>
    <t>Freedom</t>
  </si>
  <si>
    <t>Alva State Bank &amp; Trust Company</t>
  </si>
  <si>
    <t>Eastside Commercial Bank</t>
  </si>
  <si>
    <t>Conyers</t>
  </si>
  <si>
    <t>GreenChoice Bank, fsb</t>
  </si>
  <si>
    <t>Providence Bank, LLC</t>
  </si>
  <si>
    <t>NBRS Financial</t>
  </si>
  <si>
    <t>Rising Sun</t>
  </si>
  <si>
    <t>Howard Bank</t>
  </si>
  <si>
    <t>The National Republic Bank of Chicago</t>
  </si>
  <si>
    <t>Frontier Bank, FSB D/B/A El Paseo Bank</t>
  </si>
  <si>
    <t>Bank of Southern California, N.A.</t>
  </si>
  <si>
    <t>Northern Star Bank</t>
  </si>
  <si>
    <t>Mankato</t>
  </si>
  <si>
    <t>BankVista</t>
  </si>
  <si>
    <t>First National Bank of Crestview</t>
  </si>
  <si>
    <t>Highland Community Bank</t>
  </si>
  <si>
    <t>United Fidelity Bank, FSB</t>
  </si>
  <si>
    <t>Capitol City Bank and Trust</t>
  </si>
  <si>
    <t>Doral Bank</t>
  </si>
  <si>
    <t>Edgebrook Bank</t>
  </si>
  <si>
    <t>The Bank of Georgia</t>
  </si>
  <si>
    <t>Peachtree City</t>
  </si>
  <si>
    <t>Hometown National Bank</t>
  </si>
  <si>
    <t>Twin City Bank</t>
  </si>
  <si>
    <t>North Milwaukee State Bank</t>
  </si>
  <si>
    <t>First Citizens BancShares</t>
  </si>
  <si>
    <t>Trust Company Bank</t>
  </si>
  <si>
    <t>Memphis</t>
  </si>
  <si>
    <t>The Bank of Fayette County</t>
  </si>
  <si>
    <t>First CornerStone</t>
  </si>
  <si>
    <t>King of Prussia</t>
  </si>
  <si>
    <t>The Woodbury Banking Company</t>
  </si>
  <si>
    <t>Allied Bank</t>
  </si>
  <si>
    <t>Mulberry</t>
  </si>
  <si>
    <t>Today's Bank</t>
  </si>
  <si>
    <t>Harvest Community Bank</t>
  </si>
  <si>
    <t>Pennsville</t>
  </si>
  <si>
    <t>Proficio Bank</t>
  </si>
  <si>
    <t>Cottonwood Heights</t>
  </si>
  <si>
    <t>New Orleans</t>
  </si>
  <si>
    <t>Whitney Bank</t>
  </si>
  <si>
    <t>Guaranty Bank (d/b/a BestBank in Georgia and Michigan)</t>
  </si>
  <si>
    <t>First-Citizens Bank &amp; Trust Company</t>
  </si>
  <si>
    <t>Fayette County Bank</t>
  </si>
  <si>
    <t>St. Elmo</t>
  </si>
  <si>
    <t>United Fidelity Bank FSB</t>
  </si>
  <si>
    <t>The Farmers and Merchants State Bank of Argonia</t>
  </si>
  <si>
    <t>Argonia</t>
  </si>
  <si>
    <t>Conway Bank</t>
  </si>
  <si>
    <t>Washington Federal Bank for Savings</t>
  </si>
  <si>
    <t>Royal Savings Bank</t>
  </si>
  <si>
    <t>The Enloe State Bank</t>
  </si>
  <si>
    <t>Cooper</t>
  </si>
  <si>
    <t>Legend Bank, N.A.</t>
  </si>
  <si>
    <t>Louisa Community Bank</t>
  </si>
  <si>
    <t>Louisa</t>
  </si>
  <si>
    <t>Kentucky Farmers Bank Corporation</t>
  </si>
  <si>
    <t>Resolute Bank</t>
  </si>
  <si>
    <t>Maumee</t>
  </si>
  <si>
    <t>Buckeye State Bank</t>
  </si>
  <si>
    <t>City National Bank of New Jersey (City National)</t>
  </si>
  <si>
    <t>Newark</t>
  </si>
  <si>
    <t>Industrial Bank</t>
  </si>
  <si>
    <t>Ericson State Bank</t>
  </si>
  <si>
    <t>Ericson</t>
  </si>
  <si>
    <t>Farmers and Merchants Bank</t>
  </si>
  <si>
    <t>First State Bank of Barboursville</t>
  </si>
  <si>
    <t>Barboursville</t>
  </si>
  <si>
    <t>MVB Bank Inc.</t>
  </si>
  <si>
    <t>First City Bank of Florida</t>
  </si>
  <si>
    <t>Fort Walton Beach</t>
  </si>
  <si>
    <t>Almena State Bank</t>
  </si>
  <si>
    <t>Almena</t>
  </si>
  <si>
    <t>Equity Bank</t>
  </si>
  <si>
    <t>Silvergate Bank</t>
  </si>
  <si>
    <t>None (Wound down voluntarily)</t>
  </si>
  <si>
    <t>Silicon Valley Bank</t>
  </si>
  <si>
    <t>Santa Clara</t>
  </si>
  <si>
    <t>Flagstar Bank</t>
  </si>
  <si>
    <t>First Republic Bank</t>
  </si>
  <si>
    <t>JPMorgan Chase</t>
  </si>
  <si>
    <t>Heartland Tri-State Bank</t>
  </si>
  <si>
    <t>Elkhart</t>
  </si>
  <si>
    <t>Dream First Bank, National Association</t>
  </si>
  <si>
    <t>Sac City</t>
  </si>
  <si>
    <t>Iowa Trust &amp; Savings Bank</t>
  </si>
  <si>
    <t>Republic First Bancorp</t>
  </si>
  <si>
    <t>Philadelphia</t>
  </si>
  <si>
    <t>Fulton Bank</t>
  </si>
  <si>
    <t>The First National Bank of Lindsay</t>
  </si>
  <si>
    <t>Lindsay</t>
  </si>
  <si>
    <t>First Bank &amp; Trust Company</t>
  </si>
  <si>
    <t>South Africa</t>
  </si>
  <si>
    <t>India</t>
  </si>
  <si>
    <t>Canada</t>
  </si>
  <si>
    <t>Germany</t>
  </si>
  <si>
    <t>USA</t>
  </si>
  <si>
    <t>France</t>
  </si>
  <si>
    <t>Mexico</t>
  </si>
  <si>
    <t>UK</t>
  </si>
  <si>
    <t>Italy</t>
  </si>
  <si>
    <t>Spain</t>
  </si>
  <si>
    <t>Netherlands</t>
  </si>
  <si>
    <t>Philippines</t>
  </si>
  <si>
    <t>Fiji</t>
  </si>
  <si>
    <t>Zimbabwe</t>
  </si>
  <si>
    <t>Nigeria</t>
  </si>
  <si>
    <t>Kenya</t>
  </si>
  <si>
    <t>Dominican Republic</t>
  </si>
  <si>
    <t>Nepal</t>
  </si>
  <si>
    <t>Uganda</t>
  </si>
  <si>
    <t>Microsoft</t>
  </si>
  <si>
    <t>Oracle</t>
  </si>
  <si>
    <t>Paypal</t>
  </si>
  <si>
    <t>Monero</t>
  </si>
  <si>
    <t>FXC</t>
  </si>
  <si>
    <t>UBS</t>
  </si>
  <si>
    <t>US</t>
  </si>
  <si>
    <t>japan</t>
  </si>
  <si>
    <t>Vietnam</t>
  </si>
  <si>
    <t>1899-01-01</t>
  </si>
  <si>
    <t>Population Decline</t>
  </si>
  <si>
    <t>100+</t>
  </si>
  <si>
    <t>filled</t>
  </si>
  <si>
    <t>USDNZD</t>
  </si>
  <si>
    <t>0.XXx</t>
  </si>
  <si>
    <t>GBPUSD</t>
  </si>
  <si>
    <t>DB</t>
  </si>
  <si>
    <t>USDCAD</t>
  </si>
  <si>
    <t>HSBC</t>
  </si>
  <si>
    <t>C</t>
  </si>
  <si>
    <t>0.xxXX</t>
  </si>
  <si>
    <t>CHFJPY</t>
  </si>
  <si>
    <t>NOMURA</t>
  </si>
  <si>
    <t>#FF6666</t>
  </si>
  <si>
    <t>threadneedle</t>
  </si>
  <si>
    <t>Internal</t>
  </si>
  <si>
    <t>ICE</t>
  </si>
  <si>
    <t>Web</t>
  </si>
  <si>
    <t>Platform</t>
  </si>
  <si>
    <t>NYSE</t>
  </si>
  <si>
    <t>New</t>
  </si>
  <si>
    <t>Partial</t>
  </si>
  <si>
    <t>LDN</t>
  </si>
  <si>
    <t>NA</t>
  </si>
  <si>
    <t>Asia</t>
  </si>
  <si>
    <t>China</t>
  </si>
  <si>
    <t>Japan</t>
  </si>
  <si>
    <t>SA</t>
  </si>
  <si>
    <t>Brazil</t>
  </si>
  <si>
    <t>Russia</t>
  </si>
  <si>
    <t>SouthKorea</t>
  </si>
  <si>
    <t>os</t>
  </si>
  <si>
    <t>Windows</t>
  </si>
  <si>
    <t>env_type</t>
  </si>
  <si>
    <t>Raw Terminal (Standard Python Shell)</t>
  </si>
  <si>
    <t>excel_version</t>
  </si>
  <si>
    <t>debug</t>
  </si>
  <si>
    <t>compatible</t>
  </si>
  <si>
    <t>junk_drawer</t>
  </si>
  <si>
    <t>Recycle Bin</t>
  </si>
  <si>
    <t>date</t>
  </si>
  <si>
    <t>os_release</t>
  </si>
  <si>
    <t>os_version</t>
  </si>
  <si>
    <t>10.0.26200</t>
  </si>
  <si>
    <t>architecture</t>
  </si>
  <si>
    <t>AMD64</t>
  </si>
  <si>
    <t>processor</t>
  </si>
  <si>
    <t>Intel64 Family 6 Model 140 Stepping 1, GenuineIntel</t>
  </si>
  <si>
    <t>python_version</t>
  </si>
  <si>
    <t>3.14.2</t>
  </si>
  <si>
    <t>python_implementation</t>
  </si>
  <si>
    <t>CPython</t>
  </si>
  <si>
    <t>console_columns</t>
  </si>
  <si>
    <t>console_lines</t>
  </si>
  <si>
    <t>name</t>
  </si>
  <si>
    <t>duckdb-demo</t>
  </si>
  <si>
    <t>dataframes</t>
  </si>
  <si>
    <t>bank_failures, boxplot, calendar, candle, christmas_cost, companies, country_stats_scatter, gold_vs_bitcoin, japan_births_deaths, japan_population, metrics, niger_population, quotes, radar, sankey, search_trends, tree</t>
  </si>
  <si>
    <t>plots</t>
  </si>
  <si>
    <t>theme_color</t>
  </si>
  <si>
    <t>#262626</t>
  </si>
  <si>
    <t>large_report</t>
  </si>
  <si>
    <t>overwrite</t>
  </si>
  <si>
    <t>wb_path</t>
  </si>
  <si>
    <t>D:\Python\.xleda\tests\testing_data</t>
  </si>
  <si>
    <t>open_wb</t>
  </si>
  <si>
    <t>no_vba</t>
  </si>
  <si>
    <t>export</t>
  </si>
  <si>
    <t>Error writing source data that required string conversion</t>
  </si>
  <si>
    <t>japan_births_d</t>
  </si>
  <si>
    <t>Configure Template</t>
  </si>
  <si>
    <t>Adding Field Metadata</t>
  </si>
  <si>
    <t>Adding Overview</t>
  </si>
  <si>
    <t>Configure Pivots</t>
  </si>
  <si>
    <t>Overview</t>
  </si>
  <si>
    <t>Dataframe</t>
  </si>
  <si>
    <t/>
  </si>
  <si>
    <t>bank failure</t>
  </si>
  <si>
    <t>Calendar</t>
  </si>
  <si>
    <t>Cendle</t>
  </si>
  <si>
    <t>Christmas Cost</t>
  </si>
  <si>
    <t>Companies</t>
  </si>
  <si>
    <t>Country Stats</t>
  </si>
  <si>
    <t>Gold vs Bitcoin</t>
  </si>
  <si>
    <t>Japan Births</t>
  </si>
  <si>
    <t>Japan Population</t>
  </si>
  <si>
    <t>Metrics</t>
  </si>
  <si>
    <t>Niger Population</t>
  </si>
  <si>
    <t>Quotes</t>
  </si>
  <si>
    <t>Radar</t>
  </si>
  <si>
    <t>Sankey</t>
  </si>
  <si>
    <t>Search Trends</t>
  </si>
  <si>
    <t>Tree</t>
  </si>
  <si>
    <t>Dataframes</t>
  </si>
  <si>
    <t>Fields</t>
  </si>
  <si>
    <t>Memory Usage (bytes)</t>
  </si>
  <si>
    <t>Candle</t>
  </si>
  <si>
    <t>Bank Failure</t>
  </si>
  <si>
    <t>Fields Defined %</t>
  </si>
  <si>
    <t>Table Name</t>
  </si>
  <si>
    <t>tbl_DatasetOverview</t>
  </si>
  <si>
    <t>tbl_SourceData</t>
  </si>
  <si>
    <t>tbl_SourceData_calendar</t>
  </si>
  <si>
    <t>tbl_SourceData_candle</t>
  </si>
  <si>
    <t>tbl_SourceData_christmas_cost</t>
  </si>
  <si>
    <t>tbl_SourceData_companies</t>
  </si>
  <si>
    <t>tbl_SourceData_country_stats_</t>
  </si>
  <si>
    <t>tbl_SourceData_gold_vs_bitcoi</t>
  </si>
  <si>
    <t>tbl_SourceData_japan_births_d</t>
  </si>
  <si>
    <t>tbl_SourceData_japan_populati</t>
  </si>
  <si>
    <t>tbl_SourceData_metrics</t>
  </si>
  <si>
    <t>tbl_SourceData_niger_populati</t>
  </si>
  <si>
    <t>tbl_SourceData_quotes</t>
  </si>
  <si>
    <t>tbl_SourceData_radar</t>
  </si>
  <si>
    <t>tbl_SourceData_sankey</t>
  </si>
  <si>
    <t>tbl_SourceData_search_trends</t>
  </si>
  <si>
    <t>tbl_SourceData_tree</t>
  </si>
  <si>
    <t>Name</t>
  </si>
  <si>
    <t>(All)</t>
  </si>
  <si>
    <t>Change Source Table</t>
  </si>
  <si>
    <t>Row Labels</t>
  </si>
  <si>
    <t>Pivot Table Filters</t>
  </si>
  <si>
    <t>ThisWorkbook.ActiveSheet.PivotTables('pvt_TableSelector').Select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</si>
</sst>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
  </numFmts>
  <fonts count="38">
    <font>
      <sz val="11"/>
      <color theme="0"/>
      <name val="Calibri"/>
      <family val="2"/>
      <scheme val="minor"/>
    </font>
    <font>
      <u/>
      <sz val="10"/>
      <color theme="0"/>
      <name val="Calibri"/>
      <family val="2"/>
      <scheme val="minor"/>
    </font>
    <font>
      <b/>
      <i/>
      <sz val="10"/>
      <color rgb="FFDCE6F2"/>
      <name val="Calibri"/>
      <family val="2"/>
      <scheme val="minor"/>
    </font>
    <font>
      <i/>
      <sz val="10"/>
      <color theme="1" tint="0.24994659260841701"/>
      <name val="Calibri"/>
      <family val="2"/>
      <scheme val="minor"/>
    </font>
    <font>
      <b/>
      <sz val="12"/>
      <color theme="0"/>
      <name val="Calibri"/>
      <family val="2"/>
      <scheme val="minor"/>
    </font>
    <font>
      <sz val="10"/>
      <color theme="0"/>
      <name val="Calibri"/>
      <family val="2"/>
    </font>
    <font>
      <b/>
      <sz val="28"/>
      <color theme="0"/>
      <name val="Calibri"/>
      <family val="2"/>
      <scheme val="minor"/>
    </font>
    <font>
      <i/>
      <sz val="11"/>
      <color theme="1" tint="0.499984740745262"/>
      <name val="Calibri"/>
      <family val="2"/>
      <scheme val="minor"/>
    </font>
    <font>
      <sz val="10"/>
      <color theme="0"/>
      <name val="Calibri"/>
      <family val="2"/>
      <scheme val="minor"/>
    </font>
    <font>
      <sz val="11"/>
      <name val="Calibri"/>
      <family val="2"/>
      <scheme val="minor"/>
    </font>
    <font>
      <i/>
      <sz val="10"/>
      <color theme="1" tint="0.39997558519241921"/>
      <name val="Calibri"/>
      <family val="2"/>
      <scheme val="minor"/>
    </font>
    <font>
      <b/>
      <sz val="36"/>
      <color theme="0"/>
      <name val="Calibri"/>
      <family val="2"/>
      <scheme val="minor"/>
    </font>
    <font>
      <sz val="10"/>
      <color rgb="FF000000"/>
      <name val="Calibri"/>
      <family val="2"/>
      <scheme val="minor"/>
    </font>
    <font>
      <b/>
      <sz val="16"/>
      <color rgb="FF000000"/>
      <name val="Calibri"/>
      <family val="2"/>
      <scheme val="minor"/>
    </font>
    <font>
      <sz val="10"/>
      <name val="Calibri"/>
      <family val="2"/>
      <scheme val="minor"/>
    </font>
    <font>
      <b/>
      <sz val="14"/>
      <color theme="0"/>
      <name val="Calibri"/>
      <family val="2"/>
    </font>
    <font>
      <i/>
      <sz val="10"/>
      <color theme="1" tint="0.34998626667073579"/>
      <name val="Calibri"/>
      <family val="2"/>
      <scheme val="minor"/>
    </font>
    <font>
      <i/>
      <sz val="11"/>
      <color theme="1" tint="0.39994506668294322"/>
      <name val="Calibri"/>
      <family val="2"/>
      <scheme val="minor"/>
    </font>
    <font>
      <sz val="11"/>
      <color theme="1" tint="0.39997558519241921"/>
      <name val="Calibri"/>
      <family val="2"/>
      <scheme val="minor"/>
    </font>
    <font>
      <sz val="8"/>
      <color theme="0"/>
      <name val="Calibri"/>
      <family val="2"/>
      <scheme val="minor"/>
    </font>
    <font>
      <sz val="11"/>
      <color theme="0"/>
      <name val="Calibri"/>
      <family val="2"/>
      <scheme val="minor"/>
    </font>
    <font>
      <sz val="9"/>
      <color theme="0"/>
      <name val="Calibri"/>
      <family val="2"/>
      <scheme val="minor"/>
    </font>
    <font>
      <i/>
      <sz val="10"/>
      <color theme="1" tint="0.79998168889431442"/>
      <name val="Calibri"/>
      <family val="2"/>
      <scheme val="minor"/>
    </font>
    <font>
      <b/>
      <sz val="11"/>
      <color theme="1" tint="0.79998168889431442"/>
      <name val="Calibri"/>
      <family val="2"/>
      <scheme val="minor"/>
    </font>
    <font>
      <b/>
      <sz val="16"/>
      <color theme="1" tint="0.79998168889431442"/>
      <name val="Calibri"/>
      <family val="2"/>
      <scheme val="minor"/>
    </font>
    <font>
      <i/>
      <sz val="11"/>
      <color theme="0"/>
      <name val="Calibri"/>
      <family val="2"/>
      <scheme val="minor"/>
    </font>
    <font>
      <sz val="11"/>
      <color theme="0"/>
      <name val="Wingdings 3"/>
      <family val="1"/>
      <charset val="2"/>
    </font>
    <font>
      <b/>
      <sz val="11"/>
      <color rgb="FFD8D8D8"/>
      <name val="Calibri"/>
      <family val="2"/>
      <scheme val="minor"/>
    </font>
    <font>
      <b/>
      <sz val="14"/>
      <color rgb="FFD8D8D8"/>
      <name val="Calibri"/>
      <family val="2"/>
      <scheme val="minor"/>
    </font>
    <font>
      <sz val="10"/>
      <color theme="1" tint="0.39997558519241921"/>
      <name val="Calibri"/>
      <family val="2"/>
      <scheme val="minor"/>
    </font>
    <font>
      <sz val="8"/>
      <color theme="1" tint="0.39997558519241921"/>
      <name val="Calibri"/>
      <family val="2"/>
      <scheme val="minor"/>
    </font>
    <font>
      <b/>
      <sz val="26"/>
      <color theme="0"/>
      <name val="Calibri"/>
      <family val="2"/>
      <scheme val="minor"/>
    </font>
    <font>
      <sz val="8"/>
      <name val="Calibri"/>
      <family val="2"/>
      <scheme val="minor"/>
    </font>
    <font>
      <b/>
      <sz val="12"/>
      <color rgb="FF898989"/>
      <name val="Calibri"/>
      <family val="2"/>
      <scheme val="minor"/>
    </font>
    <font>
      <i/>
      <sz val="11"/>
      <color rgb="FF898989"/>
      <name val="Calibri"/>
      <family val="2"/>
      <scheme val="minor"/>
    </font>
    <font>
      <sz val="11"/>
      <color rgb="FF898989"/>
      <name val="Calibri"/>
      <family val="2"/>
      <scheme val="minor"/>
    </font>
    <font>
      <b/>
      <sz val="11"/>
      <color theme="0"/>
      <name val="Calibri"/>
      <family val="2"/>
      <scheme val="minor"/>
    </font>
    <font>
      <b/>
      <i/>
      <sz val="12"/>
      <color rgb="FFDCE6F2"/>
      <name val="Calibri"/>
      <family val="2"/>
      <scheme val="minor"/>
    </font>
  </fonts>
  <fills count="11">
    <fill>
      <patternFill patternType="none"/>
    </fill>
    <fill>
      <patternFill patternType="gray125"/>
    </fill>
    <fill>
      <patternFill patternType="solid">
        <fgColor rgb="FF000000"/>
        <bgColor indexed="64"/>
      </patternFill>
    </fill>
    <fill>
      <patternFill patternType="solid">
        <fgColor rgb="FF000000"/>
        <bgColor theme="1" tint="0.249977111117893"/>
      </patternFill>
    </fill>
    <fill>
      <patternFill patternType="solid">
        <fgColor rgb="FFFFC000"/>
        <bgColor indexed="64"/>
      </patternFill>
    </fill>
    <fill>
      <patternFill patternType="solid">
        <fgColor theme="1" tint="-0.499984740745262"/>
        <bgColor indexed="64"/>
      </patternFill>
    </fill>
    <fill>
      <patternFill patternType="solid">
        <fgColor rgb="FF060606"/>
        <bgColor indexed="64"/>
      </patternFill>
    </fill>
    <fill>
      <patternFill patternType="solid">
        <fgColor rgb="FF262626"/>
        <bgColor indexed="64"/>
      </patternFill>
    </fill>
    <fill>
      <patternFill patternType="solid">
        <fgColor rgb="FF000000"/>
        <bgColor rgb="FF000000"/>
      </patternFill>
    </fill>
    <fill>
      <patternFill patternType="solid">
        <fgColor rgb="FF262626"/>
        <bgColor rgb="FF000000"/>
      </patternFill>
    </fill>
    <fill>
      <patternFill patternType="solid">
        <fgColor rgb="FF040404"/>
        <bgColor indexed="64"/>
      </patternFill>
    </fill>
  </fills>
  <borders count="28">
    <border>
      <left/>
      <right/>
      <top/>
      <bottom/>
      <diagonal/>
    </border>
    <border>
      <left style="thin">
        <color theme="1" tint="0.24994659260841701"/>
      </left>
      <right style="thin">
        <color theme="1" tint="0.24994659260841701"/>
      </right>
      <top/>
      <bottom/>
      <diagonal/>
    </border>
    <border>
      <left style="thin">
        <color theme="1" tint="-0.249977111117893"/>
      </left>
      <right style="thin">
        <color theme="1" tint="-0.249977111117893"/>
      </right>
      <top style="thin">
        <color theme="1" tint="-0.249977111117893"/>
      </top>
      <bottom style="thin">
        <color theme="1" tint="-0.249977111117893"/>
      </bottom>
      <diagonal/>
    </border>
    <border>
      <left/>
      <right/>
      <top style="thin">
        <color theme="1" tint="-0.249977111117893"/>
      </top>
      <bottom/>
      <diagonal/>
    </border>
    <border>
      <left/>
      <right/>
      <top/>
      <bottom style="thin">
        <color theme="1" tint="-0.249977111117893"/>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style="thin">
        <color theme="1" tint="-0.249977111117893"/>
      </bottom>
      <diagonal/>
    </border>
    <border>
      <left/>
      <right style="thin">
        <color theme="1" tint="-0.249977111117893"/>
      </right>
      <top/>
      <bottom style="thin">
        <color theme="1" tint="-0.249977111117893"/>
      </bottom>
      <diagonal/>
    </border>
    <border>
      <left/>
      <right style="thin">
        <color theme="1" tint="-0.249977111117893"/>
      </right>
      <top style="thin">
        <color theme="1" tint="-0.249977111117893"/>
      </top>
      <bottom/>
      <diagonal/>
    </border>
    <border>
      <left/>
      <right style="thin">
        <color theme="1" tint="-0.249977111117893"/>
      </right>
      <top/>
      <bottom/>
      <diagonal/>
    </border>
    <border>
      <left style="thin">
        <color theme="1" tint="-0.249977111117893"/>
      </left>
      <right style="thin">
        <color theme="1" tint="-0.249977111117893"/>
      </right>
      <top/>
      <bottom/>
      <diagonal/>
    </border>
    <border>
      <left/>
      <right/>
      <top style="thin">
        <color theme="1" tint="-0.499984740745262"/>
      </top>
      <bottom style="thin">
        <color theme="1" tint="-0.499984740745262"/>
      </bottom>
      <diagonal/>
    </border>
    <border>
      <left/>
      <right/>
      <top style="thin">
        <color theme="1"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diagonal/>
    </border>
    <border>
      <left/>
      <right style="thin">
        <color rgb="FF262626"/>
      </right>
      <top/>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1" tint="-0.249977111117893"/>
      </left>
      <right style="thin">
        <color theme="1" tint="-0.249977111117893"/>
      </right>
      <top/>
      <bottom style="thin">
        <color theme="1" tint="-0.249977111117893"/>
      </bottom>
      <diagonal/>
    </border>
    <border>
      <left style="thin">
        <color theme="1" tint="-0.499984740745262"/>
      </left>
      <right style="thin">
        <color theme="1" tint="-0.499984740745262"/>
      </right>
      <top/>
      <bottom/>
      <diagonal/>
    </border>
    <border>
      <left style="thin">
        <color theme="1" tint="-0.499984740745262"/>
      </left>
      <right/>
      <top/>
      <bottom style="thin">
        <color theme="1" tint="-0.249977111117893"/>
      </bottom>
      <diagonal/>
    </border>
  </borders>
  <cellStyleXfs count="9">
    <xf numFmtId="0" fontId="0" fillId="2" borderId="0"/>
    <xf numFmtId="0" fontId="1" fillId="0" borderId="0" applyNumberFormat="0" applyFill="0" applyBorder="0" applyAlignment="0" applyProtection="0"/>
    <xf numFmtId="0" fontId="1" fillId="0" borderId="0" applyNumberFormat="0" applyFill="0" applyBorder="0" applyAlignment="0" applyProtection="0"/>
    <xf numFmtId="0" fontId="2" fillId="2" borderId="0" applyProtection="0">
      <alignment horizontal="left" vertical="center"/>
    </xf>
    <xf numFmtId="0" fontId="2" fillId="2" borderId="11" applyProtection="0">
      <alignment horizontal="right" vertical="center"/>
    </xf>
    <xf numFmtId="0" fontId="3" fillId="2" borderId="1" applyProtection="0">
      <alignment horizontal="center" vertical="center"/>
    </xf>
    <xf numFmtId="0" fontId="17" fillId="2" borderId="13">
      <alignment horizontal="center" vertical="center"/>
    </xf>
    <xf numFmtId="0" fontId="4" fillId="2" borderId="0" applyProtection="0">
      <alignment horizontal="center" vertical="center" wrapText="1"/>
    </xf>
    <xf numFmtId="9" fontId="20" fillId="0" borderId="0" applyFont="0" applyFill="0" applyBorder="0" applyAlignment="0" applyProtection="0"/>
  </cellStyleXfs>
  <cellXfs count="167">
    <xf numFmtId="0" fontId="0" fillId="2" borderId="0" xfId="0"/>
    <xf numFmtId="0" fontId="0" fillId="2" borderId="0" xfId="0" applyAlignment="1">
      <alignment vertical="center" textRotation="180"/>
    </xf>
    <xf numFmtId="0" fontId="2" fillId="2" borderId="0" xfId="3">
      <alignment horizontal="left" vertical="center"/>
    </xf>
    <xf numFmtId="0" fontId="2" fillId="2" borderId="0" xfId="4" applyBorder="1">
      <alignment horizontal="right" vertical="center"/>
    </xf>
    <xf numFmtId="0" fontId="0" fillId="2" borderId="0" xfId="0" applyAlignment="1">
      <alignment horizontal="center" vertical="center"/>
    </xf>
    <xf numFmtId="0" fontId="0" fillId="2" borderId="0" xfId="0" applyAlignment="1">
      <alignment horizontal="right"/>
    </xf>
    <xf numFmtId="0" fontId="0" fillId="2" borderId="0" xfId="0" applyAlignment="1">
      <alignment textRotation="180"/>
    </xf>
    <xf numFmtId="0" fontId="8" fillId="2" borderId="0" xfId="0" applyFont="1"/>
    <xf numFmtId="0" fontId="5" fillId="2" borderId="0" xfId="0" applyFont="1" applyAlignment="1">
      <alignment horizontal="right" vertical="center" indent="7"/>
    </xf>
    <xf numFmtId="0" fontId="0" fillId="2" borderId="2" xfId="0" applyBorder="1" applyAlignment="1">
      <alignment horizontal="center" vertical="center"/>
    </xf>
    <xf numFmtId="164" fontId="0" fillId="2" borderId="2" xfId="0" applyNumberFormat="1" applyBorder="1" applyAlignment="1">
      <alignment horizontal="center" vertical="center"/>
    </xf>
    <xf numFmtId="3" fontId="0" fillId="2" borderId="2" xfId="0" applyNumberFormat="1" applyBorder="1" applyAlignment="1">
      <alignment horizontal="center" vertical="center"/>
    </xf>
    <xf numFmtId="4" fontId="0" fillId="2" borderId="2" xfId="0" applyNumberFormat="1" applyBorder="1" applyAlignment="1">
      <alignment horizontal="center" vertical="center"/>
    </xf>
    <xf numFmtId="0" fontId="0" fillId="4" borderId="0" xfId="0" applyFill="1"/>
    <xf numFmtId="0" fontId="9" fillId="4" borderId="0" xfId="0" applyFont="1" applyFill="1" applyAlignment="1">
      <alignment vertical="center"/>
    </xf>
    <xf numFmtId="0" fontId="2" fillId="2" borderId="3" xfId="4" applyBorder="1">
      <alignment horizontal="right" vertical="center"/>
    </xf>
    <xf numFmtId="0" fontId="2" fillId="2" borderId="4" xfId="4" applyBorder="1">
      <alignment horizontal="right" vertical="center"/>
    </xf>
    <xf numFmtId="0" fontId="2" fillId="2" borderId="5" xfId="4" applyBorder="1">
      <alignment horizontal="right" vertical="center"/>
    </xf>
    <xf numFmtId="0" fontId="2" fillId="2" borderId="6" xfId="4" applyBorder="1">
      <alignment horizontal="right" vertical="center"/>
    </xf>
    <xf numFmtId="0" fontId="2" fillId="2" borderId="7" xfId="4" applyBorder="1">
      <alignment horizontal="right" vertical="center"/>
    </xf>
    <xf numFmtId="0" fontId="2" fillId="2" borderId="8" xfId="4" applyBorder="1">
      <alignment horizontal="right" vertical="center"/>
    </xf>
    <xf numFmtId="0" fontId="2" fillId="2" borderId="9" xfId="4" applyBorder="1">
      <alignment horizontal="right" vertical="center"/>
    </xf>
    <xf numFmtId="0" fontId="6" fillId="2" borderId="0" xfId="0" applyFont="1" applyAlignment="1">
      <alignment vertical="center"/>
    </xf>
    <xf numFmtId="0" fontId="4" fillId="2" borderId="0" xfId="0" applyFont="1" applyAlignment="1">
      <alignment horizontal="center" vertical="center" wrapText="1"/>
    </xf>
    <xf numFmtId="0" fontId="4" fillId="5" borderId="0" xfId="0" applyFont="1" applyFill="1" applyAlignment="1">
      <alignment horizontal="center" vertical="center"/>
    </xf>
    <xf numFmtId="3" fontId="0" fillId="2" borderId="4" xfId="0" applyNumberFormat="1" applyBorder="1" applyAlignment="1">
      <alignment horizontal="center"/>
    </xf>
    <xf numFmtId="3" fontId="8" fillId="2" borderId="5" xfId="0" applyNumberFormat="1" applyFont="1" applyBorder="1" applyAlignment="1">
      <alignment horizontal="center" vertical="center"/>
    </xf>
    <xf numFmtId="0" fontId="11" fillId="2" borderId="0" xfId="0" applyFont="1" applyAlignment="1">
      <alignment horizontal="left" vertical="center"/>
    </xf>
    <xf numFmtId="0" fontId="7" fillId="2" borderId="0" xfId="0" applyFont="1" applyAlignment="1">
      <alignment horizontal="right" vertical="top"/>
    </xf>
    <xf numFmtId="0" fontId="8" fillId="2" borderId="0" xfId="0" applyFont="1" applyAlignment="1">
      <alignment vertical="top"/>
    </xf>
    <xf numFmtId="0" fontId="14" fillId="2" borderId="0" xfId="0" applyFont="1" applyAlignment="1">
      <alignment horizontal="left" vertical="center" wrapText="1" indent="1"/>
    </xf>
    <xf numFmtId="0" fontId="15" fillId="2" borderId="0" xfId="0" applyFont="1" applyAlignment="1">
      <alignment horizontal="right" vertical="top" textRotation="180"/>
    </xf>
    <xf numFmtId="0" fontId="16" fillId="2" borderId="0" xfId="0" applyFont="1" applyAlignment="1">
      <alignment horizontal="right" vertical="center"/>
    </xf>
    <xf numFmtId="0" fontId="0" fillId="2" borderId="0" xfId="0" applyAlignment="1">
      <alignment horizontal="right" textRotation="180"/>
    </xf>
    <xf numFmtId="0" fontId="12" fillId="7" borderId="0" xfId="0" applyFont="1" applyFill="1" applyAlignment="1">
      <alignment wrapText="1"/>
    </xf>
    <xf numFmtId="0" fontId="13" fillId="7" borderId="0" xfId="0" applyFont="1" applyFill="1" applyAlignment="1">
      <alignment vertical="center" wrapText="1"/>
    </xf>
    <xf numFmtId="0" fontId="17" fillId="2" borderId="13" xfId="6">
      <alignment horizontal="center" vertical="center"/>
    </xf>
    <xf numFmtId="0" fontId="0" fillId="7" borderId="15" xfId="0" applyFill="1" applyBorder="1" applyAlignment="1">
      <alignment horizontal="left" vertical="center" indent="1"/>
    </xf>
    <xf numFmtId="0" fontId="0" fillId="7" borderId="15" xfId="0" applyFill="1" applyBorder="1" applyAlignment="1">
      <alignment horizontal="center" vertical="center" wrapText="1"/>
    </xf>
    <xf numFmtId="164" fontId="5" fillId="3" borderId="5" xfId="0" applyNumberFormat="1" applyFont="1" applyFill="1" applyBorder="1" applyAlignment="1">
      <alignment horizontal="center" vertical="center" wrapText="1"/>
    </xf>
    <xf numFmtId="164" fontId="5" fillId="3" borderId="0" xfId="0" applyNumberFormat="1" applyFont="1" applyFill="1" applyAlignment="1">
      <alignment horizontal="center" vertical="center" wrapText="1"/>
    </xf>
    <xf numFmtId="0" fontId="19" fillId="2" borderId="0" xfId="0" applyFont="1" applyAlignment="1">
      <alignment horizontal="right" vertical="center"/>
    </xf>
    <xf numFmtId="3" fontId="0" fillId="2" borderId="4" xfId="0" applyNumberFormat="1" applyBorder="1" applyAlignment="1">
      <alignment horizontal="center" vertical="center"/>
    </xf>
    <xf numFmtId="0" fontId="3" fillId="2" borderId="0" xfId="5" applyBorder="1" applyAlignment="1">
      <alignment horizontal="center" vertical="center" wrapText="1"/>
    </xf>
    <xf numFmtId="0" fontId="3" fillId="2" borderId="10" xfId="5" applyBorder="1" applyAlignment="1">
      <alignment horizontal="center" vertical="center" wrapText="1"/>
    </xf>
    <xf numFmtId="0" fontId="10" fillId="2" borderId="9" xfId="5" applyFont="1" applyBorder="1" applyAlignment="1">
      <alignment horizontal="center" vertical="center" wrapText="1"/>
    </xf>
    <xf numFmtId="0" fontId="10" fillId="2" borderId="0" xfId="5" applyFont="1" applyBorder="1" applyAlignment="1">
      <alignment horizontal="center" vertical="center" wrapText="1"/>
    </xf>
    <xf numFmtId="0" fontId="10" fillId="2" borderId="10" xfId="5" applyFont="1" applyBorder="1" applyAlignment="1">
      <alignment horizontal="center" vertical="center" wrapText="1"/>
    </xf>
    <xf numFmtId="0" fontId="22" fillId="2" borderId="0" xfId="0" applyFont="1"/>
    <xf numFmtId="165" fontId="22" fillId="2" borderId="0" xfId="0" applyNumberFormat="1" applyFont="1" applyAlignment="1">
      <alignment horizontal="center" vertical="center" wrapText="1"/>
    </xf>
    <xf numFmtId="0" fontId="24" fillId="2" borderId="0" xfId="0" applyFont="1" applyAlignment="1">
      <alignment horizontal="left" vertical="center"/>
    </xf>
    <xf numFmtId="0" fontId="21" fillId="2" borderId="0" xfId="0" applyFont="1" applyAlignment="1">
      <alignment horizontal="left"/>
    </xf>
    <xf numFmtId="0" fontId="21" fillId="2" borderId="0" xfId="0" applyFont="1"/>
    <xf numFmtId="0" fontId="4" fillId="2" borderId="0" xfId="0" applyFont="1" applyAlignment="1">
      <alignment horizontal="left" vertical="center"/>
    </xf>
    <xf numFmtId="0" fontId="22" fillId="2" borderId="0" xfId="7" applyFont="1" applyAlignment="1">
      <alignment horizontal="left" vertical="center" wrapText="1" indent="1"/>
    </xf>
    <xf numFmtId="3" fontId="25" fillId="2" borderId="0" xfId="0" applyNumberFormat="1" applyFont="1" applyAlignment="1">
      <alignment horizontal="center" vertical="center"/>
    </xf>
    <xf numFmtId="3" fontId="22" fillId="2" borderId="0" xfId="0" applyNumberFormat="1" applyFont="1" applyAlignment="1">
      <alignment horizontal="center" vertical="center"/>
    </xf>
    <xf numFmtId="3" fontId="22" fillId="2" borderId="0" xfId="0" applyNumberFormat="1" applyFont="1" applyAlignment="1">
      <alignment horizontal="center" vertical="center" wrapText="1"/>
    </xf>
    <xf numFmtId="3" fontId="0" fillId="2" borderId="0" xfId="0" applyNumberFormat="1"/>
    <xf numFmtId="3" fontId="6" fillId="2" borderId="0" xfId="0" applyNumberFormat="1" applyFont="1" applyAlignment="1">
      <alignment vertical="center"/>
    </xf>
    <xf numFmtId="3" fontId="10" fillId="8" borderId="19" xfId="7" applyNumberFormat="1" applyFont="1" applyFill="1" applyBorder="1" applyAlignment="1">
      <alignment horizontal="left" vertical="center" wrapText="1" indent="1"/>
    </xf>
    <xf numFmtId="3" fontId="21" fillId="2" borderId="0" xfId="0" applyNumberFormat="1" applyFont="1" applyAlignment="1">
      <alignment horizontal="left"/>
    </xf>
    <xf numFmtId="3" fontId="21" fillId="2" borderId="0" xfId="0" applyNumberFormat="1" applyFont="1"/>
    <xf numFmtId="3" fontId="22" fillId="2" borderId="0" xfId="7" applyNumberFormat="1" applyFont="1" applyAlignment="1">
      <alignment horizontal="left" vertical="center" wrapText="1" indent="1"/>
    </xf>
    <xf numFmtId="3" fontId="0" fillId="2" borderId="0" xfId="0" applyNumberFormat="1" applyAlignment="1">
      <alignment horizontal="left" indent="2"/>
    </xf>
    <xf numFmtId="3" fontId="23" fillId="5" borderId="17" xfId="7" applyNumberFormat="1" applyFont="1" applyFill="1" applyBorder="1" applyAlignment="1">
      <alignment horizontal="left" vertical="center" wrapText="1" indent="1"/>
    </xf>
    <xf numFmtId="3" fontId="23" fillId="5" borderId="18" xfId="7" applyNumberFormat="1" applyFont="1" applyFill="1" applyBorder="1">
      <alignment horizontal="center" vertical="center" wrapText="1"/>
    </xf>
    <xf numFmtId="3" fontId="23" fillId="5" borderId="20" xfId="7" applyNumberFormat="1" applyFont="1" applyFill="1" applyBorder="1">
      <alignment horizontal="center" vertical="center" wrapText="1"/>
    </xf>
    <xf numFmtId="3" fontId="22" fillId="2" borderId="19" xfId="7" applyNumberFormat="1" applyFont="1" applyBorder="1" applyAlignment="1">
      <alignment horizontal="left" vertical="center" wrapText="1" indent="1"/>
    </xf>
    <xf numFmtId="3" fontId="22" fillId="2" borderId="22" xfId="7" applyNumberFormat="1" applyFont="1" applyBorder="1" applyAlignment="1">
      <alignment horizontal="left" vertical="center" wrapText="1" indent="1"/>
    </xf>
    <xf numFmtId="3" fontId="10" fillId="8" borderId="17" xfId="7" applyNumberFormat="1" applyFont="1" applyFill="1" applyBorder="1" applyAlignment="1">
      <alignment horizontal="left" vertical="center" wrapText="1" indent="1"/>
    </xf>
    <xf numFmtId="3" fontId="22" fillId="8" borderId="22" xfId="7" applyNumberFormat="1" applyFont="1" applyFill="1" applyBorder="1" applyAlignment="1">
      <alignment horizontal="left" vertical="center" wrapText="1" indent="1"/>
    </xf>
    <xf numFmtId="3" fontId="22" fillId="8" borderId="24" xfId="7" applyNumberFormat="1" applyFont="1" applyFill="1" applyBorder="1" applyAlignment="1">
      <alignment horizontal="left" vertical="center" wrapText="1" indent="1"/>
    </xf>
    <xf numFmtId="3" fontId="10" fillId="8" borderId="22" xfId="7" applyNumberFormat="1" applyFont="1" applyFill="1" applyBorder="1" applyAlignment="1">
      <alignment horizontal="left" vertical="center" wrapText="1" indent="1"/>
    </xf>
    <xf numFmtId="164" fontId="22" fillId="2" borderId="21" xfId="8" applyNumberFormat="1" applyFont="1" applyFill="1" applyBorder="1" applyAlignment="1">
      <alignment horizontal="center" vertical="center"/>
    </xf>
    <xf numFmtId="164" fontId="22" fillId="2" borderId="24" xfId="8" applyNumberFormat="1" applyFont="1" applyFill="1" applyBorder="1" applyAlignment="1">
      <alignment horizontal="center" vertical="center"/>
    </xf>
    <xf numFmtId="165" fontId="22" fillId="2" borderId="13" xfId="0" applyNumberFormat="1" applyFont="1" applyBorder="1" applyAlignment="1">
      <alignment horizontal="center"/>
    </xf>
    <xf numFmtId="165" fontId="22" fillId="2" borderId="23" xfId="0" applyNumberFormat="1" applyFont="1" applyBorder="1" applyAlignment="1">
      <alignment horizontal="center"/>
    </xf>
    <xf numFmtId="3" fontId="6" fillId="2" borderId="0" xfId="0" applyNumberFormat="1" applyFont="1" applyAlignment="1">
      <alignment vertical="center" textRotation="180"/>
    </xf>
    <xf numFmtId="3" fontId="26" fillId="2" borderId="0" xfId="0" applyNumberFormat="1" applyFont="1"/>
    <xf numFmtId="3" fontId="27" fillId="5" borderId="17" xfId="7" applyNumberFormat="1" applyFont="1" applyFill="1" applyBorder="1" applyAlignment="1">
      <alignment horizontal="left" vertical="center" wrapText="1" indent="1"/>
    </xf>
    <xf numFmtId="3" fontId="28" fillId="2" borderId="0" xfId="7" applyNumberFormat="1" applyFont="1" applyAlignment="1">
      <alignment horizontal="left" vertical="center" wrapText="1" indent="1"/>
    </xf>
    <xf numFmtId="3" fontId="1" fillId="2" borderId="0" xfId="1" applyNumberFormat="1" applyFill="1" applyAlignment="1"/>
    <xf numFmtId="0" fontId="29" fillId="2" borderId="0" xfId="0" applyFont="1" applyAlignment="1">
      <alignment vertical="center"/>
    </xf>
    <xf numFmtId="0" fontId="30" fillId="2" borderId="0" xfId="0" applyFont="1" applyAlignment="1">
      <alignment horizontal="right" vertical="center"/>
    </xf>
    <xf numFmtId="0" fontId="31" fillId="2" borderId="0" xfId="0" applyFont="1" applyAlignment="1">
      <alignment vertical="center"/>
    </xf>
    <xf numFmtId="0" fontId="31" fillId="2" borderId="0" xfId="0" applyFont="1" applyAlignment="1">
      <alignment horizontal="left" vertical="center"/>
    </xf>
    <xf numFmtId="3" fontId="10" fillId="8" borderId="20" xfId="7" applyNumberFormat="1" applyFont="1" applyFill="1" applyBorder="1" applyAlignment="1">
      <alignment horizontal="left" vertical="center" indent="1"/>
    </xf>
    <xf numFmtId="3" fontId="10" fillId="8" borderId="21" xfId="7" applyNumberFormat="1" applyFont="1" applyFill="1" applyBorder="1" applyAlignment="1">
      <alignment horizontal="left" vertical="center" indent="1"/>
    </xf>
    <xf numFmtId="3" fontId="18" fillId="2" borderId="0" xfId="0" applyNumberFormat="1" applyFont="1" applyAlignment="1">
      <alignment horizontal="left" indent="1"/>
    </xf>
    <xf numFmtId="14" fontId="18" fillId="2" borderId="0" xfId="0" applyNumberFormat="1" applyFont="1" applyAlignment="1">
      <alignment horizontal="left" indent="1"/>
    </xf>
    <xf numFmtId="0" fontId="0" fillId="7" borderId="0" xfId="0" applyFill="1"/>
    <xf numFmtId="0" fontId="4" fillId="7" borderId="0" xfId="0" applyFont="1" applyFill="1" applyAlignment="1">
      <alignment horizontal="center" vertical="center"/>
    </xf>
    <xf numFmtId="0" fontId="0" fillId="2" borderId="23" xfId="0" applyFill="1" applyBorder="1" applyAlignment="1">
      <alignment horizontal="left" indent="1"/>
    </xf>
    <xf numFmtId="0" fontId="0" fillId="2" borderId="23" xfId="0" applyFill="1" applyBorder="1" applyAlignment="1">
      <alignment horizontal="center" vertical="center" wrapText="1"/>
    </xf>
    <xf numFmtId="164" fontId="8" fillId="3" borderId="23" xfId="0" applyNumberFormat="1" applyFont="1" applyFill="1" applyBorder="1" applyAlignment="1">
      <alignment horizontal="center" vertical="top" wrapText="1"/>
    </xf>
    <xf numFmtId="3" fontId="0" fillId="2" borderId="23" xfId="0" applyNumberFormat="1" applyFill="1" applyBorder="1" applyAlignment="1">
      <alignment horizontal="center" vertical="center" wrapText="1"/>
    </xf>
    <xf numFmtId="164" fontId="0" fillId="2" borderId="23" xfId="0" applyNumberFormat="1" applyFill="1" applyBorder="1" applyAlignment="1">
      <alignment horizontal="center" vertical="center" wrapText="1"/>
    </xf>
    <xf numFmtId="4" fontId="0" fillId="2" borderId="23" xfId="0" applyNumberFormat="1" applyFill="1" applyBorder="1" applyAlignment="1">
      <alignment horizontal="center" vertical="center" wrapText="1"/>
    </xf>
    <xf numFmtId="9" fontId="0" fillId="7" borderId="15" xfId="0" applyNumberFormat="1" applyFill="1" applyBorder="1" applyAlignment="1">
      <alignment horizontal="center" vertical="center" wrapText="1"/>
    </xf>
    <xf numFmtId="0" fontId="4" fillId="6" borderId="0" xfId="7" applyFill="1" applyAlignment="1">
      <alignment horizontal="center" vertical="center" wrapText="1"/>
    </xf>
    <xf numFmtId="0" fontId="4" fillId="2" borderId="0" xfId="7" applyAlignment="1">
      <alignment horizontal="center" vertical="center" wrapText="1"/>
    </xf>
    <xf numFmtId="0" fontId="0" fillId="2" borderId="13" xfId="0" applyBorder="1" applyAlignment="1">
      <alignment horizontal="center"/>
    </xf>
    <xf numFmtId="0" fontId="0" fillId="2" borderId="0" xfId="0" applyFill="1" applyAlignment="1">
      <alignment horizontal="center"/>
    </xf>
    <xf numFmtId="14" fontId="0" fillId="2" borderId="0" xfId="0" applyNumberFormat="1" applyFill="1" applyAlignment="1">
      <alignment horizontal="center"/>
    </xf>
    <xf numFmtId="0" fontId="0" fillId="2" borderId="19" xfId="0" applyFill="1" applyBorder="1" applyAlignment="1">
      <alignment horizontal="center"/>
    </xf>
    <xf numFmtId="0" fontId="0" fillId="2" borderId="13" xfId="0" applyFill="1" applyBorder="1" applyAlignment="1">
      <alignment horizontal="center"/>
    </xf>
    <xf numFmtId="0" fontId="0" fillId="2" borderId="22" xfId="0" applyFill="1" applyBorder="1" applyAlignment="1">
      <alignment horizontal="center"/>
    </xf>
    <xf numFmtId="0" fontId="0" fillId="2" borderId="23" xfId="0" applyFill="1" applyBorder="1" applyAlignment="1">
      <alignment horizontal="center"/>
    </xf>
    <xf numFmtId="0" fontId="33" fillId="7" borderId="0" xfId="7" applyFont="1" applyFill="1" applyAlignment="1">
      <alignment horizontal="center" vertical="center" wrapText="1"/>
    </xf>
    <xf numFmtId="0" fontId="34" fillId="7" borderId="14" xfId="0" applyFont="1" applyFill="1" applyBorder="1" applyAlignment="1">
      <alignment horizontal="center"/>
    </xf>
    <xf numFmtId="0" fontId="34" fillId="7" borderId="2" xfId="0" applyFont="1" applyFill="1" applyBorder="1" applyAlignment="1">
      <alignment horizontal="center"/>
    </xf>
    <xf numFmtId="0" fontId="34" fillId="7" borderId="15" xfId="0" applyFont="1" applyFill="1" applyBorder="1" applyAlignment="1">
      <alignment horizontal="center"/>
    </xf>
    <xf numFmtId="0" fontId="35" fillId="7" borderId="0" xfId="0" applyFont="1" applyFill="1" applyAlignment="1">
      <alignment horizontal="center"/>
    </xf>
    <xf numFmtId="0" fontId="0" fillId="8" borderId="0" xfId="0" applyFill="1" applyAlignment="1">
      <alignment horizontal="center"/>
    </xf>
    <xf numFmtId="0" fontId="35" fillId="9" borderId="0" xfId="0" applyFont="1" applyFill="1" applyAlignment="1">
      <alignment horizontal="center"/>
    </xf>
    <xf numFmtId="14" fontId="0" fillId="2" borderId="13" xfId="0" applyNumberFormat="1" applyBorder="1" applyAlignment="1">
      <alignment horizontal="center"/>
    </xf>
    <xf numFmtId="14" fontId="0" fillId="2" borderId="19" xfId="0" applyNumberFormat="1" applyFill="1" applyBorder="1" applyAlignment="1">
      <alignment horizontal="center"/>
    </xf>
    <xf numFmtId="14" fontId="0" fillId="2" borderId="22" xfId="0" applyNumberFormat="1" applyFill="1" applyBorder="1" applyAlignment="1">
      <alignment horizontal="center"/>
    </xf>
    <xf numFmtId="0" fontId="35" fillId="7" borderId="13" xfId="0" applyFont="1" applyFill="1" applyBorder="1" applyAlignment="1">
      <alignment horizontal="center"/>
    </xf>
    <xf numFmtId="0" fontId="35" fillId="7" borderId="23" xfId="0" applyFont="1" applyFill="1" applyBorder="1" applyAlignment="1">
      <alignment horizontal="center"/>
    </xf>
    <xf numFmtId="21" fontId="0" fillId="2" borderId="13" xfId="0" applyNumberFormat="1" applyBorder="1" applyAlignment="1">
      <alignment horizontal="center"/>
    </xf>
    <xf numFmtId="21" fontId="0" fillId="2" borderId="19" xfId="0" applyNumberFormat="1" applyFill="1" applyBorder="1" applyAlignment="1">
      <alignment horizontal="center"/>
    </xf>
    <xf numFmtId="21" fontId="0" fillId="2" borderId="22" xfId="0" applyNumberFormat="1" applyFill="1" applyBorder="1" applyAlignment="1">
      <alignment horizontal="center"/>
    </xf>
    <xf numFmtId="22" fontId="0" fillId="2" borderId="13" xfId="0" applyNumberFormat="1" applyBorder="1" applyAlignment="1">
      <alignment horizontal="center"/>
    </xf>
    <xf numFmtId="22" fontId="0" fillId="2" borderId="19" xfId="0" applyNumberFormat="1" applyFill="1" applyBorder="1" applyAlignment="1">
      <alignment horizontal="center"/>
    </xf>
    <xf numFmtId="22" fontId="0" fillId="2" borderId="22" xfId="0" applyNumberFormat="1" applyFill="1" applyBorder="1" applyAlignment="1">
      <alignment horizontal="center"/>
    </xf>
    <xf numFmtId="0" fontId="0" fillId="2" borderId="0" xfId="0" pivotButton="1" applyAlignment="1">
      <alignment horizontal="center" vertical="center" wrapText="1"/>
    </xf>
    <xf numFmtId="0" fontId="0" fillId="2" borderId="0" xfId="0" pivotButton="1" applyAlignment="1">
      <alignment horizontal="left" vertical="center" wrapText="1"/>
    </xf>
    <xf numFmtId="3" fontId="10" fillId="8" borderId="11" xfId="7" applyNumberFormat="1" applyFont="1" applyFill="1" applyBorder="1" applyAlignment="1">
      <alignment horizontal="left" vertical="center" wrapText="1" indent="1"/>
    </xf>
    <xf numFmtId="3" fontId="10" fillId="8" borderId="12" xfId="7" applyNumberFormat="1" applyFont="1" applyFill="1" applyBorder="1" applyAlignment="1">
      <alignment horizontal="left" vertical="center" wrapText="1" indent="1"/>
    </xf>
    <xf numFmtId="3" fontId="10" fillId="8" borderId="24" xfId="7" applyNumberFormat="1" applyFont="1" applyFill="1" applyBorder="1" applyAlignment="1">
      <alignment horizontal="left" vertical="center" indent="1"/>
    </xf>
    <xf numFmtId="3" fontId="22" fillId="2" borderId="22" xfId="7" applyNumberFormat="1" applyFont="1" applyFill="1" applyBorder="1" applyAlignment="1">
      <alignment horizontal="left" vertical="center" wrapText="1" indent="1"/>
    </xf>
    <xf numFmtId="0" fontId="36" fillId="2" borderId="0" xfId="0" applyFont="1"/>
    <xf numFmtId="0" fontId="19" fillId="2" borderId="0" xfId="0" applyFont="1" applyAlignment="1">
      <alignment horizontal="right" vertical="center" textRotation="180"/>
    </xf>
    <xf numFmtId="0" fontId="0" fillId="2" borderId="0" xfId="0" applyAlignment="1"/>
    <xf numFmtId="0" fontId="0" fillId="7" borderId="25" xfId="0" applyFill="1" applyBorder="1" applyAlignment="1">
      <alignment vertical="center"/>
    </xf>
    <xf numFmtId="0" fontId="18" fillId="7" borderId="23" xfId="0" applyNumberFormat="1" applyFont="1" applyFill="1" applyBorder="1" applyAlignment="1">
      <alignment horizontal="left" indent="1"/>
    </xf>
    <xf numFmtId="4" fontId="0" fillId="2" borderId="13" xfId="0" applyNumberFormat="1" applyFill="1" applyBorder="1" applyAlignment="1">
      <alignment horizontal="left" vertical="center" wrapText="1"/>
    </xf>
    <xf numFmtId="0" fontId="0" fillId="7" borderId="25" xfId="0" applyFill="1" applyBorder="1" applyAlignment="1">
      <alignment horizontal="center" vertical="center"/>
    </xf>
    <xf numFmtId="0" fontId="0" fillId="7" borderId="15" xfId="0" applyFill="1" applyBorder="1" applyAlignment="1">
      <alignment horizontal="center" vertical="center"/>
    </xf>
    <xf numFmtId="164" fontId="5" fillId="3" borderId="0" xfId="0" applyNumberFormat="1" applyFont="1" applyFill="1" applyBorder="1" applyAlignment="1">
      <alignment horizontal="center" vertical="center" wrapText="1"/>
    </xf>
    <xf numFmtId="4" fontId="0" fillId="2" borderId="18" xfId="0" applyNumberFormat="1" applyFill="1" applyBorder="1" applyAlignment="1">
      <alignment horizontal="left" vertical="center"/>
    </xf>
    <xf numFmtId="0" fontId="0" fillId="7" borderId="10" xfId="0" applyFill="1" applyBorder="1" applyAlignment="1">
      <alignment horizontal="left" vertical="center"/>
    </xf>
    <xf numFmtId="0" fontId="18" fillId="7" borderId="13" xfId="0" applyFont="1" applyFill="1" applyBorder="1" applyAlignment="1">
      <alignment horizontal="left"/>
    </xf>
    <xf numFmtId="3" fontId="18" fillId="7" borderId="13" xfId="0" applyNumberFormat="1" applyFont="1" applyFill="1" applyBorder="1" applyAlignment="1">
      <alignment horizontal="left"/>
    </xf>
    <xf numFmtId="3" fontId="18" fillId="7" borderId="23" xfId="0" applyNumberFormat="1" applyFont="1" applyFill="1" applyBorder="1" applyAlignment="1">
      <alignment horizontal="left"/>
    </xf>
    <xf numFmtId="3" fontId="0" fillId="2" borderId="27" xfId="0" applyNumberFormat="1" applyBorder="1" applyAlignment="1">
      <alignment horizontal="center"/>
    </xf>
    <xf numFmtId="0" fontId="0" fillId="2" borderId="26" xfId="0" applyFill="1" applyBorder="1" applyAlignment="1">
      <alignment horizontal="left" indent="1"/>
    </xf>
    <xf numFmtId="0" fontId="18" fillId="7" borderId="26" xfId="0" applyNumberFormat="1" applyFont="1" applyFill="1" applyBorder="1" applyAlignment="1">
      <alignment horizontal="left" indent="1"/>
    </xf>
    <xf numFmtId="0" fontId="0" fillId="2" borderId="26" xfId="0" applyFill="1" applyBorder="1" applyAlignment="1">
      <alignment horizontal="center" vertical="center" wrapText="1"/>
    </xf>
    <xf numFmtId="164" fontId="8" fillId="3" borderId="26" xfId="0" applyNumberFormat="1" applyFont="1" applyFill="1" applyBorder="1" applyAlignment="1">
      <alignment horizontal="center" vertical="top" wrapText="1"/>
    </xf>
    <xf numFmtId="3" fontId="0" fillId="2" borderId="26" xfId="0" applyNumberFormat="1" applyFill="1" applyBorder="1" applyAlignment="1">
      <alignment horizontal="center" vertical="center" wrapText="1"/>
    </xf>
    <xf numFmtId="164" fontId="0" fillId="2" borderId="26" xfId="0" applyNumberFormat="1" applyFill="1" applyBorder="1" applyAlignment="1">
      <alignment horizontal="center" vertical="center" wrapText="1"/>
    </xf>
    <xf numFmtId="4" fontId="0" fillId="2" borderId="26" xfId="0" applyNumberFormat="1" applyFill="1" applyBorder="1" applyAlignment="1">
      <alignment horizontal="center" vertical="center" wrapText="1"/>
    </xf>
    <xf numFmtId="0" fontId="3" fillId="2" borderId="0" xfId="5" applyBorder="1" applyAlignment="1">
      <alignment horizontal="left" vertical="center" wrapText="1" indent="1"/>
    </xf>
    <xf numFmtId="0" fontId="3" fillId="2" borderId="16" xfId="5" applyBorder="1" applyAlignment="1">
      <alignment horizontal="left" vertical="center" wrapText="1" indent="1"/>
    </xf>
    <xf numFmtId="3" fontId="28" fillId="2" borderId="0" xfId="7" applyNumberFormat="1" applyFont="1" applyAlignment="1">
      <alignment horizontal="left" vertical="center" wrapText="1"/>
    </xf>
    <xf numFmtId="0" fontId="37" fillId="2" borderId="0" xfId="3" applyFont="1" applyBorder="1">
      <alignment horizontal="left" vertical="center"/>
    </xf>
    <xf numFmtId="0" fontId="0" fillId="7" borderId="10" xfId="0" applyFill="1" applyBorder="1" applyAlignment="1">
      <alignment vertical="center"/>
    </xf>
    <xf numFmtId="4" fontId="1" fillId="8" borderId="2" xfId="1" applyNumberFormat="1" applyFill="1" applyBorder="1" applyAlignment="1">
      <alignment horizontal="left" vertical="center"/>
    </xf>
    <xf numFmtId="0" fontId="1" fillId="8" borderId="2" xfId="1" applyFont="1" applyFill="1" applyBorder="1"/>
    <xf numFmtId="0" fontId="0" fillId="2" borderId="0" xfId="0" pivotButton="1"/>
    <xf numFmtId="0" fontId="0" fillId="10" borderId="0" xfId="0" applyFill="1" applyBorder="1"/>
    <xf numFmtId="0" fontId="0" fillId="10" borderId="0" xfId="0" applyFill="1" applyBorder="1" applyAlignment="1">
      <alignment textRotation="180"/>
    </xf>
    <xf numFmtId="0" fontId="0" fillId="2" borderId="0" xfId="0" applyAlignment="1">
      <alignment horizontal="left"/>
    </xf>
    <xf numFmtId="21" fontId="0" fillId="2" borderId="0" xfId="0" applyNumberFormat="1" applyAlignment="1">
      <alignment horizontal="left" vertical="center"/>
    </xf>
  </cellXfs>
  <cellStyles count="9">
    <cellStyle name="DarkHeader" xfId="7" xr:uid="{E2F6A325-2B6F-491C-8710-28B3E934C509}"/>
    <cellStyle name="FalseFlag" xfId="6" xr:uid="{BD988031-97DA-4A1A-AF98-493153F33599}"/>
    <cellStyle name="Followed Hyperlink" xfId="2" builtinId="9" customBuiltin="1"/>
    <cellStyle name="Hyperlink" xfId="1" builtinId="8" customBuiltin="1"/>
    <cellStyle name="Normal" xfId="0" builtinId="0" customBuiltin="1"/>
    <cellStyle name="NoteField" xfId="5" xr:uid="{77D69A19-857B-442A-9B0A-501771EE9A4D}"/>
    <cellStyle name="Percent" xfId="8" builtinId="5"/>
    <cellStyle name="SubItem" xfId="4" xr:uid="{D21B07FD-5F6D-4154-8AB7-63D035214F3C}"/>
    <cellStyle name="SubSectionTItle" xfId="3" xr:uid="{8B04109E-AD21-4C71-8EF5-077A68DD2476}"/>
  </cellStyles>
  <dxfs count="433">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1" tint="0.499984740745262"/>
      </font>
      <fill>
        <patternFill patternType="solid">
          <bgColor rgb="FF000000"/>
        </patternFill>
      </fill>
    </dxf>
    <dxf>
      <font>
        <color theme="0"/>
      </font>
      <fill>
        <patternFill patternType="solid">
          <bgColor rgb="FF1EAC1D"/>
        </patternFill>
      </fill>
    </dxf>
    <dxf>
      <font>
        <color theme="0"/>
      </font>
      <fill>
        <patternFill>
          <bgColor rgb="FF000000"/>
        </patternFill>
      </fill>
    </dxf>
    <dxf>
      <font>
        <color theme="0"/>
      </font>
      <fill>
        <patternFill>
          <bgColor rgb="FF000000"/>
        </patternFill>
      </fill>
    </dxf>
    <dxf>
      <font>
        <color rgb="FF9C0006"/>
      </font>
      <numFmt numFmtId="166" formatCode="&quot;List names must be unique&quot;"/>
      <fill>
        <patternFill>
          <bgColor rgb="FFFFC7CE"/>
        </patternFill>
      </fill>
    </dxf>
    <dxf>
      <font>
        <color theme="0"/>
      </font>
      <fill>
        <patternFill>
          <bgColor rgb="FF000000"/>
        </patternFill>
      </fill>
    </dxf>
    <dxf>
      <font>
        <color theme="0"/>
      </font>
      <fill>
        <patternFill patternType="solid">
          <bgColor rgb="FF1EAC1D"/>
        </patternFill>
      </fill>
    </dxf>
    <dxf>
      <font>
        <color theme="1" tint="0.499984740745262"/>
      </font>
      <fill>
        <patternFill patternType="solid">
          <bgColor rgb="FF000000"/>
        </patternFill>
      </fill>
    </dxf>
    <dxf>
      <alignment horizontal="left"/>
    </dxf>
    <dxf>
      <alignment horizontal="left"/>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alignment vertical="center"/>
    </dxf>
    <dxf>
      <alignment vertical="center"/>
    </dxf>
    <dxf>
      <alignment horizontal="center"/>
    </dxf>
    <dxf>
      <alignment horizontal="center"/>
    </dxf>
    <dxf>
      <alignment horizontal="center"/>
    </dxf>
    <dxf>
      <alignment horizontal="center"/>
    </dxf>
    <dxf>
      <alignment vertical="center"/>
    </dxf>
    <dxf>
      <alignment horizontal="left"/>
    </dxf>
    <dxf>
      <fill>
        <patternFill>
          <bgColor rgb="FF262626"/>
        </patternFill>
      </fill>
    </dxf>
    <dxf>
      <font>
        <color rgb="FF898989"/>
      </font>
    </dxf>
    <dxf>
      <font>
        <color theme="0"/>
      </font>
      <border>
        <bottom style="thin">
          <color theme="4"/>
        </bottom>
        <vertical/>
        <horizontal/>
      </border>
    </dxf>
    <dxf>
      <font>
        <color theme="1"/>
      </font>
      <border diagonalUp="0" diagonalDown="0">
        <left/>
        <right/>
        <top/>
        <bottom/>
        <vertical/>
        <horizontal/>
      </border>
    </dxf>
    <dxf>
      <font>
        <b/>
        <i val="0"/>
        <strike val="0"/>
        <condense val="0"/>
        <extend val="0"/>
        <outline val="0"/>
        <shadow val="0"/>
        <u val="none"/>
        <vertAlign val="baseline"/>
        <sz val="11"/>
        <color theme="0"/>
        <name val="Calibri"/>
        <family val="2"/>
        <scheme val="minor"/>
      </font>
    </dxf>
    <dxf>
      <font>
        <b val="0"/>
        <i val="0"/>
        <strike val="0"/>
        <condense val="0"/>
        <extend val="0"/>
        <outline val="0"/>
        <shadow val="0"/>
        <u val="none"/>
        <vertAlign val="baseline"/>
        <sz val="10"/>
        <color theme="0"/>
        <name val="Calibri"/>
        <family val="2"/>
        <scheme val="minor"/>
      </font>
      <numFmt numFmtId="3" formatCode="#,##0"/>
      <alignment horizontal="center" vertical="center" textRotation="0" wrapText="0" indent="0" justifyLastLine="0" shrinkToFit="0" readingOrder="0"/>
      <border diagonalUp="0" diagonalDown="0">
        <left/>
        <right/>
        <top style="thin">
          <color theme="1" tint="-0.249977111117893"/>
        </top>
        <bottom style="thin">
          <color theme="1" tint="-0.249977111117893"/>
        </bottom>
        <vertical/>
        <horizontal/>
      </border>
    </dxf>
    <dxf>
      <font>
        <u/>
        <sz val="10"/>
      </font>
      <numFmt numFmtId="4" formatCode="#,##0.00"/>
      <fill>
        <patternFill patternType="solid">
          <fgColor rgb="FF000000"/>
          <bgColor rgb="FF000000"/>
        </patternFill>
      </fill>
      <alignment horizontal="left" vertical="center" textRotation="0" wrapText="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ont>
        <b val="0"/>
        <i val="0"/>
        <strike val="0"/>
        <condense val="0"/>
        <extend val="0"/>
        <outline val="0"/>
        <shadow val="0"/>
        <u val="none"/>
        <vertAlign val="baseline"/>
        <sz val="10"/>
        <color theme="0"/>
        <name val="Calibri"/>
        <family val="2"/>
        <scheme val="minor"/>
      </font>
      <numFmt numFmtId="3" formatCode="#,##0"/>
      <fill>
        <patternFill patternType="solid">
          <fgColor indexed="64"/>
          <bgColor rgb="FF000000"/>
        </patternFill>
      </fill>
      <alignment horizontal="center" vertical="center" textRotation="0" wrapText="0" indent="0" justifyLastLine="0" shrinkToFit="0" readingOrder="0"/>
      <border diagonalUp="0" diagonalDown="0" outline="0">
        <left style="thin">
          <color theme="1" tint="-0.249977111117893"/>
        </left>
        <right/>
        <top style="thin">
          <color theme="1" tint="-0.249977111117893"/>
        </top>
        <bottom style="thin">
          <color theme="1" tint="-0.249977111117893"/>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outline="0">
        <left style="thin">
          <color theme="1" tint="-0.499984740745262"/>
        </left>
        <right style="thin">
          <color theme="1" tint="-0.499984740745262"/>
        </right>
        <top style="thin">
          <color theme="1" tint="-0.499984740745262"/>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color theme="1" tint="0.39997558519241921"/>
      </font>
      <numFmt numFmtId="3" formatCode="#,##0"/>
      <fill>
        <patternFill patternType="solid">
          <fgColor indexed="64"/>
          <bgColor rgb="FF262626"/>
        </patternFill>
      </fill>
      <alignment horizontal="left" vertical="bottom" textRotation="0" wrapText="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left style="thin">
          <color theme="1" tint="-0.499984740745262"/>
        </left>
        <right/>
        <top style="thin">
          <color theme="1" tint="-0.499984740745262"/>
        </top>
        <bottom/>
        <vertical/>
        <horizontal/>
      </border>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left/>
        <right style="thin">
          <color theme="1" tint="-0.499984740745262"/>
        </right>
        <top style="thin">
          <color theme="1" tint="-0.499984740745262"/>
        </top>
        <bottom/>
        <vertical/>
        <horizontal/>
      </border>
    </dxf>
    <dxf>
      <border outline="0">
        <top style="thin">
          <color theme="1" tint="-0.499984740745262"/>
        </top>
      </border>
    </dxf>
    <dxf>
      <border outline="0">
        <left style="thin">
          <color theme="1" tint="-0.499984740745262"/>
        </left>
        <right style="thin">
          <color theme="1" tint="-0.499984740745262"/>
        </right>
        <top style="thin">
          <color theme="1" tint="-0.499984740745262"/>
        </top>
        <bottom style="thin">
          <color theme="1" tint="-0.499984740745262"/>
        </bottom>
      </border>
    </dxf>
    <dxf>
      <border outline="0">
        <bottom style="thin">
          <color theme="1" tint="-0.499984740745262"/>
        </bottom>
      </border>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0" relativeIndent="1" justifyLastLine="0" shrinkToFit="0" readingOrder="0"/>
      <border diagonalUp="0" diagonalDown="0" outline="0">
        <left style="thin">
          <color theme="1" tint="-0.499984740745262"/>
        </left>
        <right/>
        <top style="thin">
          <color theme="1" tint="-0.499984740745262"/>
        </top>
        <bottom style="thin">
          <color theme="1" tint="-0.499984740745262"/>
        </bottom>
      </border>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outline="0">
        <left/>
        <right/>
        <top style="thin">
          <color theme="1" tint="-0.499984740745262"/>
        </top>
        <bottom style="thin">
          <color theme="1" tint="-0.499984740745262"/>
        </bottom>
      </border>
    </dxf>
    <dxf>
      <border outline="0">
        <top style="thin">
          <color theme="1" tint="-0.499984740745262"/>
        </top>
      </border>
    </dxf>
    <dxf>
      <border outline="0">
        <bottom style="thin">
          <color theme="1" tint="-0.499984740745262"/>
        </bottom>
      </border>
    </dxf>
    <dxf>
      <border outline="0">
        <bottom style="thin">
          <color theme="1" tint="-0.499984740745262"/>
        </bottom>
      </border>
    </dxf>
    <dxf>
      <font>
        <strike val="0"/>
        <outline val="0"/>
        <shadow val="0"/>
        <u val="none"/>
        <vertAlign val="baseline"/>
        <color theme="1" tint="0.39997558519241921"/>
        <name val="Calibri"/>
        <family val="2"/>
        <scheme val="minor"/>
      </font>
      <numFmt numFmtId="3" formatCode="#,##0"/>
      <alignment horizontal="left" vertical="bottom" textRotation="0" wrapText="0" relativeIndent="1" justifyLastLine="0" shrinkToFit="0" readingOrder="0"/>
    </dxf>
    <dxf>
      <font>
        <b val="0"/>
        <i/>
        <strike val="0"/>
        <condense val="0"/>
        <extend val="0"/>
        <outline val="0"/>
        <shadow val="0"/>
        <u val="none"/>
        <vertAlign val="baseline"/>
        <sz val="10"/>
        <color theme="1" tint="0.39997558519241921"/>
        <name val="Calibri"/>
        <family val="2"/>
        <scheme val="minor"/>
      </font>
      <numFmt numFmtId="3" formatCode="#,##0"/>
      <fill>
        <patternFill patternType="solid">
          <fgColor rgb="FF000000"/>
          <bgColor rgb="FF000000"/>
        </patternFill>
      </fill>
      <alignment horizontal="left" vertical="center" textRotation="0" wrapText="1" indent="1" justifyLastLine="0" shrinkToFit="0" readingOrder="0"/>
      <border diagonalUp="0" diagonalDown="0" outline="0">
        <left/>
        <right/>
        <top style="thin">
          <color theme="1" tint="-0.499984740745262"/>
        </top>
        <bottom style="thin">
          <color theme="1" tint="-0.499984740745262"/>
        </bottom>
      </border>
    </dxf>
    <dxf>
      <border outline="0">
        <left style="thin">
          <color rgb="FF1D1D1D"/>
        </left>
        <top style="thin">
          <color rgb="FF1D1D1D"/>
        </top>
      </border>
    </dxf>
    <dxf>
      <font>
        <strike val="0"/>
        <outline val="0"/>
        <shadow val="0"/>
        <u val="none"/>
        <vertAlign val="baseline"/>
        <color theme="1" tint="0.39997558519241921"/>
        <name val="Calibri"/>
        <family val="2"/>
        <scheme val="minor"/>
      </font>
      <numFmt numFmtId="3" formatCode="#,##0"/>
    </dxf>
    <dxf>
      <border outline="0">
        <bottom style="thin">
          <color theme="1" tint="-0.499984740745262"/>
        </bottom>
      </border>
    </dxf>
    <dxf>
      <font>
        <b val="0"/>
        <i/>
        <strike val="0"/>
        <condense val="0"/>
        <extend val="0"/>
        <outline val="0"/>
        <shadow val="0"/>
        <u val="none"/>
        <vertAlign val="baseline"/>
        <sz val="10"/>
        <color theme="1" tint="0.79998168889431442"/>
        <name val="Calibri"/>
        <family val="2"/>
        <scheme val="minor"/>
      </font>
      <numFmt numFmtId="164" formatCode="0.0%"/>
      <fill>
        <patternFill patternType="solid">
          <fgColor indexed="64"/>
          <bgColor rgb="FF000000"/>
        </patternFill>
      </fill>
      <alignment horizontal="center" vertical="center" textRotation="0" wrapText="0" indent="0" justifyLastLine="0" shrinkToFit="0" readingOrder="0"/>
      <border diagonalUp="0" diagonalDown="0">
        <left style="thin">
          <color theme="1" tint="-0.499984740745262"/>
        </left>
        <right/>
        <top style="thin">
          <color theme="1" tint="-0.499984740745262"/>
        </top>
        <bottom style="thin">
          <color theme="1" tint="-0.499984740745262"/>
        </bottom>
      </border>
    </dxf>
    <dxf>
      <font>
        <i/>
        <strike val="0"/>
        <outline val="0"/>
        <shadow val="0"/>
        <u val="none"/>
        <vertAlign val="baseline"/>
        <sz val="10"/>
        <color theme="1" tint="0.79998168889431442"/>
        <name val="Calibri"/>
        <family val="2"/>
        <scheme val="minor"/>
      </font>
      <numFmt numFmtId="165" formatCode="#,##0.0"/>
      <alignment horizontal="center" vertical="bottom"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border>
    </dxf>
    <dxf>
      <font>
        <b val="0"/>
        <i/>
        <strike val="0"/>
        <condense val="0"/>
        <extend val="0"/>
        <outline val="0"/>
        <shadow val="0"/>
        <u val="none"/>
        <vertAlign val="baseline"/>
        <sz val="10"/>
        <color theme="1" tint="0.79998168889431442"/>
        <name val="Calibri"/>
        <family val="2"/>
        <scheme val="minor"/>
      </font>
      <numFmt numFmtId="3" formatCode="#,##0"/>
      <fill>
        <patternFill patternType="solid">
          <fgColor indexed="64"/>
          <bgColor rgb="FF000000"/>
        </patternFill>
      </fill>
      <alignment horizontal="left" vertical="center" textRotation="0" wrapText="1" indent="1" justifyLastLine="0" shrinkToFit="0" readingOrder="0"/>
      <border diagonalUp="0" diagonalDown="0" outline="0">
        <left/>
        <right style="thin">
          <color theme="1" tint="-0.499984740745262"/>
        </right>
        <top style="thin">
          <color theme="1" tint="-0.499984740745262"/>
        </top>
        <bottom style="thin">
          <color theme="1" tint="-0.499984740745262"/>
        </bottom>
      </border>
    </dxf>
    <dxf>
      <border outline="0">
        <top style="thin">
          <color rgb="FF1D1D1D"/>
        </top>
      </border>
    </dxf>
    <dxf>
      <border outline="0">
        <left style="thin">
          <color rgb="FF1D1D1D"/>
        </left>
        <right style="thin">
          <color rgb="FF1D1D1D"/>
        </right>
        <top style="thin">
          <color rgb="FF1D1D1D"/>
        </top>
        <bottom style="thin">
          <color rgb="FF1D1D1D"/>
        </bottom>
      </border>
    </dxf>
    <dxf>
      <font>
        <i/>
        <strike val="0"/>
        <outline val="0"/>
        <shadow val="0"/>
        <u val="none"/>
        <vertAlign val="baseline"/>
        <sz val="10"/>
        <color rgb="FFD8D8D8"/>
        <name val="Calibri"/>
        <family val="2"/>
        <scheme val="none"/>
      </font>
      <numFmt numFmtId="3" formatCode="#,##0"/>
    </dxf>
    <dxf>
      <border outline="0">
        <bottom style="thin">
          <color rgb="FF1D1D1D"/>
        </bottom>
      </border>
    </dxf>
    <dxf>
      <font>
        <strike val="0"/>
        <outline val="0"/>
        <shadow val="0"/>
        <u val="none"/>
        <vertAlign val="baseline"/>
        <sz val="11"/>
        <color theme="1" tint="0.79998168889431442"/>
        <name val="Calibri"/>
        <family val="2"/>
        <scheme val="minor"/>
      </font>
      <numFmt numFmtId="3" formatCode="#,##0"/>
      <fill>
        <patternFill patternType="solid">
          <fgColor indexed="64"/>
          <bgColor theme="1" tint="-0.499984740745262"/>
        </patternFill>
      </fill>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rgb="FF000000"/>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rgb="FF000000"/>
          <bgColor rgb="FF262626"/>
        </patternFill>
      </fill>
      <alignment horizontal="center" textRotation="0" indent="0" justifyLastLine="0" shrinkToFit="0" readingOrder="0"/>
    </dxf>
    <dxf>
      <font>
        <color rgb="FF898989"/>
      </font>
      <fill>
        <patternFill patternType="solid">
          <fgColor indexed="64"/>
          <bgColor rgb="FF262626"/>
        </patternFill>
      </fill>
      <alignment horizontal="center" textRotation="0" indent="0" justifyLastLine="0" shrinkToFit="0" readingOrder="0"/>
      <border diagonalUp="0" diagonalDown="0" outline="0">
        <left style="thin">
          <color theme="1" tint="-0.499984740745262"/>
        </left>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rgb="FF000000"/>
          <bgColor rgb="FF000000"/>
        </patternFill>
      </fill>
      <alignment horizontal="center" textRotation="0" indent="0" justifyLastLine="0" shrinkToFit="0" readingOrder="0"/>
    </dxf>
    <dxf>
      <alignment horizontal="center" textRotation="0" indent="0" justifyLastLine="0" shrinkToFit="0" readingOrder="0"/>
    </dxf>
    <dxf>
      <font>
        <color rgb="FF898989"/>
      </font>
      <fill>
        <patternFill patternType="solid">
          <fgColor indexed="64"/>
          <bgColor rgb="FF262626"/>
        </patternFill>
      </fill>
      <alignment horizontal="center" textRotation="0" indent="0" justifyLastLine="0" shrinkToFit="0" readingOrder="0"/>
    </dxf>
    <dxf>
      <font>
        <color rgb="FF898989"/>
      </font>
      <fill>
        <patternFill patternType="solid">
          <fgColor indexed="64"/>
          <bgColor rgb="FF262626"/>
        </patternFill>
      </fill>
      <alignment horizontal="center" textRotation="0" indent="0" justifyLastLine="0" shrinkToFit="0" readingOrder="0"/>
    </dxf>
    <dxf>
      <font>
        <color rgb="FF898989"/>
      </font>
      <fill>
        <patternFill patternType="solid">
          <fgColor indexed="64"/>
          <bgColor rgb="FF262626"/>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000000"/>
        </patternFill>
      </fill>
      <alignment horizontal="center" textRotation="0" indent="0" justifyLastLine="0" shrinkToFit="0" readingOrder="0"/>
      <border diagonalUp="0" diagonalDown="0" outline="0">
        <left/>
        <right style="thin">
          <color theme="1" tint="-0.499984740745262"/>
        </right>
        <top style="thin">
          <color theme="1" tint="-0.499984740745262"/>
        </top>
        <bottom style="thin">
          <color theme="1" tint="-0.499984740745262"/>
        </bottom>
      </border>
    </dxf>
    <dxf>
      <font>
        <i/>
        <strike val="0"/>
        <outline val="0"/>
        <shadow val="0"/>
        <u val="none"/>
        <vertAlign val="baseline"/>
        <sz val="11"/>
        <color rgb="FF898989"/>
        <name val="Calibri"/>
        <family val="2"/>
        <scheme val="minor"/>
      </font>
      <fill>
        <patternFill patternType="solid">
          <fgColor indexed="64"/>
          <bgColor rgb="FF262626"/>
        </patternFill>
      </fill>
      <alignment horizontal="center" textRotation="0" indent="0" justifyLastLine="0" shrinkToFit="0" readingOrder="0"/>
      <border diagonalUp="0" diagonalDown="0" outline="0">
        <left style="thin">
          <color theme="1" tint="-0.249977111117893"/>
        </left>
        <right style="thin">
          <color theme="1" tint="-0.249977111117893"/>
        </right>
        <top style="thin">
          <color theme="1" tint="-0.249977111117893"/>
        </top>
        <bottom style="thin">
          <color theme="1" tint="-0.249977111117893"/>
        </bottom>
      </border>
    </dxf>
    <dxf>
      <fill>
        <patternFill patternType="solid">
          <fgColor indexed="64"/>
          <bgColor rgb="FF000000"/>
        </patternFill>
      </fill>
      <alignment horizontal="center" textRotation="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0"/>
        <color theme="0"/>
        <name val="Calibri"/>
        <family val="2"/>
        <scheme val="none"/>
      </font>
      <numFmt numFmtId="164" formatCode="0.0%"/>
      <fill>
        <patternFill patternType="solid">
          <fgColor theme="1" tint="0.249977111117893"/>
          <bgColor rgb="FF000000"/>
        </patternFill>
      </fill>
      <alignment horizontal="center" vertical="center" textRotation="0" wrapText="1" indent="0" justifyLastLine="0" shrinkToFit="0" readingOrder="0"/>
    </dxf>
    <dxf>
      <font>
        <b val="0"/>
        <i val="0"/>
        <strike val="0"/>
        <condense val="0"/>
        <extend val="0"/>
        <outline val="0"/>
        <shadow val="0"/>
        <u val="none"/>
        <vertAlign val="baseline"/>
        <sz val="10"/>
        <color theme="0"/>
        <name val="Calibri"/>
        <family val="2"/>
        <scheme val="none"/>
      </font>
      <numFmt numFmtId="164" formatCode="0.0%"/>
      <fill>
        <patternFill patternType="solid">
          <fgColor theme="1" tint="0.249977111117893"/>
          <bgColor rgb="FF000000"/>
        </patternFill>
      </fill>
      <alignment horizontal="center" vertical="center" textRotation="0" wrapText="1" indent="0" justifyLastLine="0" shrinkToFit="0" readingOrder="0"/>
      <border diagonalUp="0" diagonalDown="0" outline="0">
        <left/>
        <right/>
        <top style="thin">
          <color theme="1" tint="-0.249977111117893"/>
        </top>
        <bottom style="thin">
          <color theme="1" tint="-0.249977111117893"/>
        </bottom>
      </border>
    </dxf>
    <dxf>
      <font>
        <b val="0"/>
        <i val="0"/>
        <strike val="0"/>
        <condense val="0"/>
        <extend val="0"/>
        <outline val="0"/>
        <shadow val="0"/>
        <u val="none"/>
        <vertAlign val="baseline"/>
        <sz val="10"/>
        <color theme="0"/>
        <name val="Calibri"/>
        <family val="2"/>
        <scheme val="minor"/>
      </font>
      <numFmt numFmtId="3" formatCode="#,##0"/>
      <alignment horizontal="center" vertical="center" textRotation="0" wrapText="0" indent="0" justifyLastLine="0" shrinkToFit="0" readingOrder="0"/>
      <border diagonalUp="0" diagonalDown="0" outline="0">
        <left/>
        <right/>
        <top style="thin">
          <color theme="1" tint="-0.249977111117893"/>
        </top>
        <bottom style="thin">
          <color theme="1" tint="-0.249977111117893"/>
        </bottom>
      </border>
    </dxf>
    <dxf>
      <numFmt numFmtId="3" formatCode="#,##0"/>
      <alignment horizontal="center" vertical="bottom" textRotation="0" wrapText="0" indent="0" justifyLastLine="0" shrinkToFit="0" readingOrder="0"/>
      <border diagonalUp="0" diagonalDown="0" outline="0">
        <left style="thin">
          <color theme="1" tint="-0.499984740745262"/>
        </left>
        <right/>
        <top/>
        <bottom style="thin">
          <color theme="1" tint="-0.249977111117893"/>
        </bottom>
      </border>
    </dxf>
    <dxf>
      <font>
        <color theme="1" tint="0.39997558519241921"/>
      </font>
      <numFmt numFmtId="3" formatCode="#,##0"/>
      <fill>
        <patternFill patternType="solid">
          <fgColor indexed="64"/>
          <bgColor rgb="FF262626"/>
        </patternFill>
      </fill>
      <alignment horizontal="left" vertical="bottom" textRotation="0" wrapText="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ill>
        <patternFill patternType="solid">
          <fgColor indexed="64"/>
          <bgColor rgb="FF262626"/>
        </patternFill>
      </fill>
      <alignment horizontal="left" vertical="center" textRotation="0" wrapText="0" indent="1" justifyLastLine="0" shrinkToFit="0" readingOrder="0"/>
      <border diagonalUp="0" diagonalDown="0" outline="0">
        <left style="thin">
          <color theme="1" tint="-0.249977111117893"/>
        </left>
        <right style="thin">
          <color theme="1" tint="-0.249977111117893"/>
        </right>
        <top/>
        <bottom/>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4" formatCode="#,##0.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164" formatCode="0.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numFmt numFmtId="3" formatCode="#,##0"/>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z val="10"/>
        <color theme="0"/>
      </font>
      <numFmt numFmtId="164" formatCode="0.0%"/>
      <fill>
        <patternFill patternType="solid">
          <fgColor theme="1" tint="0.249977111117893"/>
          <bgColor rgb="FF000000"/>
        </patternFill>
      </fill>
      <alignment horizontal="center" vertical="top"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ill>
        <patternFill patternType="solid">
          <fgColor indexed="64"/>
          <bgColor rgb="FF000000"/>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trike val="0"/>
        <outline val="0"/>
        <shadow val="0"/>
        <u val="none"/>
        <vertAlign val="baseline"/>
        <sz val="11"/>
        <color theme="1" tint="0.39997558519241921"/>
        <name val="Calibri"/>
        <family val="2"/>
        <scheme val="minor"/>
      </font>
      <numFmt numFmtId="0" formatCode="General"/>
      <fill>
        <patternFill patternType="solid">
          <fgColor indexed="64"/>
          <bgColor rgb="FF262626"/>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strike val="0"/>
        <outline val="0"/>
        <shadow val="0"/>
        <u val="none"/>
        <vertAlign val="baseline"/>
        <sz val="11"/>
        <color theme="1" tint="0.39997558519241921"/>
        <name val="Calibri"/>
        <family val="2"/>
        <scheme val="minor"/>
      </font>
      <numFmt numFmtId="0" formatCode="General"/>
      <fill>
        <patternFill patternType="solid">
          <fgColor indexed="64"/>
          <bgColor rgb="FF262626"/>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ill>
        <patternFill patternType="solid">
          <fgColor indexed="64"/>
          <bgColor rgb="FF000000"/>
        </patternFill>
      </fill>
      <alignment horizontal="left" vertical="bottom" textRotation="0" wrapText="0" indent="1"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color theme="1" tint="0.39997558519241921"/>
      </font>
      <numFmt numFmtId="4" formatCode="#,##0.00"/>
      <fill>
        <patternFill patternType="solid">
          <fgColor indexed="64"/>
          <bgColor rgb="FF000000"/>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ill>
        <patternFill patternType="solid">
          <fgColor indexed="64"/>
          <bgColor rgb="FF000000"/>
        </patternFill>
      </fill>
      <alignment horizontal="center" vertical="center" textRotation="0" wrapText="1" indent="0" justifyLastLine="0" shrinkToFit="0" readingOrder="0"/>
    </dxf>
    <dxf>
      <border>
        <bottom style="thin">
          <color theme="1" tint="-0.249977111117893"/>
        </bottom>
      </border>
    </dxf>
    <dxf>
      <fill>
        <patternFill patternType="solid">
          <fgColor indexed="64"/>
          <bgColor rgb="FF262626"/>
        </patternFill>
      </fill>
      <alignment horizontal="general" vertical="center" textRotation="0" wrapText="0" indent="0" justifyLastLine="0" shrinkToFit="0" readingOrder="0"/>
      <border diagonalUp="0" diagonalDown="0" outline="0">
        <left style="thin">
          <color theme="1" tint="-0.249977111117893"/>
        </left>
        <right style="thin">
          <color theme="1" tint="-0.249977111117893"/>
        </right>
        <top/>
        <bottom/>
      </border>
    </dxf>
    <dxf>
      <font>
        <b/>
        <i val="0"/>
        <strike val="0"/>
        <color theme="0"/>
      </font>
      <fill>
        <patternFill patternType="solid">
          <fgColor auto="1"/>
          <bgColor rgb="FF000000"/>
        </patternFill>
      </fill>
      <border>
        <left style="medium">
          <color theme="1" tint="-0.24994659260841701"/>
        </left>
        <right style="medium">
          <color theme="1" tint="-0.24994659260841701"/>
        </right>
        <top style="medium">
          <color theme="1" tint="-0.24994659260841701"/>
        </top>
        <bottom style="medium">
          <color theme="1" tint="-0.24994659260841701"/>
        </bottom>
        <vertical style="medium">
          <color theme="1" tint="-0.24994659260841701"/>
        </vertical>
        <horizontal style="medium">
          <color theme="1" tint="-0.24994659260841701"/>
        </horizontal>
      </border>
    </dxf>
    <dxf>
      <font>
        <color theme="0"/>
      </font>
      <fill>
        <patternFill patternType="solid">
          <fgColor rgb="FF000000"/>
          <bgColor rgb="FF000000"/>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
      <font>
        <color theme="0"/>
      </font>
      <fill>
        <patternFill patternType="solid">
          <fgColor theme="1"/>
          <bgColor rgb="FF000000"/>
        </patternFill>
      </fill>
      <border diagonalUp="0" diagonalDown="0">
        <left style="thin">
          <color theme="1" tint="-0.24994659260841701"/>
        </left>
        <right style="thin">
          <color theme="1" tint="-0.24994659260841701"/>
        </right>
        <top style="thin">
          <color theme="1" tint="-0.24994659260841701"/>
        </top>
        <bottom style="thin">
          <color theme="1" tint="-0.24994659260841701"/>
        </bottom>
        <vertical style="thin">
          <color theme="1" tint="-0.24994659260841701"/>
        </vertical>
        <horizontal style="thin">
          <color theme="1" tint="-0.24994659260841701"/>
        </horizontal>
      </border>
    </dxf>
    <dxf>
      <font>
        <b/>
        <i val="0"/>
        <color theme="0"/>
      </font>
      <fill>
        <patternFill patternType="solid">
          <fgColor auto="1"/>
          <bgColor theme="1" tint="-0.499984740745262"/>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
      <font>
        <color theme="0"/>
      </font>
      <fill>
        <patternFill patternType="solid">
          <fgColor auto="1"/>
          <bgColor rgb="FF000000"/>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s>
  <tableStyles count="3" defaultTableStyle="DarkTable" defaultPivotStyle="DarkPivot">
    <tableStyle name="DarkPivot" table="0" count="3" xr9:uid="{F2CB4A64-8CC4-48DA-B721-DC29E793B33C}">
      <tableStyleElement type="wholeTable" dxfId="432"/>
      <tableStyleElement type="headerRow" dxfId="431"/>
      <tableStyleElement type="totalRow" dxfId="430"/>
    </tableStyle>
    <tableStyle name="DarkTable" pivot="0" count="2" xr9:uid="{97C242D2-6F6D-4549-9428-17456D609B35}">
      <tableStyleElement type="wholeTable" dxfId="429"/>
      <tableStyleElement type="headerRow" dxfId="428"/>
    </tableStyle>
    <tableStyle name="SlicerStyleDark" pivot="0" table="0" count="10" xr9:uid="{11F1E452-086F-4069-BF08-FF8656253E5D}">
      <tableStyleElement type="wholeTable" dxfId="160"/>
      <tableStyleElement type="headerRow" dxfId="159"/>
    </tableStyle>
  </tableStyles>
  <colors>
    <mruColors>
      <color rgb="FF040404"/>
      <color rgb="FF000000"/>
      <color rgb="FFD8D8D8"/>
      <color rgb="FF5D1955"/>
      <color rgb="FF262626"/>
      <color rgb="FF1EAC1D"/>
      <color rgb="FF060606"/>
      <color rgb="FF565656"/>
      <color rgb="FFCCCC00"/>
      <color rgb="FFFFFF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
        <x14:slicerStyle name="SlicerStyle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22/10/relationships/richValueRel" Target="richData/richValueRel.xml"/><Relationship Id="rId35" Type="http://schemas.openxmlformats.org/officeDocument/2006/relationships/customXml" Target="../customXml/item1.xml"/><Relationship Id="rId8" Type="http://schemas.openxmlformats.org/officeDocument/2006/relationships/worksheet" Target="worksheets/sheet8.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6.png"/><Relationship Id="rId7" Type="http://schemas.openxmlformats.org/officeDocument/2006/relationships/image" Target="../media/image20.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image" Target="../media/image24.png"/><Relationship Id="rId5" Type="http://schemas.openxmlformats.org/officeDocument/2006/relationships/image" Target="../media/image18.png"/><Relationship Id="rId10" Type="http://schemas.openxmlformats.org/officeDocument/2006/relationships/image" Target="../media/image23.png"/><Relationship Id="rId4" Type="http://schemas.openxmlformats.org/officeDocument/2006/relationships/image" Target="../media/image17.png"/><Relationship Id="rId9" Type="http://schemas.openxmlformats.org/officeDocument/2006/relationships/image" Target="../media/image22.png"/></Relationships>
</file>

<file path=xl/drawings/_rels/drawing6.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pn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5" Type="http://schemas.openxmlformats.org/officeDocument/2006/relationships/image" Target="../media/image29.png"/><Relationship Id="rId4" Type="http://schemas.openxmlformats.org/officeDocument/2006/relationships/image" Target="../media/image28.png"/><Relationship Id="rId9" Type="http://schemas.openxmlformats.org/officeDocument/2006/relationships/image" Target="../media/image33.png"/></Relationships>
</file>

<file path=xl/drawings/_rels/drawing7.xml.rels><?xml version="1.0" encoding="UTF-8" standalone="yes"?>
<Relationships xmlns="http://schemas.openxmlformats.org/package/2006/relationships"><Relationship Id="rId3" Type="http://schemas.openxmlformats.org/officeDocument/2006/relationships/image" Target="../media/image36.png"/><Relationship Id="rId7" Type="http://schemas.openxmlformats.org/officeDocument/2006/relationships/image" Target="../media/image40.png"/><Relationship Id="rId2" Type="http://schemas.openxmlformats.org/officeDocument/2006/relationships/image" Target="../media/image35.png"/><Relationship Id="rId1" Type="http://schemas.openxmlformats.org/officeDocument/2006/relationships/image" Target="../media/image34.png"/><Relationship Id="rId6" Type="http://schemas.openxmlformats.org/officeDocument/2006/relationships/image" Target="../media/image39.png"/><Relationship Id="rId5" Type="http://schemas.openxmlformats.org/officeDocument/2006/relationships/image" Target="../media/image38.png"/><Relationship Id="rId4" Type="http://schemas.openxmlformats.org/officeDocument/2006/relationships/image" Target="../media/image37.png"/></Relationships>
</file>

<file path=xl/drawings/_rels/drawing8.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image" Target="../media/image43.png"/><Relationship Id="rId7" Type="http://schemas.openxmlformats.org/officeDocument/2006/relationships/image" Target="../media/image47.png"/><Relationship Id="rId2" Type="http://schemas.openxmlformats.org/officeDocument/2006/relationships/image" Target="../media/image42.png"/><Relationship Id="rId1" Type="http://schemas.openxmlformats.org/officeDocument/2006/relationships/image" Target="../media/image41.png"/><Relationship Id="rId6" Type="http://schemas.openxmlformats.org/officeDocument/2006/relationships/image" Target="../media/image46.png"/><Relationship Id="rId11" Type="http://schemas.openxmlformats.org/officeDocument/2006/relationships/image" Target="../media/image51.png"/><Relationship Id="rId5" Type="http://schemas.openxmlformats.org/officeDocument/2006/relationships/image" Target="../media/image45.png"/><Relationship Id="rId10" Type="http://schemas.openxmlformats.org/officeDocument/2006/relationships/image" Target="../media/image50.png"/><Relationship Id="rId4" Type="http://schemas.openxmlformats.org/officeDocument/2006/relationships/image" Target="../media/image44.png"/><Relationship Id="rId9" Type="http://schemas.openxmlformats.org/officeDocument/2006/relationships/image" Target="../media/image49.png"/></Relationships>
</file>

<file path=xl/drawings/_rels/drawing9.xml.rels><?xml version="1.0" encoding="UTF-8" standalone="yes"?>
<Relationships xmlns="http://schemas.openxmlformats.org/package/2006/relationships"><Relationship Id="rId3" Type="http://schemas.openxmlformats.org/officeDocument/2006/relationships/image" Target="../media/image54.png"/><Relationship Id="rId2" Type="http://schemas.openxmlformats.org/officeDocument/2006/relationships/image" Target="../media/image53.png"/><Relationship Id="rId1" Type="http://schemas.openxmlformats.org/officeDocument/2006/relationships/image" Target="../media/image52.png"/><Relationship Id="rId5" Type="http://schemas.openxmlformats.org/officeDocument/2006/relationships/image" Target="../media/image56.png"/><Relationship Id="rId4" Type="http://schemas.openxmlformats.org/officeDocument/2006/relationships/image" Target="../media/image5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64.png"/><Relationship Id="rId3" Type="http://schemas.openxmlformats.org/officeDocument/2006/relationships/image" Target="../media/image59.png"/><Relationship Id="rId7" Type="http://schemas.openxmlformats.org/officeDocument/2006/relationships/image" Target="../media/image63.png"/><Relationship Id="rId2" Type="http://schemas.openxmlformats.org/officeDocument/2006/relationships/image" Target="../media/image58.png"/><Relationship Id="rId1" Type="http://schemas.openxmlformats.org/officeDocument/2006/relationships/image" Target="../media/image57.png"/><Relationship Id="rId6" Type="http://schemas.openxmlformats.org/officeDocument/2006/relationships/image" Target="../media/image62.png"/><Relationship Id="rId5" Type="http://schemas.openxmlformats.org/officeDocument/2006/relationships/image" Target="../media/image61.png"/><Relationship Id="rId10" Type="http://schemas.openxmlformats.org/officeDocument/2006/relationships/image" Target="../media/image66.png"/><Relationship Id="rId4" Type="http://schemas.openxmlformats.org/officeDocument/2006/relationships/image" Target="../media/image60.png"/><Relationship Id="rId9" Type="http://schemas.openxmlformats.org/officeDocument/2006/relationships/image" Target="../media/image65.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png"/><Relationship Id="rId1" Type="http://schemas.openxmlformats.org/officeDocument/2006/relationships/image" Target="../media/image67.png"/><Relationship Id="rId5" Type="http://schemas.openxmlformats.org/officeDocument/2006/relationships/image" Target="../media/image71.png"/><Relationship Id="rId4" Type="http://schemas.openxmlformats.org/officeDocument/2006/relationships/image" Target="../media/image70.png"/></Relationships>
</file>

<file path=xl/drawings/_rels/drawing12.xml.rels><?xml version="1.0" encoding="UTF-8" standalone="yes"?>
<Relationships xmlns="http://schemas.openxmlformats.org/package/2006/relationships"><Relationship Id="rId8" Type="http://schemas.openxmlformats.org/officeDocument/2006/relationships/image" Target="../media/image79.png"/><Relationship Id="rId13" Type="http://schemas.openxmlformats.org/officeDocument/2006/relationships/image" Target="../media/image84.png"/><Relationship Id="rId3" Type="http://schemas.openxmlformats.org/officeDocument/2006/relationships/image" Target="../media/image74.png"/><Relationship Id="rId7" Type="http://schemas.openxmlformats.org/officeDocument/2006/relationships/image" Target="../media/image78.png"/><Relationship Id="rId12" Type="http://schemas.openxmlformats.org/officeDocument/2006/relationships/image" Target="../media/image83.png"/><Relationship Id="rId17" Type="http://schemas.openxmlformats.org/officeDocument/2006/relationships/image" Target="../media/image88.png"/><Relationship Id="rId2" Type="http://schemas.openxmlformats.org/officeDocument/2006/relationships/image" Target="../media/image73.png"/><Relationship Id="rId16" Type="http://schemas.openxmlformats.org/officeDocument/2006/relationships/image" Target="../media/image87.png"/><Relationship Id="rId1" Type="http://schemas.openxmlformats.org/officeDocument/2006/relationships/image" Target="../media/image72.png"/><Relationship Id="rId6" Type="http://schemas.openxmlformats.org/officeDocument/2006/relationships/image" Target="../media/image77.png"/><Relationship Id="rId11" Type="http://schemas.openxmlformats.org/officeDocument/2006/relationships/image" Target="../media/image82.png"/><Relationship Id="rId5" Type="http://schemas.openxmlformats.org/officeDocument/2006/relationships/image" Target="../media/image76.png"/><Relationship Id="rId15" Type="http://schemas.openxmlformats.org/officeDocument/2006/relationships/image" Target="../media/image86.png"/><Relationship Id="rId10" Type="http://schemas.openxmlformats.org/officeDocument/2006/relationships/image" Target="../media/image81.png"/><Relationship Id="rId4" Type="http://schemas.openxmlformats.org/officeDocument/2006/relationships/image" Target="../media/image75.png"/><Relationship Id="rId9" Type="http://schemas.openxmlformats.org/officeDocument/2006/relationships/image" Target="../media/image80.png"/><Relationship Id="rId14" Type="http://schemas.openxmlformats.org/officeDocument/2006/relationships/image" Target="../media/image85.png"/></Relationships>
</file>

<file path=xl/drawings/_rels/drawing13.xml.rels><?xml version="1.0" encoding="UTF-8" standalone="yes"?>
<Relationships xmlns="http://schemas.openxmlformats.org/package/2006/relationships"><Relationship Id="rId3" Type="http://schemas.openxmlformats.org/officeDocument/2006/relationships/image" Target="../media/image90.png"/><Relationship Id="rId2" Type="http://schemas.openxmlformats.org/officeDocument/2006/relationships/image" Target="../media/image89.png"/><Relationship Id="rId1" Type="http://schemas.openxmlformats.org/officeDocument/2006/relationships/image" Target="../media/image67.png"/><Relationship Id="rId5" Type="http://schemas.openxmlformats.org/officeDocument/2006/relationships/image" Target="../media/image92.png"/><Relationship Id="rId4" Type="http://schemas.openxmlformats.org/officeDocument/2006/relationships/image" Target="../media/image91.png"/></Relationships>
</file>

<file path=xl/drawings/_rels/drawing14.xml.rels><?xml version="1.0" encoding="UTF-8" standalone="yes"?>
<Relationships xmlns="http://schemas.openxmlformats.org/package/2006/relationships"><Relationship Id="rId8" Type="http://schemas.openxmlformats.org/officeDocument/2006/relationships/image" Target="../media/image100.png"/><Relationship Id="rId13" Type="http://schemas.openxmlformats.org/officeDocument/2006/relationships/image" Target="../media/image105.png"/><Relationship Id="rId3" Type="http://schemas.openxmlformats.org/officeDocument/2006/relationships/image" Target="../media/image95.png"/><Relationship Id="rId7" Type="http://schemas.openxmlformats.org/officeDocument/2006/relationships/image" Target="../media/image99.png"/><Relationship Id="rId12" Type="http://schemas.openxmlformats.org/officeDocument/2006/relationships/image" Target="../media/image104.png"/><Relationship Id="rId2" Type="http://schemas.openxmlformats.org/officeDocument/2006/relationships/image" Target="../media/image94.png"/><Relationship Id="rId1" Type="http://schemas.openxmlformats.org/officeDocument/2006/relationships/image" Target="../media/image93.png"/><Relationship Id="rId6" Type="http://schemas.openxmlformats.org/officeDocument/2006/relationships/image" Target="../media/image98.png"/><Relationship Id="rId11" Type="http://schemas.openxmlformats.org/officeDocument/2006/relationships/image" Target="../media/image103.png"/><Relationship Id="rId5" Type="http://schemas.openxmlformats.org/officeDocument/2006/relationships/image" Target="../media/image97.png"/><Relationship Id="rId10" Type="http://schemas.openxmlformats.org/officeDocument/2006/relationships/image" Target="../media/image102.png"/><Relationship Id="rId4" Type="http://schemas.openxmlformats.org/officeDocument/2006/relationships/image" Target="../media/image96.png"/><Relationship Id="rId9" Type="http://schemas.openxmlformats.org/officeDocument/2006/relationships/image" Target="../media/image101.png"/></Relationships>
</file>

<file path=xl/drawings/_rels/drawing15.xml.rels><?xml version="1.0" encoding="UTF-8" standalone="yes"?>
<Relationships xmlns="http://schemas.openxmlformats.org/package/2006/relationships"><Relationship Id="rId8" Type="http://schemas.openxmlformats.org/officeDocument/2006/relationships/image" Target="../media/image113.png"/><Relationship Id="rId3" Type="http://schemas.openxmlformats.org/officeDocument/2006/relationships/image" Target="../media/image108.png"/><Relationship Id="rId7" Type="http://schemas.openxmlformats.org/officeDocument/2006/relationships/image" Target="../media/image112.png"/><Relationship Id="rId2" Type="http://schemas.openxmlformats.org/officeDocument/2006/relationships/image" Target="../media/image107.png"/><Relationship Id="rId1" Type="http://schemas.openxmlformats.org/officeDocument/2006/relationships/image" Target="../media/image106.png"/><Relationship Id="rId6" Type="http://schemas.openxmlformats.org/officeDocument/2006/relationships/image" Target="../media/image111.png"/><Relationship Id="rId5" Type="http://schemas.openxmlformats.org/officeDocument/2006/relationships/image" Target="../media/image110.png"/><Relationship Id="rId4" Type="http://schemas.openxmlformats.org/officeDocument/2006/relationships/image" Target="../media/image109.png"/><Relationship Id="rId9" Type="http://schemas.openxmlformats.org/officeDocument/2006/relationships/image" Target="../media/image11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17.png"/><Relationship Id="rId2" Type="http://schemas.openxmlformats.org/officeDocument/2006/relationships/image" Target="../media/image116.png"/><Relationship Id="rId1" Type="http://schemas.openxmlformats.org/officeDocument/2006/relationships/image" Target="../media/image115.png"/><Relationship Id="rId5" Type="http://schemas.openxmlformats.org/officeDocument/2006/relationships/image" Target="../media/image119.png"/><Relationship Id="rId4" Type="http://schemas.openxmlformats.org/officeDocument/2006/relationships/image" Target="../media/image118.png"/></Relationships>
</file>

<file path=xl/drawings/_rels/drawing17.xml.rels><?xml version="1.0" encoding="UTF-8" standalone="yes"?>
<Relationships xmlns="http://schemas.openxmlformats.org/package/2006/relationships"><Relationship Id="rId13" Type="http://schemas.openxmlformats.org/officeDocument/2006/relationships/image" Target="../media/image132.png"/><Relationship Id="rId18" Type="http://schemas.openxmlformats.org/officeDocument/2006/relationships/image" Target="../media/image137.png"/><Relationship Id="rId26" Type="http://schemas.openxmlformats.org/officeDocument/2006/relationships/image" Target="../media/image145.png"/><Relationship Id="rId39" Type="http://schemas.openxmlformats.org/officeDocument/2006/relationships/image" Target="../media/image158.png"/><Relationship Id="rId21" Type="http://schemas.openxmlformats.org/officeDocument/2006/relationships/image" Target="../media/image140.png"/><Relationship Id="rId34" Type="http://schemas.openxmlformats.org/officeDocument/2006/relationships/image" Target="../media/image153.png"/><Relationship Id="rId42" Type="http://schemas.openxmlformats.org/officeDocument/2006/relationships/image" Target="../media/image161.png"/><Relationship Id="rId7" Type="http://schemas.openxmlformats.org/officeDocument/2006/relationships/image" Target="../media/image126.png"/><Relationship Id="rId2" Type="http://schemas.openxmlformats.org/officeDocument/2006/relationships/image" Target="../media/image121.png"/><Relationship Id="rId16" Type="http://schemas.openxmlformats.org/officeDocument/2006/relationships/image" Target="../media/image135.png"/><Relationship Id="rId20" Type="http://schemas.openxmlformats.org/officeDocument/2006/relationships/image" Target="../media/image139.png"/><Relationship Id="rId29" Type="http://schemas.openxmlformats.org/officeDocument/2006/relationships/image" Target="../media/image148.png"/><Relationship Id="rId41" Type="http://schemas.openxmlformats.org/officeDocument/2006/relationships/image" Target="../media/image160.png"/><Relationship Id="rId1" Type="http://schemas.openxmlformats.org/officeDocument/2006/relationships/image" Target="../media/image120.png"/><Relationship Id="rId6" Type="http://schemas.openxmlformats.org/officeDocument/2006/relationships/image" Target="../media/image125.png"/><Relationship Id="rId11" Type="http://schemas.openxmlformats.org/officeDocument/2006/relationships/image" Target="../media/image130.png"/><Relationship Id="rId24" Type="http://schemas.openxmlformats.org/officeDocument/2006/relationships/image" Target="../media/image143.png"/><Relationship Id="rId32" Type="http://schemas.openxmlformats.org/officeDocument/2006/relationships/image" Target="../media/image151.png"/><Relationship Id="rId37" Type="http://schemas.openxmlformats.org/officeDocument/2006/relationships/image" Target="../media/image156.png"/><Relationship Id="rId40" Type="http://schemas.openxmlformats.org/officeDocument/2006/relationships/image" Target="../media/image159.png"/><Relationship Id="rId5" Type="http://schemas.openxmlformats.org/officeDocument/2006/relationships/image" Target="../media/image124.png"/><Relationship Id="rId15" Type="http://schemas.openxmlformats.org/officeDocument/2006/relationships/image" Target="../media/image134.png"/><Relationship Id="rId23" Type="http://schemas.openxmlformats.org/officeDocument/2006/relationships/image" Target="../media/image142.png"/><Relationship Id="rId28" Type="http://schemas.openxmlformats.org/officeDocument/2006/relationships/image" Target="../media/image147.png"/><Relationship Id="rId36" Type="http://schemas.openxmlformats.org/officeDocument/2006/relationships/image" Target="../media/image155.png"/><Relationship Id="rId10" Type="http://schemas.openxmlformats.org/officeDocument/2006/relationships/image" Target="../media/image129.png"/><Relationship Id="rId19" Type="http://schemas.openxmlformats.org/officeDocument/2006/relationships/image" Target="../media/image138.png"/><Relationship Id="rId31" Type="http://schemas.openxmlformats.org/officeDocument/2006/relationships/image" Target="../media/image150.png"/><Relationship Id="rId4" Type="http://schemas.openxmlformats.org/officeDocument/2006/relationships/image" Target="../media/image123.png"/><Relationship Id="rId9" Type="http://schemas.openxmlformats.org/officeDocument/2006/relationships/image" Target="../media/image128.png"/><Relationship Id="rId14" Type="http://schemas.openxmlformats.org/officeDocument/2006/relationships/image" Target="../media/image133.png"/><Relationship Id="rId22" Type="http://schemas.openxmlformats.org/officeDocument/2006/relationships/image" Target="../media/image141.png"/><Relationship Id="rId27" Type="http://schemas.openxmlformats.org/officeDocument/2006/relationships/image" Target="../media/image146.png"/><Relationship Id="rId30" Type="http://schemas.openxmlformats.org/officeDocument/2006/relationships/image" Target="../media/image149.png"/><Relationship Id="rId35" Type="http://schemas.openxmlformats.org/officeDocument/2006/relationships/image" Target="../media/image154.png"/><Relationship Id="rId8" Type="http://schemas.openxmlformats.org/officeDocument/2006/relationships/image" Target="../media/image127.png"/><Relationship Id="rId3" Type="http://schemas.openxmlformats.org/officeDocument/2006/relationships/image" Target="../media/image122.png"/><Relationship Id="rId12" Type="http://schemas.openxmlformats.org/officeDocument/2006/relationships/image" Target="../media/image131.png"/><Relationship Id="rId17" Type="http://schemas.openxmlformats.org/officeDocument/2006/relationships/image" Target="../media/image136.png"/><Relationship Id="rId25" Type="http://schemas.openxmlformats.org/officeDocument/2006/relationships/image" Target="../media/image144.png"/><Relationship Id="rId33" Type="http://schemas.openxmlformats.org/officeDocument/2006/relationships/image" Target="../media/image152.png"/><Relationship Id="rId38" Type="http://schemas.openxmlformats.org/officeDocument/2006/relationships/image" Target="../media/image157.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64.png"/><Relationship Id="rId2" Type="http://schemas.openxmlformats.org/officeDocument/2006/relationships/image" Target="../media/image163.png"/><Relationship Id="rId1" Type="http://schemas.openxmlformats.org/officeDocument/2006/relationships/image" Target="../media/image162.png"/><Relationship Id="rId5" Type="http://schemas.openxmlformats.org/officeDocument/2006/relationships/image" Target="../media/image166.png"/><Relationship Id="rId4" Type="http://schemas.openxmlformats.org/officeDocument/2006/relationships/image" Target="../media/image165.png"/></Relationships>
</file>

<file path=xl/drawings/drawing1.xml><?xml version="1.0" encoding="utf-8"?>
<xdr:wsDr xmlns:xdr="http://schemas.openxmlformats.org/drawingml/2006/spreadsheetDrawing" xmlns:a="http://schemas.openxmlformats.org/drawingml/2006/main">
  <xdr:twoCellAnchor>
    <xdr:from>
      <xdr:col>2</xdr:col>
      <xdr:colOff>88392</xdr:colOff>
      <xdr:row>5</xdr:row>
      <xdr:rowOff>11430</xdr:rowOff>
    </xdr:from>
    <xdr:to>
      <xdr:col>2</xdr:col>
      <xdr:colOff>1679448</xdr:colOff>
      <xdr:row>5</xdr:row>
      <xdr:rowOff>240030</xdr:rowOff>
    </xdr:to>
    <xdr:sp macro="[0]!ToggleSection" textlink="">
      <xdr:nvSpPr>
        <xdr:cNvPr id="3" name="Dataframes">
          <a:extLst>
            <a:ext uri="{FF2B5EF4-FFF2-40B4-BE49-F238E27FC236}">
              <a16:creationId xmlns:a16="http://schemas.microsoft.com/office/drawing/2014/main" id="{AEE4EF18-F7A4-40B1-99EE-C12908FE3B70}"/>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88392</xdr:colOff>
      <xdr:row>26</xdr:row>
      <xdr:rowOff>11430</xdr:rowOff>
    </xdr:from>
    <xdr:to>
      <xdr:col>2</xdr:col>
      <xdr:colOff>1679448</xdr:colOff>
      <xdr:row>26</xdr:row>
      <xdr:rowOff>240030</xdr:rowOff>
    </xdr:to>
    <xdr:sp macro="[0]!ToggleSection" textlink="">
      <xdr:nvSpPr>
        <xdr:cNvPr id="4" name="Fields">
          <a:extLst>
            <a:ext uri="{FF2B5EF4-FFF2-40B4-BE49-F238E27FC236}">
              <a16:creationId xmlns:a16="http://schemas.microsoft.com/office/drawing/2014/main" id="{2D2E0745-6744-4B6C-82F3-B6558F545134}"/>
            </a:ext>
          </a:extLst>
        </xdr:cNvPr>
        <xdr:cNvSpPr>
          <a:spLocks/>
        </xdr:cNvSpPr>
      </xdr:nvSpPr>
      <xdr:spPr>
        <a:xfrm>
          <a:off x="455945" y="898936"/>
          <a:ext cx="1591056" cy="1752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97718</xdr:colOff>
      <xdr:row>5</xdr:row>
      <xdr:rowOff>95028</xdr:rowOff>
    </xdr:from>
    <xdr:to>
      <xdr:col>9</xdr:col>
      <xdr:colOff>672353</xdr:colOff>
      <xdr:row>13</xdr:row>
      <xdr:rowOff>59172</xdr:rowOff>
    </xdr:to>
    <mc:AlternateContent xmlns:mc="http://schemas.openxmlformats.org/markup-compatibility/2006">
      <mc:Choice xmlns:a14="http://schemas.microsoft.com/office/drawing/2010/main" Requires="a14">
        <xdr:graphicFrame macro="">
          <xdr:nvGraphicFramePr>
            <xdr:cNvPr id="2" name="Name">
              <a:extLst>
                <a:ext uri="{FF2B5EF4-FFF2-40B4-BE49-F238E27FC236}">
                  <a16:creationId xmlns:a16="http://schemas.microsoft.com/office/drawing/2014/main" id="{4C463F68-B610-46A4-EDBC-A0D384A06FEA}"/>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4759365" y="1018393"/>
              <a:ext cx="6276188" cy="14702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88392</xdr:colOff>
      <xdr:row>5</xdr:row>
      <xdr:rowOff>11430</xdr:rowOff>
    </xdr:from>
    <xdr:to>
      <xdr:col>2</xdr:col>
      <xdr:colOff>1679448</xdr:colOff>
      <xdr:row>5</xdr:row>
      <xdr:rowOff>240030</xdr:rowOff>
    </xdr:to>
    <xdr:sp macro="[0]!ToggleSection" textlink="">
      <xdr:nvSpPr>
        <xdr:cNvPr id="3" name="TableSelector">
          <a:extLst>
            <a:ext uri="{FF2B5EF4-FFF2-40B4-BE49-F238E27FC236}">
              <a16:creationId xmlns:a16="http://schemas.microsoft.com/office/drawing/2014/main" id="{508A287C-A2FE-4993-BCD6-320F6D39ABB9}"/>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2</xdr:col>
      <xdr:colOff>88392</xdr:colOff>
      <xdr:row>16</xdr:row>
      <xdr:rowOff>11430</xdr:rowOff>
    </xdr:from>
    <xdr:to>
      <xdr:col>2</xdr:col>
      <xdr:colOff>1679448</xdr:colOff>
      <xdr:row>16</xdr:row>
      <xdr:rowOff>240030</xdr:rowOff>
    </xdr:to>
    <xdr:sp macro="[0]!ToggleSection" textlink="">
      <xdr:nvSpPr>
        <xdr:cNvPr id="4" name="PivotTableFilters">
          <a:extLst>
            <a:ext uri="{FF2B5EF4-FFF2-40B4-BE49-F238E27FC236}">
              <a16:creationId xmlns:a16="http://schemas.microsoft.com/office/drawing/2014/main" id="{9D39DF26-E75C-4671-9F10-121A764CD2A3}"/>
            </a:ext>
          </a:extLst>
        </xdr:cNvPr>
        <xdr:cNvSpPr>
          <a:spLocks/>
        </xdr:cNvSpPr>
      </xdr:nvSpPr>
      <xdr:spPr>
        <a:xfrm>
          <a:off x="464910" y="934795"/>
          <a:ext cx="608076" cy="1752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AAD21EB8-97FA-4F07-B953-2B1EACD3EE5F}"/>
            </a:ext>
          </a:extLst>
        </xdr:cNvPr>
        <xdr:cNvSpPr>
          <a:spLocks/>
        </xdr:cNvSpPr>
      </xdr:nvSpPr>
      <xdr:spPr>
        <a:xfrm>
          <a:off x="501777" y="151257"/>
          <a:ext cx="166344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19E93C40-C710-4E72-974A-0B53E31F60E3}"/>
            </a:ext>
          </a:extLst>
        </xdr:cNvPr>
        <xdr:cNvSpPr>
          <a:spLocks/>
        </xdr:cNvSpPr>
      </xdr:nvSpPr>
      <xdr:spPr>
        <a:xfrm>
          <a:off x="484632" y="467487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9EEF259A-1E72-4B76-858B-B9E0AF1688A3}"/>
            </a:ext>
          </a:extLst>
        </xdr:cNvPr>
        <xdr:cNvSpPr>
          <a:spLocks/>
        </xdr:cNvSpPr>
      </xdr:nvSpPr>
      <xdr:spPr>
        <a:xfrm>
          <a:off x="484632" y="853821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F4B45ED1-00FA-4CD8-B801-6B4780085F5A}"/>
            </a:ext>
          </a:extLst>
        </xdr:cNvPr>
        <xdr:cNvSpPr>
          <a:spLocks/>
        </xdr:cNvSpPr>
      </xdr:nvSpPr>
      <xdr:spPr>
        <a:xfrm>
          <a:off x="484632" y="1185291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F0E37346-6444-4787-8886-3A0E8BF611B3}"/>
            </a:ext>
          </a:extLst>
        </xdr:cNvPr>
        <xdr:cNvSpPr>
          <a:spLocks/>
        </xdr:cNvSpPr>
      </xdr:nvSpPr>
      <xdr:spPr>
        <a:xfrm>
          <a:off x="484632" y="1393317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DEBF7C82-F8FC-4343-8AE4-B3BDD7A4A8B1}"/>
            </a:ext>
          </a:extLst>
        </xdr:cNvPr>
        <xdr:cNvSpPr>
          <a:spLocks/>
        </xdr:cNvSpPr>
      </xdr:nvSpPr>
      <xdr:spPr>
        <a:xfrm>
          <a:off x="484632" y="15830550"/>
          <a:ext cx="1591056"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10" name="Data Description">
          <a:extLst>
            <a:ext uri="{FF2B5EF4-FFF2-40B4-BE49-F238E27FC236}">
              <a16:creationId xmlns:a16="http://schemas.microsoft.com/office/drawing/2014/main" id="{64E88DDB-40F6-4854-9B76-AEBE1DBCAC61}"/>
            </a:ext>
          </a:extLst>
        </xdr:cNvPr>
        <xdr:cNvSpPr>
          <a:spLocks/>
        </xdr:cNvSpPr>
      </xdr:nvSpPr>
      <xdr:spPr>
        <a:xfrm>
          <a:off x="525421" y="2902548"/>
          <a:ext cx="1591056" cy="1809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9" name="composition_c1">
          <a:extLst>
            <a:ext uri="{FF2B5EF4-FFF2-40B4-BE49-F238E27FC236}">
              <a16:creationId xmlns:a16="http://schemas.microsoft.com/office/drawing/2014/main" id="{2829397D-9CFC-5A5C-CAAB-077D41504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4</xdr:col>
      <xdr:colOff>100696</xdr:colOff>
      <xdr:row>41</xdr:row>
      <xdr:rowOff>119903</xdr:rowOff>
    </xdr:from>
    <xdr:to>
      <xdr:col>4</xdr:col>
      <xdr:colOff>1808338</xdr:colOff>
      <xdr:row>41</xdr:row>
      <xdr:rowOff>1834403</xdr:rowOff>
    </xdr:to>
    <xdr:pic>
      <xdr:nvPicPr>
        <xdr:cNvPr id="12" name="histogram_c1">
          <a:extLst>
            <a:ext uri="{FF2B5EF4-FFF2-40B4-BE49-F238E27FC236}">
              <a16:creationId xmlns:a16="http://schemas.microsoft.com/office/drawing/2014/main" id="{FB8E9AE8-B1F2-EEDC-352A-BEE3884818E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7049" y="417195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4" name="composition_Bank">
          <a:extLst>
            <a:ext uri="{FF2B5EF4-FFF2-40B4-BE49-F238E27FC236}">
              <a16:creationId xmlns:a16="http://schemas.microsoft.com/office/drawing/2014/main" id="{6D3AE1FF-6754-8239-5AD4-201E5E8CCD2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City">
          <a:extLst>
            <a:ext uri="{FF2B5EF4-FFF2-40B4-BE49-F238E27FC236}">
              <a16:creationId xmlns:a16="http://schemas.microsoft.com/office/drawing/2014/main" id="{5EF31ABA-DA2E-9683-69DB-BE2FF729294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18" name="composition_State">
          <a:extLst>
            <a:ext uri="{FF2B5EF4-FFF2-40B4-BE49-F238E27FC236}">
              <a16:creationId xmlns:a16="http://schemas.microsoft.com/office/drawing/2014/main" id="{CB5D7F1B-EF38-C2BC-61A2-B8E008B066B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20" name="composition_Date">
          <a:extLst>
            <a:ext uri="{FF2B5EF4-FFF2-40B4-BE49-F238E27FC236}">
              <a16:creationId xmlns:a16="http://schemas.microsoft.com/office/drawing/2014/main" id="{183AC1C6-D59E-C191-5CE1-21B70206F68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9</xdr:col>
      <xdr:colOff>85008</xdr:colOff>
      <xdr:row>31</xdr:row>
      <xdr:rowOff>116765</xdr:rowOff>
    </xdr:from>
    <xdr:to>
      <xdr:col>9</xdr:col>
      <xdr:colOff>1792650</xdr:colOff>
      <xdr:row>31</xdr:row>
      <xdr:rowOff>1831265</xdr:rowOff>
    </xdr:to>
    <xdr:pic>
      <xdr:nvPicPr>
        <xdr:cNvPr id="22" name="composition_Acquired by">
          <a:extLst>
            <a:ext uri="{FF2B5EF4-FFF2-40B4-BE49-F238E27FC236}">
              <a16:creationId xmlns:a16="http://schemas.microsoft.com/office/drawing/2014/main" id="{61F67234-ED7A-558B-2395-4ADDA5DD512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83949" y="1954530"/>
          <a:ext cx="1707642" cy="1714500"/>
        </a:xfrm>
        <a:prstGeom prst="rect">
          <a:avLst/>
        </a:prstGeom>
      </xdr:spPr>
    </xdr:pic>
    <xdr:clientData/>
  </xdr:twoCellAnchor>
  <xdr:twoCellAnchor>
    <xdr:from>
      <xdr:col>10</xdr:col>
      <xdr:colOff>81870</xdr:colOff>
      <xdr:row>31</xdr:row>
      <xdr:rowOff>116765</xdr:rowOff>
    </xdr:from>
    <xdr:to>
      <xdr:col>10</xdr:col>
      <xdr:colOff>1789512</xdr:colOff>
      <xdr:row>31</xdr:row>
      <xdr:rowOff>1831265</xdr:rowOff>
    </xdr:to>
    <xdr:pic>
      <xdr:nvPicPr>
        <xdr:cNvPr id="24" name="composition_Assets ($mil.)">
          <a:extLst>
            <a:ext uri="{FF2B5EF4-FFF2-40B4-BE49-F238E27FC236}">
              <a16:creationId xmlns:a16="http://schemas.microsoft.com/office/drawing/2014/main" id="{FE9C269A-ED08-4C0C-D77B-77C24AC04703}"/>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681329" y="1954530"/>
          <a:ext cx="1707642" cy="1714500"/>
        </a:xfrm>
        <a:prstGeom prst="rect">
          <a:avLst/>
        </a:prstGeom>
      </xdr:spPr>
    </xdr:pic>
    <xdr:clientData/>
  </xdr:twoCellAnchor>
  <xdr:twoCellAnchor>
    <xdr:from>
      <xdr:col>10</xdr:col>
      <xdr:colOff>81870</xdr:colOff>
      <xdr:row>41</xdr:row>
      <xdr:rowOff>119903</xdr:rowOff>
    </xdr:from>
    <xdr:to>
      <xdr:col>10</xdr:col>
      <xdr:colOff>1789512</xdr:colOff>
      <xdr:row>41</xdr:row>
      <xdr:rowOff>1834403</xdr:rowOff>
    </xdr:to>
    <xdr:pic>
      <xdr:nvPicPr>
        <xdr:cNvPr id="26" name="histogram_Assets ($mil.)">
          <a:extLst>
            <a:ext uri="{FF2B5EF4-FFF2-40B4-BE49-F238E27FC236}">
              <a16:creationId xmlns:a16="http://schemas.microsoft.com/office/drawing/2014/main" id="{5BCBBFE2-245A-4FB6-2726-E93FEEC6C9D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681329" y="4171950"/>
          <a:ext cx="1707642" cy="171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46A108AD-64E9-4797-B306-9033A0750040}"/>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D6053671-E4CA-4C44-B38B-40AC7C6EFF8D}"/>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6CD9E731-57F8-4CFE-A520-EC9C8E25B5A5}"/>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24A6C822-1018-42B9-A30A-4B09F3FCD989}"/>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448B988A-A835-4CCB-9FDA-3BA2BF174D4C}"/>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F6C21FE1-468B-4EF9-8BA3-2947DB65A836}"/>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09157C9D-53D7-4652-84D1-C589E3B7277E}"/>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dt">
          <a:extLst>
            <a:ext uri="{FF2B5EF4-FFF2-40B4-BE49-F238E27FC236}">
              <a16:creationId xmlns:a16="http://schemas.microsoft.com/office/drawing/2014/main" id="{5F1D905F-5509-1DFF-4354-C3445CA6831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v">
          <a:extLst>
            <a:ext uri="{FF2B5EF4-FFF2-40B4-BE49-F238E27FC236}">
              <a16:creationId xmlns:a16="http://schemas.microsoft.com/office/drawing/2014/main" id="{9A04E3B1-6E77-38D9-ED8A-9560950A1F1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v">
          <a:extLst>
            <a:ext uri="{FF2B5EF4-FFF2-40B4-BE49-F238E27FC236}">
              <a16:creationId xmlns:a16="http://schemas.microsoft.com/office/drawing/2014/main" id="{8A50FA6E-BE02-CA12-21D7-1F098AEBC53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17113224-542D-4E2C-93E6-C3BF23AB4309}"/>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98F8D805-6CF4-41BC-88DA-9D6C6983BF68}"/>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CE2B2789-6AA6-4811-BF1D-AB1428EE2E15}"/>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DE6E4C55-FFCE-4E5E-BE0C-B626FDA22958}"/>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2E1D140B-88F1-4D74-AE20-DA375B45C923}"/>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A0EBE307-78B1-455D-9A5D-E6DB33DF724B}"/>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E43376CA-91EA-424B-A0F1-4696158E9F3B}"/>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time">
          <a:extLst>
            <a:ext uri="{FF2B5EF4-FFF2-40B4-BE49-F238E27FC236}">
              <a16:creationId xmlns:a16="http://schemas.microsoft.com/office/drawing/2014/main" id="{4F0DDD76-E19D-0355-76C8-1A99500E5FF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open">
          <a:extLst>
            <a:ext uri="{FF2B5EF4-FFF2-40B4-BE49-F238E27FC236}">
              <a16:creationId xmlns:a16="http://schemas.microsoft.com/office/drawing/2014/main" id="{40FAFD27-FD6C-7FF4-F85C-6CFE5F2679A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open">
          <a:extLst>
            <a:ext uri="{FF2B5EF4-FFF2-40B4-BE49-F238E27FC236}">
              <a16:creationId xmlns:a16="http://schemas.microsoft.com/office/drawing/2014/main" id="{C19BB531-335D-91E3-0C21-FF294770905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close">
          <a:extLst>
            <a:ext uri="{FF2B5EF4-FFF2-40B4-BE49-F238E27FC236}">
              <a16:creationId xmlns:a16="http://schemas.microsoft.com/office/drawing/2014/main" id="{91638256-1737-F730-8F24-BA7B1CD4492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close">
          <a:extLst>
            <a:ext uri="{FF2B5EF4-FFF2-40B4-BE49-F238E27FC236}">
              <a16:creationId xmlns:a16="http://schemas.microsoft.com/office/drawing/2014/main" id="{967AE99B-E1C5-831A-339A-61E59832E86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20" name="composition_low">
          <a:extLst>
            <a:ext uri="{FF2B5EF4-FFF2-40B4-BE49-F238E27FC236}">
              <a16:creationId xmlns:a16="http://schemas.microsoft.com/office/drawing/2014/main" id="{D8B28D49-7802-EBE6-C5C5-D06F8EC22CCD}"/>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91283</xdr:colOff>
      <xdr:row>41</xdr:row>
      <xdr:rowOff>119903</xdr:rowOff>
    </xdr:from>
    <xdr:to>
      <xdr:col>7</xdr:col>
      <xdr:colOff>1798925</xdr:colOff>
      <xdr:row>41</xdr:row>
      <xdr:rowOff>1834403</xdr:rowOff>
    </xdr:to>
    <xdr:pic>
      <xdr:nvPicPr>
        <xdr:cNvPr id="22" name="histogram_low">
          <a:extLst>
            <a:ext uri="{FF2B5EF4-FFF2-40B4-BE49-F238E27FC236}">
              <a16:creationId xmlns:a16="http://schemas.microsoft.com/office/drawing/2014/main" id="{B47B79D4-6C21-7C97-D6B5-4E42DE0C3601}"/>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24" name="composition_high">
          <a:extLst>
            <a:ext uri="{FF2B5EF4-FFF2-40B4-BE49-F238E27FC236}">
              <a16:creationId xmlns:a16="http://schemas.microsoft.com/office/drawing/2014/main" id="{9105B994-C096-09EF-EC77-A9806DD193C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8</xdr:col>
      <xdr:colOff>88145</xdr:colOff>
      <xdr:row>41</xdr:row>
      <xdr:rowOff>119903</xdr:rowOff>
    </xdr:from>
    <xdr:to>
      <xdr:col>8</xdr:col>
      <xdr:colOff>1795787</xdr:colOff>
      <xdr:row>41</xdr:row>
      <xdr:rowOff>1834403</xdr:rowOff>
    </xdr:to>
    <xdr:pic>
      <xdr:nvPicPr>
        <xdr:cNvPr id="26" name="histogram_high">
          <a:extLst>
            <a:ext uri="{FF2B5EF4-FFF2-40B4-BE49-F238E27FC236}">
              <a16:creationId xmlns:a16="http://schemas.microsoft.com/office/drawing/2014/main" id="{3CBA2E9D-8FDC-768D-A957-202298B45CD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886569" y="4171950"/>
          <a:ext cx="1707642" cy="1714500"/>
        </a:xfrm>
        <a:prstGeom prst="rect">
          <a:avLst/>
        </a:prstGeom>
      </xdr:spPr>
    </xdr:pic>
    <xdr:clientData/>
  </xdr:twoCellAnchor>
  <xdr:twoCellAnchor>
    <xdr:from>
      <xdr:col>9</xdr:col>
      <xdr:colOff>85008</xdr:colOff>
      <xdr:row>31</xdr:row>
      <xdr:rowOff>116765</xdr:rowOff>
    </xdr:from>
    <xdr:to>
      <xdr:col>9</xdr:col>
      <xdr:colOff>1792650</xdr:colOff>
      <xdr:row>31</xdr:row>
      <xdr:rowOff>1831265</xdr:rowOff>
    </xdr:to>
    <xdr:pic>
      <xdr:nvPicPr>
        <xdr:cNvPr id="28" name="composition_volume">
          <a:extLst>
            <a:ext uri="{FF2B5EF4-FFF2-40B4-BE49-F238E27FC236}">
              <a16:creationId xmlns:a16="http://schemas.microsoft.com/office/drawing/2014/main" id="{06E33E2C-E826-62C7-5E39-3C083C0BA6A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83949" y="1954530"/>
          <a:ext cx="1707642" cy="1714500"/>
        </a:xfrm>
        <a:prstGeom prst="rect">
          <a:avLst/>
        </a:prstGeom>
      </xdr:spPr>
    </xdr:pic>
    <xdr:clientData/>
  </xdr:twoCellAnchor>
  <xdr:twoCellAnchor>
    <xdr:from>
      <xdr:col>9</xdr:col>
      <xdr:colOff>85008</xdr:colOff>
      <xdr:row>41</xdr:row>
      <xdr:rowOff>119903</xdr:rowOff>
    </xdr:from>
    <xdr:to>
      <xdr:col>9</xdr:col>
      <xdr:colOff>1792650</xdr:colOff>
      <xdr:row>41</xdr:row>
      <xdr:rowOff>1834403</xdr:rowOff>
    </xdr:to>
    <xdr:pic>
      <xdr:nvPicPr>
        <xdr:cNvPr id="30" name="histogram_volume">
          <a:extLst>
            <a:ext uri="{FF2B5EF4-FFF2-40B4-BE49-F238E27FC236}">
              <a16:creationId xmlns:a16="http://schemas.microsoft.com/office/drawing/2014/main" id="{9173398F-FE97-9C52-543F-4FDBB7FAF9C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83949" y="4171950"/>
          <a:ext cx="1707642" cy="1714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3951D883-D9C4-40CF-AB17-EED65847CF64}"/>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2FDE48C1-669C-4247-967A-1C04F9CAC148}"/>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D89B8A3B-FB81-4E9D-BE67-E1286CC905AD}"/>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2123246B-4B09-412C-A1F9-13D8A8863B77}"/>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66803C34-BEBD-43B7-A837-8C97B76BE3E5}"/>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9E905C08-146A-4AB3-BB26-47BC312B867B}"/>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3770A2DE-BCD5-469B-ACD1-07D1D98A4818}"/>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Country">
          <a:extLst>
            <a:ext uri="{FF2B5EF4-FFF2-40B4-BE49-F238E27FC236}">
              <a16:creationId xmlns:a16="http://schemas.microsoft.com/office/drawing/2014/main" id="{52B16C41-9A72-05A1-7ED4-E2CAEE2B550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CostOfChristmas">
          <a:extLst>
            <a:ext uri="{FF2B5EF4-FFF2-40B4-BE49-F238E27FC236}">
              <a16:creationId xmlns:a16="http://schemas.microsoft.com/office/drawing/2014/main" id="{0E94AEF2-6B1A-0CC9-1CC9-2957391AB94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CostOfChristmas">
          <a:extLst>
            <a:ext uri="{FF2B5EF4-FFF2-40B4-BE49-F238E27FC236}">
              <a16:creationId xmlns:a16="http://schemas.microsoft.com/office/drawing/2014/main" id="{E4368FE2-FD64-175D-4024-7FED1AC918C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AvgSalary">
          <a:extLst>
            <a:ext uri="{FF2B5EF4-FFF2-40B4-BE49-F238E27FC236}">
              <a16:creationId xmlns:a16="http://schemas.microsoft.com/office/drawing/2014/main" id="{7F748DAE-97AF-297A-EBD7-065792B4C6E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AvgSalary">
          <a:extLst>
            <a:ext uri="{FF2B5EF4-FFF2-40B4-BE49-F238E27FC236}">
              <a16:creationId xmlns:a16="http://schemas.microsoft.com/office/drawing/2014/main" id="{C4890238-880E-62B1-53F1-00E03AC8B37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20" name="composition_Trunk">
          <a:extLst>
            <a:ext uri="{FF2B5EF4-FFF2-40B4-BE49-F238E27FC236}">
              <a16:creationId xmlns:a16="http://schemas.microsoft.com/office/drawing/2014/main" id="{D61F0CD5-5D48-CCEF-47A9-D478DA67488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91283</xdr:colOff>
      <xdr:row>41</xdr:row>
      <xdr:rowOff>119903</xdr:rowOff>
    </xdr:from>
    <xdr:to>
      <xdr:col>7</xdr:col>
      <xdr:colOff>1798925</xdr:colOff>
      <xdr:row>41</xdr:row>
      <xdr:rowOff>1834403</xdr:rowOff>
    </xdr:to>
    <xdr:pic>
      <xdr:nvPicPr>
        <xdr:cNvPr id="22" name="histogram_Trunk">
          <a:extLst>
            <a:ext uri="{FF2B5EF4-FFF2-40B4-BE49-F238E27FC236}">
              <a16:creationId xmlns:a16="http://schemas.microsoft.com/office/drawing/2014/main" id="{F9E7FFE8-5F8F-6889-24E6-AC3618E33BE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24" name="composition_Star">
          <a:extLst>
            <a:ext uri="{FF2B5EF4-FFF2-40B4-BE49-F238E27FC236}">
              <a16:creationId xmlns:a16="http://schemas.microsoft.com/office/drawing/2014/main" id="{B4D4AFC2-A9CB-7BB2-3959-E03D4264CA0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8</xdr:col>
      <xdr:colOff>88145</xdr:colOff>
      <xdr:row>41</xdr:row>
      <xdr:rowOff>119903</xdr:rowOff>
    </xdr:from>
    <xdr:to>
      <xdr:col>8</xdr:col>
      <xdr:colOff>1795787</xdr:colOff>
      <xdr:row>41</xdr:row>
      <xdr:rowOff>1834403</xdr:rowOff>
    </xdr:to>
    <xdr:pic>
      <xdr:nvPicPr>
        <xdr:cNvPr id="26" name="histogram_Star">
          <a:extLst>
            <a:ext uri="{FF2B5EF4-FFF2-40B4-BE49-F238E27FC236}">
              <a16:creationId xmlns:a16="http://schemas.microsoft.com/office/drawing/2014/main" id="{2C2245A7-DB69-316C-FA9C-75A7FECDFAD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886569" y="4171950"/>
          <a:ext cx="1707642" cy="1714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DD5B2BC4-99B5-414D-B7B2-20F4FFEA38B3}"/>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52EAECAB-C1A3-446B-9EF0-74E0D493D21A}"/>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49FCE55A-8EAD-4FAE-89EE-953ECE7B6552}"/>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A3C1255D-D16E-46E2-BF7D-8B9619BCDF37}"/>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FE217C54-F221-49BA-B360-662A590143B8}"/>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BDCF5C54-D4D3-4900-A15A-0FBDC75E608D}"/>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9DFB31CF-0A47-41C6-932F-251B770DE14C}"/>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Company">
          <a:extLst>
            <a:ext uri="{FF2B5EF4-FFF2-40B4-BE49-F238E27FC236}">
              <a16:creationId xmlns:a16="http://schemas.microsoft.com/office/drawing/2014/main" id="{42BA9841-D8FB-9AE9-E840-5CF233386F3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PnL">
          <a:extLst>
            <a:ext uri="{FF2B5EF4-FFF2-40B4-BE49-F238E27FC236}">
              <a16:creationId xmlns:a16="http://schemas.microsoft.com/office/drawing/2014/main" id="{8431546F-A4E2-51BA-98C1-DD564073FF1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PnL">
          <a:extLst>
            <a:ext uri="{FF2B5EF4-FFF2-40B4-BE49-F238E27FC236}">
              <a16:creationId xmlns:a16="http://schemas.microsoft.com/office/drawing/2014/main" id="{5176AD73-28F9-6C25-2F92-4BCB43B87B9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Revenue">
          <a:extLst>
            <a:ext uri="{FF2B5EF4-FFF2-40B4-BE49-F238E27FC236}">
              <a16:creationId xmlns:a16="http://schemas.microsoft.com/office/drawing/2014/main" id="{EE188339-D637-2779-88BA-2D1594EB48E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Revenue">
          <a:extLst>
            <a:ext uri="{FF2B5EF4-FFF2-40B4-BE49-F238E27FC236}">
              <a16:creationId xmlns:a16="http://schemas.microsoft.com/office/drawing/2014/main" id="{ACCA306C-DE02-0FE0-A381-0FE717A74A8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20" name="composition_Negatives">
          <a:extLst>
            <a:ext uri="{FF2B5EF4-FFF2-40B4-BE49-F238E27FC236}">
              <a16:creationId xmlns:a16="http://schemas.microsoft.com/office/drawing/2014/main" id="{516EE7EC-0A42-272A-56E8-6B9894E1F14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91283</xdr:colOff>
      <xdr:row>41</xdr:row>
      <xdr:rowOff>119903</xdr:rowOff>
    </xdr:from>
    <xdr:to>
      <xdr:col>7</xdr:col>
      <xdr:colOff>1798925</xdr:colOff>
      <xdr:row>41</xdr:row>
      <xdr:rowOff>1834403</xdr:rowOff>
    </xdr:to>
    <xdr:pic>
      <xdr:nvPicPr>
        <xdr:cNvPr id="22" name="histogram_Negatives">
          <a:extLst>
            <a:ext uri="{FF2B5EF4-FFF2-40B4-BE49-F238E27FC236}">
              <a16:creationId xmlns:a16="http://schemas.microsoft.com/office/drawing/2014/main" id="{0B30BF7E-D573-D04F-C39E-57BF510E791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F38A311E-0BE1-4D8F-B693-AFC18B8F5D66}"/>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0D55342E-D7DD-4EB2-8F55-7DA5C1F298D4}"/>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AD5D7076-7CE4-4FDC-BAED-1CBCE3A138C2}"/>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D7960082-10E0-452E-9B49-D6C6E7123024}"/>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96EEE1BA-76B9-496F-8A3D-273AB7A18D83}"/>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B21968F0-2B63-4231-B8ED-0B8467B2E11A}"/>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27CF8EE5-4FC9-40A8-BC2F-306833F1DA7A}"/>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Country">
          <a:extLst>
            <a:ext uri="{FF2B5EF4-FFF2-40B4-BE49-F238E27FC236}">
              <a16:creationId xmlns:a16="http://schemas.microsoft.com/office/drawing/2014/main" id="{26269355-44E0-06CC-48BE-1F99F41CAEE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Population">
          <a:extLst>
            <a:ext uri="{FF2B5EF4-FFF2-40B4-BE49-F238E27FC236}">
              <a16:creationId xmlns:a16="http://schemas.microsoft.com/office/drawing/2014/main" id="{8B923BBB-E60F-ECA2-86F6-E85D334B056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Population">
          <a:extLst>
            <a:ext uri="{FF2B5EF4-FFF2-40B4-BE49-F238E27FC236}">
              <a16:creationId xmlns:a16="http://schemas.microsoft.com/office/drawing/2014/main" id="{B6B675E1-1B19-7B20-679B-11BD48F7BA1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GDP">
          <a:extLst>
            <a:ext uri="{FF2B5EF4-FFF2-40B4-BE49-F238E27FC236}">
              <a16:creationId xmlns:a16="http://schemas.microsoft.com/office/drawing/2014/main" id="{26B3FF4E-9817-0546-616C-5B053D883BD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GDP">
          <a:extLst>
            <a:ext uri="{FF2B5EF4-FFF2-40B4-BE49-F238E27FC236}">
              <a16:creationId xmlns:a16="http://schemas.microsoft.com/office/drawing/2014/main" id="{76B6D749-0066-93A7-F8DC-97655B2ECF7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20" name="composition_GDPperCapita">
          <a:extLst>
            <a:ext uri="{FF2B5EF4-FFF2-40B4-BE49-F238E27FC236}">
              <a16:creationId xmlns:a16="http://schemas.microsoft.com/office/drawing/2014/main" id="{C76080F3-EF7C-7688-BB07-D57B0ABC553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91283</xdr:colOff>
      <xdr:row>41</xdr:row>
      <xdr:rowOff>119903</xdr:rowOff>
    </xdr:from>
    <xdr:to>
      <xdr:col>7</xdr:col>
      <xdr:colOff>1798925</xdr:colOff>
      <xdr:row>41</xdr:row>
      <xdr:rowOff>1834403</xdr:rowOff>
    </xdr:to>
    <xdr:pic>
      <xdr:nvPicPr>
        <xdr:cNvPr id="22" name="histogram_GDPperCapita">
          <a:extLst>
            <a:ext uri="{FF2B5EF4-FFF2-40B4-BE49-F238E27FC236}">
              <a16:creationId xmlns:a16="http://schemas.microsoft.com/office/drawing/2014/main" id="{F9D4C2DA-F78F-C7E9-09E3-79E17EAE565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24" name="composition_exports">
          <a:extLst>
            <a:ext uri="{FF2B5EF4-FFF2-40B4-BE49-F238E27FC236}">
              <a16:creationId xmlns:a16="http://schemas.microsoft.com/office/drawing/2014/main" id="{34CB8DB6-0E88-E971-5E92-9AD8C62A425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8</xdr:col>
      <xdr:colOff>88145</xdr:colOff>
      <xdr:row>41</xdr:row>
      <xdr:rowOff>119903</xdr:rowOff>
    </xdr:from>
    <xdr:to>
      <xdr:col>8</xdr:col>
      <xdr:colOff>1795787</xdr:colOff>
      <xdr:row>41</xdr:row>
      <xdr:rowOff>1834403</xdr:rowOff>
    </xdr:to>
    <xdr:pic>
      <xdr:nvPicPr>
        <xdr:cNvPr id="26" name="histogram_exports">
          <a:extLst>
            <a:ext uri="{FF2B5EF4-FFF2-40B4-BE49-F238E27FC236}">
              <a16:creationId xmlns:a16="http://schemas.microsoft.com/office/drawing/2014/main" id="{365906BB-05EE-66F0-94D7-BDC1F0DB259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886569" y="4171950"/>
          <a:ext cx="1707642" cy="1714500"/>
        </a:xfrm>
        <a:prstGeom prst="rect">
          <a:avLst/>
        </a:prstGeom>
      </xdr:spPr>
    </xdr:pic>
    <xdr:clientData/>
  </xdr:twoCellAnchor>
  <xdr:twoCellAnchor>
    <xdr:from>
      <xdr:col>9</xdr:col>
      <xdr:colOff>85008</xdr:colOff>
      <xdr:row>31</xdr:row>
      <xdr:rowOff>116765</xdr:rowOff>
    </xdr:from>
    <xdr:to>
      <xdr:col>9</xdr:col>
      <xdr:colOff>1792650</xdr:colOff>
      <xdr:row>31</xdr:row>
      <xdr:rowOff>1831265</xdr:rowOff>
    </xdr:to>
    <xdr:pic>
      <xdr:nvPicPr>
        <xdr:cNvPr id="28" name="composition_exportsPerCapita">
          <a:extLst>
            <a:ext uri="{FF2B5EF4-FFF2-40B4-BE49-F238E27FC236}">
              <a16:creationId xmlns:a16="http://schemas.microsoft.com/office/drawing/2014/main" id="{E9008B21-24AC-9A30-5DD9-1B96125ADB3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83949" y="1954530"/>
          <a:ext cx="1707642" cy="1714500"/>
        </a:xfrm>
        <a:prstGeom prst="rect">
          <a:avLst/>
        </a:prstGeom>
      </xdr:spPr>
    </xdr:pic>
    <xdr:clientData/>
  </xdr:twoCellAnchor>
  <xdr:twoCellAnchor>
    <xdr:from>
      <xdr:col>9</xdr:col>
      <xdr:colOff>85008</xdr:colOff>
      <xdr:row>41</xdr:row>
      <xdr:rowOff>119903</xdr:rowOff>
    </xdr:from>
    <xdr:to>
      <xdr:col>9</xdr:col>
      <xdr:colOff>1792650</xdr:colOff>
      <xdr:row>41</xdr:row>
      <xdr:rowOff>1834403</xdr:rowOff>
    </xdr:to>
    <xdr:pic>
      <xdr:nvPicPr>
        <xdr:cNvPr id="30" name="histogram_exportsPerCapita">
          <a:extLst>
            <a:ext uri="{FF2B5EF4-FFF2-40B4-BE49-F238E27FC236}">
              <a16:creationId xmlns:a16="http://schemas.microsoft.com/office/drawing/2014/main" id="{0D981E59-179D-556D-2A27-203660072F3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83949" y="4171950"/>
          <a:ext cx="1707642" cy="17145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B13CF782-D319-489A-8CA5-8D4B74A4E64F}"/>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A41E4A28-E651-4610-B1D3-4280762B556E}"/>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6058D12D-3124-4B01-A34D-95FFE666EED4}"/>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AAF71A7B-99B8-4C1E-8372-309ED8C47659}"/>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2FA7BE04-AB46-4DDD-AB1A-B20FE8BD2A53}"/>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BCAE2D59-A861-4A00-830F-9B30DEC99633}"/>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78A38543-2C71-4EF5-BCCC-1AAE0A9E3826}"/>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time">
          <a:extLst>
            <a:ext uri="{FF2B5EF4-FFF2-40B4-BE49-F238E27FC236}">
              <a16:creationId xmlns:a16="http://schemas.microsoft.com/office/drawing/2014/main" id="{60C77378-6284-56E2-ACDA-65C7F39B967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gold">
          <a:extLst>
            <a:ext uri="{FF2B5EF4-FFF2-40B4-BE49-F238E27FC236}">
              <a16:creationId xmlns:a16="http://schemas.microsoft.com/office/drawing/2014/main" id="{87884861-983B-A740-EDC2-24F434EE6DB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gold">
          <a:extLst>
            <a:ext uri="{FF2B5EF4-FFF2-40B4-BE49-F238E27FC236}">
              <a16:creationId xmlns:a16="http://schemas.microsoft.com/office/drawing/2014/main" id="{BEA5606C-DFFC-EBF1-44F7-CC923AA13F5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bitcoin">
          <a:extLst>
            <a:ext uri="{FF2B5EF4-FFF2-40B4-BE49-F238E27FC236}">
              <a16:creationId xmlns:a16="http://schemas.microsoft.com/office/drawing/2014/main" id="{EBBCB81D-184A-F6A3-0286-E277B890FBE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bitcoin">
          <a:extLst>
            <a:ext uri="{FF2B5EF4-FFF2-40B4-BE49-F238E27FC236}">
              <a16:creationId xmlns:a16="http://schemas.microsoft.com/office/drawing/2014/main" id="{5A265C38-FE1D-7DE9-CB6D-376D193E3765}"/>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197B48EA-DDDA-4770-9103-D12FB5915429}"/>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AA66F640-7712-42DC-BBAA-38C64928B85B}"/>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D4B62241-4F0C-4820-A665-6CADF7F18504}"/>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34F9963C-9E24-4076-8C84-2E8F1CFA854E}"/>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A0DF5DEA-ACB1-4102-9892-B368699120FE}"/>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5727ACD9-27BE-4BD1-915E-C9976934E646}"/>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CC7455F6-7E3D-4119-B079-2632960D03B7}"/>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Year">
          <a:extLst>
            <a:ext uri="{FF2B5EF4-FFF2-40B4-BE49-F238E27FC236}">
              <a16:creationId xmlns:a16="http://schemas.microsoft.com/office/drawing/2014/main" id="{44514E7F-51F0-C3B1-A5F2-CF94D8F3F30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Births">
          <a:extLst>
            <a:ext uri="{FF2B5EF4-FFF2-40B4-BE49-F238E27FC236}">
              <a16:creationId xmlns:a16="http://schemas.microsoft.com/office/drawing/2014/main" id="{277E5EA9-6197-D1E6-6548-7DC72F58E4A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Births">
          <a:extLst>
            <a:ext uri="{FF2B5EF4-FFF2-40B4-BE49-F238E27FC236}">
              <a16:creationId xmlns:a16="http://schemas.microsoft.com/office/drawing/2014/main" id="{159E411B-1032-C639-CE0F-74711C3E744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Deaths">
          <a:extLst>
            <a:ext uri="{FF2B5EF4-FFF2-40B4-BE49-F238E27FC236}">
              <a16:creationId xmlns:a16="http://schemas.microsoft.com/office/drawing/2014/main" id="{9A57E540-A9EB-0034-3EDB-6AFA8DA6B3F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Deaths">
          <a:extLst>
            <a:ext uri="{FF2B5EF4-FFF2-40B4-BE49-F238E27FC236}">
              <a16:creationId xmlns:a16="http://schemas.microsoft.com/office/drawing/2014/main" id="{E6696D75-5D3B-791B-3CBC-9D0E2C0A578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20" name="composition_Births_SD_MARKLINE">
          <a:extLst>
            <a:ext uri="{FF2B5EF4-FFF2-40B4-BE49-F238E27FC236}">
              <a16:creationId xmlns:a16="http://schemas.microsoft.com/office/drawing/2014/main" id="{907D61AC-D8AB-6EB2-E434-AF8562CFF5E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22" name="composition_Births_SD_MARKAREA">
          <a:extLst>
            <a:ext uri="{FF2B5EF4-FFF2-40B4-BE49-F238E27FC236}">
              <a16:creationId xmlns:a16="http://schemas.microsoft.com/office/drawing/2014/main" id="{EA67EAF9-6CE6-237A-FD95-6B4EC62C9B5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9</xdr:col>
      <xdr:colOff>85008</xdr:colOff>
      <xdr:row>31</xdr:row>
      <xdr:rowOff>116765</xdr:rowOff>
    </xdr:from>
    <xdr:to>
      <xdr:col>9</xdr:col>
      <xdr:colOff>1792650</xdr:colOff>
      <xdr:row>31</xdr:row>
      <xdr:rowOff>1831265</xdr:rowOff>
    </xdr:to>
    <xdr:pic>
      <xdr:nvPicPr>
        <xdr:cNvPr id="24" name="composition_Births_SD_MARKPOINT">
          <a:extLst>
            <a:ext uri="{FF2B5EF4-FFF2-40B4-BE49-F238E27FC236}">
              <a16:creationId xmlns:a16="http://schemas.microsoft.com/office/drawing/2014/main" id="{F77113B3-1754-AD64-F071-8F0821D176B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83949" y="1954530"/>
          <a:ext cx="1707642" cy="1714500"/>
        </a:xfrm>
        <a:prstGeom prst="rect">
          <a:avLst/>
        </a:prstGeom>
      </xdr:spPr>
    </xdr:pic>
    <xdr:clientData/>
  </xdr:twoCellAnchor>
  <xdr:twoCellAnchor>
    <xdr:from>
      <xdr:col>10</xdr:col>
      <xdr:colOff>81870</xdr:colOff>
      <xdr:row>31</xdr:row>
      <xdr:rowOff>116765</xdr:rowOff>
    </xdr:from>
    <xdr:to>
      <xdr:col>10</xdr:col>
      <xdr:colOff>1789512</xdr:colOff>
      <xdr:row>31</xdr:row>
      <xdr:rowOff>1831265</xdr:rowOff>
    </xdr:to>
    <xdr:pic>
      <xdr:nvPicPr>
        <xdr:cNvPr id="26" name="composition_Delta">
          <a:extLst>
            <a:ext uri="{FF2B5EF4-FFF2-40B4-BE49-F238E27FC236}">
              <a16:creationId xmlns:a16="http://schemas.microsoft.com/office/drawing/2014/main" id="{F44CC731-6D7B-E861-3C03-3493B1C6085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681329" y="1954530"/>
          <a:ext cx="1707642" cy="1714500"/>
        </a:xfrm>
        <a:prstGeom prst="rect">
          <a:avLst/>
        </a:prstGeom>
      </xdr:spPr>
    </xdr:pic>
    <xdr:clientData/>
  </xdr:twoCellAnchor>
  <xdr:twoCellAnchor>
    <xdr:from>
      <xdr:col>10</xdr:col>
      <xdr:colOff>81870</xdr:colOff>
      <xdr:row>41</xdr:row>
      <xdr:rowOff>119903</xdr:rowOff>
    </xdr:from>
    <xdr:to>
      <xdr:col>10</xdr:col>
      <xdr:colOff>1789512</xdr:colOff>
      <xdr:row>41</xdr:row>
      <xdr:rowOff>1834403</xdr:rowOff>
    </xdr:to>
    <xdr:pic>
      <xdr:nvPicPr>
        <xdr:cNvPr id="28" name="histogram_Delta">
          <a:extLst>
            <a:ext uri="{FF2B5EF4-FFF2-40B4-BE49-F238E27FC236}">
              <a16:creationId xmlns:a16="http://schemas.microsoft.com/office/drawing/2014/main" id="{64A7E91A-6FD6-3826-6A49-5171F36DE5A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681329" y="4171950"/>
          <a:ext cx="1707642" cy="17145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7B231CE6-4704-4BEA-B313-2998BFBED9FF}"/>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00B5BBAD-3ACF-4D15-9BD0-543F81BC812E}"/>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C3AB41F3-C1B7-43B2-B1A3-E7F3472D8595}"/>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328988D0-DD10-464C-8FB0-6A2B08AA68F7}"/>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0F3544BD-1400-4861-A7A8-14B6B61A8CB8}"/>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5B737009-522C-47E5-A9A6-75DBE5571361}"/>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A3722831-CF23-476E-8843-45A71CF302B3}"/>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Age">
          <a:extLst>
            <a:ext uri="{FF2B5EF4-FFF2-40B4-BE49-F238E27FC236}">
              <a16:creationId xmlns:a16="http://schemas.microsoft.com/office/drawing/2014/main" id="{BA0F8EA4-4DDD-EE23-3A2E-E7A7547EF27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Males">
          <a:extLst>
            <a:ext uri="{FF2B5EF4-FFF2-40B4-BE49-F238E27FC236}">
              <a16:creationId xmlns:a16="http://schemas.microsoft.com/office/drawing/2014/main" id="{F4B33233-A933-6358-66B0-8015420E9A2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Males">
          <a:extLst>
            <a:ext uri="{FF2B5EF4-FFF2-40B4-BE49-F238E27FC236}">
              <a16:creationId xmlns:a16="http://schemas.microsoft.com/office/drawing/2014/main" id="{FC88AFB4-9AE0-C52C-EB11-A8C89E1773B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Females">
          <a:extLst>
            <a:ext uri="{FF2B5EF4-FFF2-40B4-BE49-F238E27FC236}">
              <a16:creationId xmlns:a16="http://schemas.microsoft.com/office/drawing/2014/main" id="{8CDFC3A9-7677-5E01-7A8E-348BDE49593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Females">
          <a:extLst>
            <a:ext uri="{FF2B5EF4-FFF2-40B4-BE49-F238E27FC236}">
              <a16:creationId xmlns:a16="http://schemas.microsoft.com/office/drawing/2014/main" id="{138AA21C-1E8B-3FA2-1A40-5C2BDEBAFB43}"/>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FFC176DF-9BB6-4233-993A-3168E7EC4395}"/>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2A60C1DC-CA50-4C24-A167-3A66302B8577}"/>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046F7AD1-1908-48B3-9EF7-FF6029E2B463}"/>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86A38C73-C6A8-499E-A53D-D0C02EFD5240}"/>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1DD967C7-DAED-40B7-9D48-E624BF6A3FCC}"/>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E207B8D7-17C6-4C17-8D2C-F9CE488E5FB5}"/>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20B79087-305A-45C4-B1F4-1B55C8C65F0F}"/>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gold">
          <a:extLst>
            <a:ext uri="{FF2B5EF4-FFF2-40B4-BE49-F238E27FC236}">
              <a16:creationId xmlns:a16="http://schemas.microsoft.com/office/drawing/2014/main" id="{5B5D6B9F-E415-95F6-977F-DE46E982640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4</xdr:col>
      <xdr:colOff>100696</xdr:colOff>
      <xdr:row>41</xdr:row>
      <xdr:rowOff>119903</xdr:rowOff>
    </xdr:from>
    <xdr:to>
      <xdr:col>4</xdr:col>
      <xdr:colOff>1808338</xdr:colOff>
      <xdr:row>41</xdr:row>
      <xdr:rowOff>1834403</xdr:rowOff>
    </xdr:to>
    <xdr:pic>
      <xdr:nvPicPr>
        <xdr:cNvPr id="12" name="histogram_gold">
          <a:extLst>
            <a:ext uri="{FF2B5EF4-FFF2-40B4-BE49-F238E27FC236}">
              <a16:creationId xmlns:a16="http://schemas.microsoft.com/office/drawing/2014/main" id="{B1BBF9D8-7EF5-24C7-9C78-8CA3BEC0511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7049" y="417195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4" name="composition_silver">
          <a:extLst>
            <a:ext uri="{FF2B5EF4-FFF2-40B4-BE49-F238E27FC236}">
              <a16:creationId xmlns:a16="http://schemas.microsoft.com/office/drawing/2014/main" id="{FFA1ABF8-2C7D-7D0D-160A-7AFE31B6D7D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6" name="histogram_silver">
          <a:extLst>
            <a:ext uri="{FF2B5EF4-FFF2-40B4-BE49-F238E27FC236}">
              <a16:creationId xmlns:a16="http://schemas.microsoft.com/office/drawing/2014/main" id="{74E50087-A53F-0531-525D-BF1FB1D122C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8" name="composition_crude">
          <a:extLst>
            <a:ext uri="{FF2B5EF4-FFF2-40B4-BE49-F238E27FC236}">
              <a16:creationId xmlns:a16="http://schemas.microsoft.com/office/drawing/2014/main" id="{11025277-7220-2C89-76CD-5758A93EE05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20" name="histogram_crude">
          <a:extLst>
            <a:ext uri="{FF2B5EF4-FFF2-40B4-BE49-F238E27FC236}">
              <a16:creationId xmlns:a16="http://schemas.microsoft.com/office/drawing/2014/main" id="{FFC26444-8031-4BFA-105D-EB903139ED1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22" name="composition_slick">
          <a:extLst>
            <a:ext uri="{FF2B5EF4-FFF2-40B4-BE49-F238E27FC236}">
              <a16:creationId xmlns:a16="http://schemas.microsoft.com/office/drawing/2014/main" id="{CE758B27-1BEB-F250-EDC2-80FB4754242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91283</xdr:colOff>
      <xdr:row>41</xdr:row>
      <xdr:rowOff>119903</xdr:rowOff>
    </xdr:from>
    <xdr:to>
      <xdr:col>7</xdr:col>
      <xdr:colOff>1798925</xdr:colOff>
      <xdr:row>41</xdr:row>
      <xdr:rowOff>1834403</xdr:rowOff>
    </xdr:to>
    <xdr:pic>
      <xdr:nvPicPr>
        <xdr:cNvPr id="24" name="histogram_slick">
          <a:extLst>
            <a:ext uri="{FF2B5EF4-FFF2-40B4-BE49-F238E27FC236}">
              <a16:creationId xmlns:a16="http://schemas.microsoft.com/office/drawing/2014/main" id="{034C07CF-F756-4496-A05F-0072D9B52F2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26" name="composition_copper">
          <a:extLst>
            <a:ext uri="{FF2B5EF4-FFF2-40B4-BE49-F238E27FC236}">
              <a16:creationId xmlns:a16="http://schemas.microsoft.com/office/drawing/2014/main" id="{8409F9D3-0C45-CE6B-BB43-F9A8ED26A21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8</xdr:col>
      <xdr:colOff>88145</xdr:colOff>
      <xdr:row>41</xdr:row>
      <xdr:rowOff>119903</xdr:rowOff>
    </xdr:from>
    <xdr:to>
      <xdr:col>8</xdr:col>
      <xdr:colOff>1795787</xdr:colOff>
      <xdr:row>41</xdr:row>
      <xdr:rowOff>1834403</xdr:rowOff>
    </xdr:to>
    <xdr:pic>
      <xdr:nvPicPr>
        <xdr:cNvPr id="28" name="histogram_copper">
          <a:extLst>
            <a:ext uri="{FF2B5EF4-FFF2-40B4-BE49-F238E27FC236}">
              <a16:creationId xmlns:a16="http://schemas.microsoft.com/office/drawing/2014/main" id="{28494C47-A5E3-F450-F94F-7E8B6279F75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886569" y="4171950"/>
          <a:ext cx="1707642" cy="1714500"/>
        </a:xfrm>
        <a:prstGeom prst="rect">
          <a:avLst/>
        </a:prstGeom>
      </xdr:spPr>
    </xdr:pic>
    <xdr:clientData/>
  </xdr:twoCellAnchor>
  <xdr:twoCellAnchor>
    <xdr:from>
      <xdr:col>9</xdr:col>
      <xdr:colOff>85008</xdr:colOff>
      <xdr:row>31</xdr:row>
      <xdr:rowOff>116765</xdr:rowOff>
    </xdr:from>
    <xdr:to>
      <xdr:col>9</xdr:col>
      <xdr:colOff>1792650</xdr:colOff>
      <xdr:row>31</xdr:row>
      <xdr:rowOff>1831265</xdr:rowOff>
    </xdr:to>
    <xdr:pic>
      <xdr:nvPicPr>
        <xdr:cNvPr id="30" name="composition_iron">
          <a:extLst>
            <a:ext uri="{FF2B5EF4-FFF2-40B4-BE49-F238E27FC236}">
              <a16:creationId xmlns:a16="http://schemas.microsoft.com/office/drawing/2014/main" id="{5705AB7A-2FB1-6000-9337-70559BFAA1A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83949" y="1954530"/>
          <a:ext cx="1707642" cy="1714500"/>
        </a:xfrm>
        <a:prstGeom prst="rect">
          <a:avLst/>
        </a:prstGeom>
      </xdr:spPr>
    </xdr:pic>
    <xdr:clientData/>
  </xdr:twoCellAnchor>
  <xdr:twoCellAnchor>
    <xdr:from>
      <xdr:col>9</xdr:col>
      <xdr:colOff>85008</xdr:colOff>
      <xdr:row>41</xdr:row>
      <xdr:rowOff>119903</xdr:rowOff>
    </xdr:from>
    <xdr:to>
      <xdr:col>9</xdr:col>
      <xdr:colOff>1792650</xdr:colOff>
      <xdr:row>41</xdr:row>
      <xdr:rowOff>1834403</xdr:rowOff>
    </xdr:to>
    <xdr:pic>
      <xdr:nvPicPr>
        <xdr:cNvPr id="32" name="histogram_iron">
          <a:extLst>
            <a:ext uri="{FF2B5EF4-FFF2-40B4-BE49-F238E27FC236}">
              <a16:creationId xmlns:a16="http://schemas.microsoft.com/office/drawing/2014/main" id="{6AA0EB7F-EF4A-912B-6A80-55E3475A8D8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83949" y="4171950"/>
          <a:ext cx="1707642" cy="1714500"/>
        </a:xfrm>
        <a:prstGeom prst="rect">
          <a:avLst/>
        </a:prstGeom>
      </xdr:spPr>
    </xdr:pic>
    <xdr:clientData/>
  </xdr:twoCellAnchor>
  <xdr:twoCellAnchor>
    <xdr:from>
      <xdr:col>10</xdr:col>
      <xdr:colOff>81870</xdr:colOff>
      <xdr:row>31</xdr:row>
      <xdr:rowOff>116765</xdr:rowOff>
    </xdr:from>
    <xdr:to>
      <xdr:col>10</xdr:col>
      <xdr:colOff>1789512</xdr:colOff>
      <xdr:row>31</xdr:row>
      <xdr:rowOff>1831265</xdr:rowOff>
    </xdr:to>
    <xdr:pic>
      <xdr:nvPicPr>
        <xdr:cNvPr id="34" name="composition_diamond">
          <a:extLst>
            <a:ext uri="{FF2B5EF4-FFF2-40B4-BE49-F238E27FC236}">
              <a16:creationId xmlns:a16="http://schemas.microsoft.com/office/drawing/2014/main" id="{E29500B0-9523-4A0A-39A2-4CCC98C52C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681329" y="1954530"/>
          <a:ext cx="1707642" cy="1714500"/>
        </a:xfrm>
        <a:prstGeom prst="rect">
          <a:avLst/>
        </a:prstGeom>
      </xdr:spPr>
    </xdr:pic>
    <xdr:clientData/>
  </xdr:twoCellAnchor>
  <xdr:twoCellAnchor>
    <xdr:from>
      <xdr:col>10</xdr:col>
      <xdr:colOff>81870</xdr:colOff>
      <xdr:row>41</xdr:row>
      <xdr:rowOff>119903</xdr:rowOff>
    </xdr:from>
    <xdr:to>
      <xdr:col>10</xdr:col>
      <xdr:colOff>1789512</xdr:colOff>
      <xdr:row>41</xdr:row>
      <xdr:rowOff>1834403</xdr:rowOff>
    </xdr:to>
    <xdr:pic>
      <xdr:nvPicPr>
        <xdr:cNvPr id="36" name="histogram_diamond">
          <a:extLst>
            <a:ext uri="{FF2B5EF4-FFF2-40B4-BE49-F238E27FC236}">
              <a16:creationId xmlns:a16="http://schemas.microsoft.com/office/drawing/2014/main" id="{2B86E218-F505-0CB2-A851-E522A830337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681329" y="4171950"/>
          <a:ext cx="1707642" cy="1714500"/>
        </a:xfrm>
        <a:prstGeom prst="rect">
          <a:avLst/>
        </a:prstGeom>
      </xdr:spPr>
    </xdr:pic>
    <xdr:clientData/>
  </xdr:twoCellAnchor>
  <xdr:twoCellAnchor>
    <xdr:from>
      <xdr:col>11</xdr:col>
      <xdr:colOff>78734</xdr:colOff>
      <xdr:row>31</xdr:row>
      <xdr:rowOff>116765</xdr:rowOff>
    </xdr:from>
    <xdr:to>
      <xdr:col>11</xdr:col>
      <xdr:colOff>1786376</xdr:colOff>
      <xdr:row>31</xdr:row>
      <xdr:rowOff>1831265</xdr:rowOff>
    </xdr:to>
    <xdr:pic>
      <xdr:nvPicPr>
        <xdr:cNvPr id="38" name="composition_rubber">
          <a:extLst>
            <a:ext uri="{FF2B5EF4-FFF2-40B4-BE49-F238E27FC236}">
              <a16:creationId xmlns:a16="http://schemas.microsoft.com/office/drawing/2014/main" id="{C5368F80-5D09-9245-0CDB-A63ABB74A8C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5578710" y="1954530"/>
          <a:ext cx="1707642" cy="1714500"/>
        </a:xfrm>
        <a:prstGeom prst="rect">
          <a:avLst/>
        </a:prstGeom>
      </xdr:spPr>
    </xdr:pic>
    <xdr:clientData/>
  </xdr:twoCellAnchor>
  <xdr:twoCellAnchor>
    <xdr:from>
      <xdr:col>11</xdr:col>
      <xdr:colOff>78734</xdr:colOff>
      <xdr:row>41</xdr:row>
      <xdr:rowOff>119903</xdr:rowOff>
    </xdr:from>
    <xdr:to>
      <xdr:col>11</xdr:col>
      <xdr:colOff>1786376</xdr:colOff>
      <xdr:row>41</xdr:row>
      <xdr:rowOff>1834403</xdr:rowOff>
    </xdr:to>
    <xdr:pic>
      <xdr:nvPicPr>
        <xdr:cNvPr id="40" name="histogram_rubber">
          <a:extLst>
            <a:ext uri="{FF2B5EF4-FFF2-40B4-BE49-F238E27FC236}">
              <a16:creationId xmlns:a16="http://schemas.microsoft.com/office/drawing/2014/main" id="{58D3F352-BEF4-7B41-4FF0-6F11297DD1D3}"/>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5578710" y="4171950"/>
          <a:ext cx="1707642" cy="1714500"/>
        </a:xfrm>
        <a:prstGeom prst="rect">
          <a:avLst/>
        </a:prstGeom>
      </xdr:spPr>
    </xdr:pic>
    <xdr:clientData/>
  </xdr:twoCellAnchor>
  <xdr:twoCellAnchor>
    <xdr:from>
      <xdr:col>12</xdr:col>
      <xdr:colOff>75594</xdr:colOff>
      <xdr:row>31</xdr:row>
      <xdr:rowOff>116765</xdr:rowOff>
    </xdr:from>
    <xdr:to>
      <xdr:col>12</xdr:col>
      <xdr:colOff>1783236</xdr:colOff>
      <xdr:row>31</xdr:row>
      <xdr:rowOff>1831265</xdr:rowOff>
    </xdr:to>
    <xdr:pic>
      <xdr:nvPicPr>
        <xdr:cNvPr id="42" name="composition_lead">
          <a:extLst>
            <a:ext uri="{FF2B5EF4-FFF2-40B4-BE49-F238E27FC236}">
              <a16:creationId xmlns:a16="http://schemas.microsoft.com/office/drawing/2014/main" id="{03E98047-340F-C750-F007-02A79AF903C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7476088" y="1954530"/>
          <a:ext cx="1707642" cy="1714500"/>
        </a:xfrm>
        <a:prstGeom prst="rect">
          <a:avLst/>
        </a:prstGeom>
      </xdr:spPr>
    </xdr:pic>
    <xdr:clientData/>
  </xdr:twoCellAnchor>
  <xdr:twoCellAnchor>
    <xdr:from>
      <xdr:col>12</xdr:col>
      <xdr:colOff>75594</xdr:colOff>
      <xdr:row>41</xdr:row>
      <xdr:rowOff>119903</xdr:rowOff>
    </xdr:from>
    <xdr:to>
      <xdr:col>12</xdr:col>
      <xdr:colOff>1783236</xdr:colOff>
      <xdr:row>41</xdr:row>
      <xdr:rowOff>1834403</xdr:rowOff>
    </xdr:to>
    <xdr:pic>
      <xdr:nvPicPr>
        <xdr:cNvPr id="44" name="histogram_lead">
          <a:extLst>
            <a:ext uri="{FF2B5EF4-FFF2-40B4-BE49-F238E27FC236}">
              <a16:creationId xmlns:a16="http://schemas.microsoft.com/office/drawing/2014/main" id="{4BD0CEF2-A820-0502-A8F3-878992FC8F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7476088" y="4171950"/>
          <a:ext cx="1707642" cy="17145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679A2BD5-FF89-4406-9F41-5D96A82E0929}"/>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FD2D3081-7A74-4811-9189-32D5525F33C1}"/>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9C0F4021-3429-4F38-A20B-889A289D2199}"/>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98FEEB39-C7EC-4A98-B7DD-AEDB08793E01}"/>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EFEDB453-5BE5-4FFA-8D41-10B342E76A02}"/>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66D46692-EB39-4DF4-B955-7E0B4C2680A2}"/>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5FBC40BD-E595-41FF-916B-F49FD40591C0}"/>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Age">
          <a:extLst>
            <a:ext uri="{FF2B5EF4-FFF2-40B4-BE49-F238E27FC236}">
              <a16:creationId xmlns:a16="http://schemas.microsoft.com/office/drawing/2014/main" id="{2AAC04D1-3C05-96F4-EB20-2A8C463F253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Males">
          <a:extLst>
            <a:ext uri="{FF2B5EF4-FFF2-40B4-BE49-F238E27FC236}">
              <a16:creationId xmlns:a16="http://schemas.microsoft.com/office/drawing/2014/main" id="{75FAE89A-55C3-A251-8F30-0A7DA13F390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Males">
          <a:extLst>
            <a:ext uri="{FF2B5EF4-FFF2-40B4-BE49-F238E27FC236}">
              <a16:creationId xmlns:a16="http://schemas.microsoft.com/office/drawing/2014/main" id="{DBCDAF9E-916C-7B44-0BA8-B723CFE7569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Females">
          <a:extLst>
            <a:ext uri="{FF2B5EF4-FFF2-40B4-BE49-F238E27FC236}">
              <a16:creationId xmlns:a16="http://schemas.microsoft.com/office/drawing/2014/main" id="{6A0A496B-5663-DBA1-C6D4-9055D170FAA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Females">
          <a:extLst>
            <a:ext uri="{FF2B5EF4-FFF2-40B4-BE49-F238E27FC236}">
              <a16:creationId xmlns:a16="http://schemas.microsoft.com/office/drawing/2014/main" id="{A76213E7-97AF-03FA-DF4D-7C56D572C6E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2D97135E-FA7B-412B-8D27-F80A6D26B5BE}"/>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819FC226-8E7D-4B95-A056-4E559FC61412}"/>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3437983F-3AFC-495B-B1EB-4DB9169BA96A}"/>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28D1F331-EA7B-47A1-9481-4284B7FB403F}"/>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7D776220-7D01-4214-87F4-4B2B2DE36AA3}"/>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6CCF7856-AF9F-4AA9-B680-94EFA35E79DC}"/>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DBCAFB1D-C7C7-44C9-B2BB-BF17E4339652}"/>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time">
          <a:extLst>
            <a:ext uri="{FF2B5EF4-FFF2-40B4-BE49-F238E27FC236}">
              <a16:creationId xmlns:a16="http://schemas.microsoft.com/office/drawing/2014/main" id="{CAE11A4D-BB13-B280-05F3-1C046F14869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status">
          <a:extLst>
            <a:ext uri="{FF2B5EF4-FFF2-40B4-BE49-F238E27FC236}">
              <a16:creationId xmlns:a16="http://schemas.microsoft.com/office/drawing/2014/main" id="{1D1B1FEA-F472-F4B1-EA87-48211E01925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4" name="composition_instrument">
          <a:extLst>
            <a:ext uri="{FF2B5EF4-FFF2-40B4-BE49-F238E27FC236}">
              <a16:creationId xmlns:a16="http://schemas.microsoft.com/office/drawing/2014/main" id="{8F529308-9B92-C1F4-7933-B432BD8D308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16" name="composition_symbol_SD_TAG">
          <a:extLst>
            <a:ext uri="{FF2B5EF4-FFF2-40B4-BE49-F238E27FC236}">
              <a16:creationId xmlns:a16="http://schemas.microsoft.com/office/drawing/2014/main" id="{D7AD0547-AF4E-A992-5D22-4E32418DFC8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18" name="composition_price_SD_CURUSD">
          <a:extLst>
            <a:ext uri="{FF2B5EF4-FFF2-40B4-BE49-F238E27FC236}">
              <a16:creationId xmlns:a16="http://schemas.microsoft.com/office/drawing/2014/main" id="{D8F5FDA1-767A-D3C6-EFF9-A7815F495B2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8</xdr:col>
      <xdr:colOff>88145</xdr:colOff>
      <xdr:row>41</xdr:row>
      <xdr:rowOff>119903</xdr:rowOff>
    </xdr:from>
    <xdr:to>
      <xdr:col>8</xdr:col>
      <xdr:colOff>1795787</xdr:colOff>
      <xdr:row>41</xdr:row>
      <xdr:rowOff>1834403</xdr:rowOff>
    </xdr:to>
    <xdr:pic>
      <xdr:nvPicPr>
        <xdr:cNvPr id="20" name="histogram_price_SD_CURUSD">
          <a:extLst>
            <a:ext uri="{FF2B5EF4-FFF2-40B4-BE49-F238E27FC236}">
              <a16:creationId xmlns:a16="http://schemas.microsoft.com/office/drawing/2014/main" id="{EF82BA79-9D25-A87C-EC1D-D47E520C6E8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886569" y="4171950"/>
          <a:ext cx="1707642" cy="1714500"/>
        </a:xfrm>
        <a:prstGeom prst="rect">
          <a:avLst/>
        </a:prstGeom>
      </xdr:spPr>
    </xdr:pic>
    <xdr:clientData/>
  </xdr:twoCellAnchor>
  <xdr:twoCellAnchor>
    <xdr:from>
      <xdr:col>9</xdr:col>
      <xdr:colOff>85008</xdr:colOff>
      <xdr:row>31</xdr:row>
      <xdr:rowOff>116765</xdr:rowOff>
    </xdr:from>
    <xdr:to>
      <xdr:col>9</xdr:col>
      <xdr:colOff>1792650</xdr:colOff>
      <xdr:row>31</xdr:row>
      <xdr:rowOff>1831265</xdr:rowOff>
    </xdr:to>
    <xdr:pic>
      <xdr:nvPicPr>
        <xdr:cNvPr id="22" name="composition_bid">
          <a:extLst>
            <a:ext uri="{FF2B5EF4-FFF2-40B4-BE49-F238E27FC236}">
              <a16:creationId xmlns:a16="http://schemas.microsoft.com/office/drawing/2014/main" id="{F923E6B7-B01B-1258-BA28-ADCC27419B9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83949" y="1954530"/>
          <a:ext cx="1707642" cy="1714500"/>
        </a:xfrm>
        <a:prstGeom prst="rect">
          <a:avLst/>
        </a:prstGeom>
      </xdr:spPr>
    </xdr:pic>
    <xdr:clientData/>
  </xdr:twoCellAnchor>
  <xdr:twoCellAnchor>
    <xdr:from>
      <xdr:col>9</xdr:col>
      <xdr:colOff>85008</xdr:colOff>
      <xdr:row>41</xdr:row>
      <xdr:rowOff>119903</xdr:rowOff>
    </xdr:from>
    <xdr:to>
      <xdr:col>9</xdr:col>
      <xdr:colOff>1792650</xdr:colOff>
      <xdr:row>41</xdr:row>
      <xdr:rowOff>1834403</xdr:rowOff>
    </xdr:to>
    <xdr:pic>
      <xdr:nvPicPr>
        <xdr:cNvPr id="24" name="histogram_bid">
          <a:extLst>
            <a:ext uri="{FF2B5EF4-FFF2-40B4-BE49-F238E27FC236}">
              <a16:creationId xmlns:a16="http://schemas.microsoft.com/office/drawing/2014/main" id="{E2E8BE00-7543-BECD-E6CB-58931A5CDCD3}"/>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83949" y="4171950"/>
          <a:ext cx="1707642" cy="1714500"/>
        </a:xfrm>
        <a:prstGeom prst="rect">
          <a:avLst/>
        </a:prstGeom>
      </xdr:spPr>
    </xdr:pic>
    <xdr:clientData/>
  </xdr:twoCellAnchor>
  <xdr:twoCellAnchor>
    <xdr:from>
      <xdr:col>10</xdr:col>
      <xdr:colOff>81870</xdr:colOff>
      <xdr:row>31</xdr:row>
      <xdr:rowOff>116765</xdr:rowOff>
    </xdr:from>
    <xdr:to>
      <xdr:col>10</xdr:col>
      <xdr:colOff>1789512</xdr:colOff>
      <xdr:row>31</xdr:row>
      <xdr:rowOff>1831265</xdr:rowOff>
    </xdr:to>
    <xdr:pic>
      <xdr:nvPicPr>
        <xdr:cNvPr id="26" name="composition_bid_SD_BG">
          <a:extLst>
            <a:ext uri="{FF2B5EF4-FFF2-40B4-BE49-F238E27FC236}">
              <a16:creationId xmlns:a16="http://schemas.microsoft.com/office/drawing/2014/main" id="{E1DF48E4-373C-3A99-AC32-3DF1D816308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681329" y="1954530"/>
          <a:ext cx="1707642" cy="1714500"/>
        </a:xfrm>
        <a:prstGeom prst="rect">
          <a:avLst/>
        </a:prstGeom>
      </xdr:spPr>
    </xdr:pic>
    <xdr:clientData/>
  </xdr:twoCellAnchor>
  <xdr:twoCellAnchor>
    <xdr:from>
      <xdr:col>11</xdr:col>
      <xdr:colOff>78734</xdr:colOff>
      <xdr:row>31</xdr:row>
      <xdr:rowOff>116765</xdr:rowOff>
    </xdr:from>
    <xdr:to>
      <xdr:col>11</xdr:col>
      <xdr:colOff>1786376</xdr:colOff>
      <xdr:row>31</xdr:row>
      <xdr:rowOff>1831265</xdr:rowOff>
    </xdr:to>
    <xdr:pic>
      <xdr:nvPicPr>
        <xdr:cNvPr id="28" name="composition_bid_SD_CODE">
          <a:extLst>
            <a:ext uri="{FF2B5EF4-FFF2-40B4-BE49-F238E27FC236}">
              <a16:creationId xmlns:a16="http://schemas.microsoft.com/office/drawing/2014/main" id="{4F37E74C-7FE6-3E7E-0598-C0C9DE42C42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5578710" y="1954530"/>
          <a:ext cx="1707642" cy="1714500"/>
        </a:xfrm>
        <a:prstGeom prst="rect">
          <a:avLst/>
        </a:prstGeom>
      </xdr:spPr>
    </xdr:pic>
    <xdr:clientData/>
  </xdr:twoCellAnchor>
  <xdr:twoCellAnchor>
    <xdr:from>
      <xdr:col>12</xdr:col>
      <xdr:colOff>75594</xdr:colOff>
      <xdr:row>31</xdr:row>
      <xdr:rowOff>116765</xdr:rowOff>
    </xdr:from>
    <xdr:to>
      <xdr:col>12</xdr:col>
      <xdr:colOff>1783236</xdr:colOff>
      <xdr:row>31</xdr:row>
      <xdr:rowOff>1831265</xdr:rowOff>
    </xdr:to>
    <xdr:pic>
      <xdr:nvPicPr>
        <xdr:cNvPr id="30" name="composition_percent_SD_PERCENT0">
          <a:extLst>
            <a:ext uri="{FF2B5EF4-FFF2-40B4-BE49-F238E27FC236}">
              <a16:creationId xmlns:a16="http://schemas.microsoft.com/office/drawing/2014/main" id="{982BD945-E34E-7047-6E6B-73714815D9B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7476088" y="1954530"/>
          <a:ext cx="1707642" cy="1714500"/>
        </a:xfrm>
        <a:prstGeom prst="rect">
          <a:avLst/>
        </a:prstGeom>
      </xdr:spPr>
    </xdr:pic>
    <xdr:clientData/>
  </xdr:twoCellAnchor>
  <xdr:twoCellAnchor>
    <xdr:from>
      <xdr:col>12</xdr:col>
      <xdr:colOff>75594</xdr:colOff>
      <xdr:row>41</xdr:row>
      <xdr:rowOff>119903</xdr:rowOff>
    </xdr:from>
    <xdr:to>
      <xdr:col>12</xdr:col>
      <xdr:colOff>1783236</xdr:colOff>
      <xdr:row>41</xdr:row>
      <xdr:rowOff>1834403</xdr:rowOff>
    </xdr:to>
    <xdr:pic>
      <xdr:nvPicPr>
        <xdr:cNvPr id="32" name="histogram_percent_SD_PERCENT0">
          <a:extLst>
            <a:ext uri="{FF2B5EF4-FFF2-40B4-BE49-F238E27FC236}">
              <a16:creationId xmlns:a16="http://schemas.microsoft.com/office/drawing/2014/main" id="{245F1DC8-54A0-0A65-B383-7B8112432A1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7476088" y="4171950"/>
          <a:ext cx="1707642" cy="1714500"/>
        </a:xfrm>
        <a:prstGeom prst="rect">
          <a:avLst/>
        </a:prstGeom>
      </xdr:spPr>
    </xdr:pic>
    <xdr:clientData/>
  </xdr:twoCellAnchor>
  <xdr:twoCellAnchor>
    <xdr:from>
      <xdr:col>13</xdr:col>
      <xdr:colOff>72457</xdr:colOff>
      <xdr:row>31</xdr:row>
      <xdr:rowOff>116765</xdr:rowOff>
    </xdr:from>
    <xdr:to>
      <xdr:col>13</xdr:col>
      <xdr:colOff>1780099</xdr:colOff>
      <xdr:row>31</xdr:row>
      <xdr:rowOff>1831265</xdr:rowOff>
    </xdr:to>
    <xdr:pic>
      <xdr:nvPicPr>
        <xdr:cNvPr id="34" name="composition_percbar_SD_DATABAR">
          <a:extLst>
            <a:ext uri="{FF2B5EF4-FFF2-40B4-BE49-F238E27FC236}">
              <a16:creationId xmlns:a16="http://schemas.microsoft.com/office/drawing/2014/main" id="{6B5D3F94-C075-E94D-AF56-BA255892048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9373469" y="1954530"/>
          <a:ext cx="1707642" cy="1714500"/>
        </a:xfrm>
        <a:prstGeom prst="rect">
          <a:avLst/>
        </a:prstGeom>
      </xdr:spPr>
    </xdr:pic>
    <xdr:clientData/>
  </xdr:twoCellAnchor>
  <xdr:twoCellAnchor>
    <xdr:from>
      <xdr:col>13</xdr:col>
      <xdr:colOff>72457</xdr:colOff>
      <xdr:row>41</xdr:row>
      <xdr:rowOff>119903</xdr:rowOff>
    </xdr:from>
    <xdr:to>
      <xdr:col>13</xdr:col>
      <xdr:colOff>1780099</xdr:colOff>
      <xdr:row>41</xdr:row>
      <xdr:rowOff>1834403</xdr:rowOff>
    </xdr:to>
    <xdr:pic>
      <xdr:nvPicPr>
        <xdr:cNvPr id="36" name="histogram_percbar_SD_DATABAR">
          <a:extLst>
            <a:ext uri="{FF2B5EF4-FFF2-40B4-BE49-F238E27FC236}">
              <a16:creationId xmlns:a16="http://schemas.microsoft.com/office/drawing/2014/main" id="{8F18E7C0-6ADF-9C58-AC21-25B629BC7A9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9373469" y="4171950"/>
          <a:ext cx="1707642" cy="1714500"/>
        </a:xfrm>
        <a:prstGeom prst="rect">
          <a:avLst/>
        </a:prstGeom>
      </xdr:spPr>
    </xdr:pic>
    <xdr:clientData/>
  </xdr:twoCellAnchor>
  <xdr:twoCellAnchor>
    <xdr:from>
      <xdr:col>14</xdr:col>
      <xdr:colOff>69320</xdr:colOff>
      <xdr:row>31</xdr:row>
      <xdr:rowOff>116765</xdr:rowOff>
    </xdr:from>
    <xdr:to>
      <xdr:col>14</xdr:col>
      <xdr:colOff>1776962</xdr:colOff>
      <xdr:row>31</xdr:row>
      <xdr:rowOff>1831265</xdr:rowOff>
    </xdr:to>
    <xdr:pic>
      <xdr:nvPicPr>
        <xdr:cNvPr id="38" name="composition_bid_SD_FG">
          <a:extLst>
            <a:ext uri="{FF2B5EF4-FFF2-40B4-BE49-F238E27FC236}">
              <a16:creationId xmlns:a16="http://schemas.microsoft.com/office/drawing/2014/main" id="{FF321C36-A3CE-F613-4D9B-AC6E71E928F3}"/>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1270849" y="1954530"/>
          <a:ext cx="1707642" cy="17145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72A0447B-D8AA-484A-A044-F33EF02203FD}"/>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C92CC3F4-8315-433C-98ED-A797954F1584}"/>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AAA0808D-71D8-45E1-9A9A-D24F085B80F5}"/>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9A3A7922-1027-48EB-BEE6-EA8B829A378D}"/>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508DDC3A-506B-4642-B43C-B8FD9CBF5E48}"/>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6A6B0F0D-5961-4799-86F4-6F9894D7099F}"/>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5065232D-FD04-4D7F-9CDA-5738EC6465E6}"/>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portfolio">
          <a:extLst>
            <a:ext uri="{FF2B5EF4-FFF2-40B4-BE49-F238E27FC236}">
              <a16:creationId xmlns:a16="http://schemas.microsoft.com/office/drawing/2014/main" id="{E8527985-021D-83DC-17B9-D139262E02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agri">
          <a:extLst>
            <a:ext uri="{FF2B5EF4-FFF2-40B4-BE49-F238E27FC236}">
              <a16:creationId xmlns:a16="http://schemas.microsoft.com/office/drawing/2014/main" id="{2AA200C5-9D01-CB22-2DEC-8F3BD5ADA7A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agri">
          <a:extLst>
            <a:ext uri="{FF2B5EF4-FFF2-40B4-BE49-F238E27FC236}">
              <a16:creationId xmlns:a16="http://schemas.microsoft.com/office/drawing/2014/main" id="{495F1935-54AA-3C25-005F-F21FE2071B8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realEstate">
          <a:extLst>
            <a:ext uri="{FF2B5EF4-FFF2-40B4-BE49-F238E27FC236}">
              <a16:creationId xmlns:a16="http://schemas.microsoft.com/office/drawing/2014/main" id="{9C84541D-3E25-BAE8-7A12-0605048AE80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realEstate">
          <a:extLst>
            <a:ext uri="{FF2B5EF4-FFF2-40B4-BE49-F238E27FC236}">
              <a16:creationId xmlns:a16="http://schemas.microsoft.com/office/drawing/2014/main" id="{0DC4E832-7106-FF9C-E54E-650CFA5BA74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20" name="composition_tech">
          <a:extLst>
            <a:ext uri="{FF2B5EF4-FFF2-40B4-BE49-F238E27FC236}">
              <a16:creationId xmlns:a16="http://schemas.microsoft.com/office/drawing/2014/main" id="{EBCC713C-AEFE-DFD8-830A-0C2019BCEA4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91283</xdr:colOff>
      <xdr:row>41</xdr:row>
      <xdr:rowOff>119903</xdr:rowOff>
    </xdr:from>
    <xdr:to>
      <xdr:col>7</xdr:col>
      <xdr:colOff>1798925</xdr:colOff>
      <xdr:row>41</xdr:row>
      <xdr:rowOff>1834403</xdr:rowOff>
    </xdr:to>
    <xdr:pic>
      <xdr:nvPicPr>
        <xdr:cNvPr id="22" name="histogram_tech">
          <a:extLst>
            <a:ext uri="{FF2B5EF4-FFF2-40B4-BE49-F238E27FC236}">
              <a16:creationId xmlns:a16="http://schemas.microsoft.com/office/drawing/2014/main" id="{06F1DA87-F29C-8FD9-6990-AF10B389041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24" name="composition_growthPotential">
          <a:extLst>
            <a:ext uri="{FF2B5EF4-FFF2-40B4-BE49-F238E27FC236}">
              <a16:creationId xmlns:a16="http://schemas.microsoft.com/office/drawing/2014/main" id="{DF681809-E9DE-9ED0-896C-3F23706D2DBD}"/>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8</xdr:col>
      <xdr:colOff>88145</xdr:colOff>
      <xdr:row>41</xdr:row>
      <xdr:rowOff>119903</xdr:rowOff>
    </xdr:from>
    <xdr:to>
      <xdr:col>8</xdr:col>
      <xdr:colOff>1795787</xdr:colOff>
      <xdr:row>41</xdr:row>
      <xdr:rowOff>1834403</xdr:rowOff>
    </xdr:to>
    <xdr:pic>
      <xdr:nvPicPr>
        <xdr:cNvPr id="26" name="histogram_growthPotential">
          <a:extLst>
            <a:ext uri="{FF2B5EF4-FFF2-40B4-BE49-F238E27FC236}">
              <a16:creationId xmlns:a16="http://schemas.microsoft.com/office/drawing/2014/main" id="{95E10FE5-F3E3-B2CC-C112-DEB9CBBA9C5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886569" y="4171950"/>
          <a:ext cx="1707642" cy="1714500"/>
        </a:xfrm>
        <a:prstGeom prst="rect">
          <a:avLst/>
        </a:prstGeom>
      </xdr:spPr>
    </xdr:pic>
    <xdr:clientData/>
  </xdr:twoCellAnchor>
  <xdr:twoCellAnchor>
    <xdr:from>
      <xdr:col>9</xdr:col>
      <xdr:colOff>85008</xdr:colOff>
      <xdr:row>31</xdr:row>
      <xdr:rowOff>116765</xdr:rowOff>
    </xdr:from>
    <xdr:to>
      <xdr:col>9</xdr:col>
      <xdr:colOff>1792650</xdr:colOff>
      <xdr:row>31</xdr:row>
      <xdr:rowOff>1831265</xdr:rowOff>
    </xdr:to>
    <xdr:pic>
      <xdr:nvPicPr>
        <xdr:cNvPr id="28" name="composition_finance">
          <a:extLst>
            <a:ext uri="{FF2B5EF4-FFF2-40B4-BE49-F238E27FC236}">
              <a16:creationId xmlns:a16="http://schemas.microsoft.com/office/drawing/2014/main" id="{1BF544AB-4831-DE9F-C109-2C6E1B201439}"/>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83949" y="1954530"/>
          <a:ext cx="1707642" cy="1714500"/>
        </a:xfrm>
        <a:prstGeom prst="rect">
          <a:avLst/>
        </a:prstGeom>
      </xdr:spPr>
    </xdr:pic>
    <xdr:clientData/>
  </xdr:twoCellAnchor>
  <xdr:twoCellAnchor>
    <xdr:from>
      <xdr:col>9</xdr:col>
      <xdr:colOff>85008</xdr:colOff>
      <xdr:row>41</xdr:row>
      <xdr:rowOff>119903</xdr:rowOff>
    </xdr:from>
    <xdr:to>
      <xdr:col>9</xdr:col>
      <xdr:colOff>1792650</xdr:colOff>
      <xdr:row>41</xdr:row>
      <xdr:rowOff>1834403</xdr:rowOff>
    </xdr:to>
    <xdr:pic>
      <xdr:nvPicPr>
        <xdr:cNvPr id="30" name="histogram_finance">
          <a:extLst>
            <a:ext uri="{FF2B5EF4-FFF2-40B4-BE49-F238E27FC236}">
              <a16:creationId xmlns:a16="http://schemas.microsoft.com/office/drawing/2014/main" id="{2813B5CA-24D6-2D38-1A8D-87F378FE35A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783949" y="4171950"/>
          <a:ext cx="1707642" cy="17145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B7102EB1-7152-467B-B03A-F22860372964}"/>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56ABC4A3-3AE3-4E4D-B851-FE4EB7E39698}"/>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F707C9C2-FA29-4425-BD0E-57F52C56AE3D}"/>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40EADC92-6B60-4D6B-B8D3-E5EB07034720}"/>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76C176C9-3184-4ECD-B5DB-563A7A90D41B}"/>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4352E524-80FC-4EA1-95D6-9397B7C47CC1}"/>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4985B099-623E-4E13-83D8-386B39F48025}"/>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OrderOrigin">
          <a:extLst>
            <a:ext uri="{FF2B5EF4-FFF2-40B4-BE49-F238E27FC236}">
              <a16:creationId xmlns:a16="http://schemas.microsoft.com/office/drawing/2014/main" id="{ED23B512-3396-7C07-C5D7-A7FEF21F7EE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Exchange">
          <a:extLst>
            <a:ext uri="{FF2B5EF4-FFF2-40B4-BE49-F238E27FC236}">
              <a16:creationId xmlns:a16="http://schemas.microsoft.com/office/drawing/2014/main" id="{74CF83BE-5351-3DA3-3CE0-2277AE9E9C2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4" name="composition_State">
          <a:extLst>
            <a:ext uri="{FF2B5EF4-FFF2-40B4-BE49-F238E27FC236}">
              <a16:creationId xmlns:a16="http://schemas.microsoft.com/office/drawing/2014/main" id="{00677E95-EABC-C9E7-9CCB-BA05E5BD800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16" name="composition_v">
          <a:extLst>
            <a:ext uri="{FF2B5EF4-FFF2-40B4-BE49-F238E27FC236}">
              <a16:creationId xmlns:a16="http://schemas.microsoft.com/office/drawing/2014/main" id="{3D4C73D0-069E-07CB-4291-3E7E1E0158C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91283</xdr:colOff>
      <xdr:row>41</xdr:row>
      <xdr:rowOff>119903</xdr:rowOff>
    </xdr:from>
    <xdr:to>
      <xdr:col>7</xdr:col>
      <xdr:colOff>1798925</xdr:colOff>
      <xdr:row>41</xdr:row>
      <xdr:rowOff>1834403</xdr:rowOff>
    </xdr:to>
    <xdr:pic>
      <xdr:nvPicPr>
        <xdr:cNvPr id="18" name="histogram_v">
          <a:extLst>
            <a:ext uri="{FF2B5EF4-FFF2-40B4-BE49-F238E27FC236}">
              <a16:creationId xmlns:a16="http://schemas.microsoft.com/office/drawing/2014/main" id="{11B94689-599B-8C62-E92E-2E2B8AD46E8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FDDF0C54-32EB-41C8-9872-BC5DA63C6288}"/>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D1B6ED8B-3DB8-495A-8E24-DA2F380FDA15}"/>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31969A77-E7C0-4BDE-B940-C33D35806573}"/>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AC313967-375A-4960-83C2-1962878F448E}"/>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8FCE35D0-5ED4-44BB-8A7E-D8823E195FA4}"/>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1AC3B07A-D172-4AD7-AC24-0F3F13F8D319}"/>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4C107A66-2BE8-419A-9E37-3BAD545F7457}"/>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100696</xdr:colOff>
      <xdr:row>31</xdr:row>
      <xdr:rowOff>116765</xdr:rowOff>
    </xdr:from>
    <xdr:to>
      <xdr:col>4</xdr:col>
      <xdr:colOff>1808338</xdr:colOff>
      <xdr:row>31</xdr:row>
      <xdr:rowOff>1831265</xdr:rowOff>
    </xdr:to>
    <xdr:pic>
      <xdr:nvPicPr>
        <xdr:cNvPr id="10" name="composition_Week">
          <a:extLst>
            <a:ext uri="{FF2B5EF4-FFF2-40B4-BE49-F238E27FC236}">
              <a16:creationId xmlns:a16="http://schemas.microsoft.com/office/drawing/2014/main" id="{3E9DA6CA-6D4B-167D-9984-CD301B5AF39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97558</xdr:colOff>
      <xdr:row>31</xdr:row>
      <xdr:rowOff>116765</xdr:rowOff>
    </xdr:from>
    <xdr:to>
      <xdr:col>5</xdr:col>
      <xdr:colOff>1805200</xdr:colOff>
      <xdr:row>31</xdr:row>
      <xdr:rowOff>1831265</xdr:rowOff>
    </xdr:to>
    <xdr:pic>
      <xdr:nvPicPr>
        <xdr:cNvPr id="12" name="composition_Matthew Perry">
          <a:extLst>
            <a:ext uri="{FF2B5EF4-FFF2-40B4-BE49-F238E27FC236}">
              <a16:creationId xmlns:a16="http://schemas.microsoft.com/office/drawing/2014/main" id="{4C73FCE0-8E59-20AE-EF36-6CA8A9FAA12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5</xdr:col>
      <xdr:colOff>97558</xdr:colOff>
      <xdr:row>41</xdr:row>
      <xdr:rowOff>119903</xdr:rowOff>
    </xdr:from>
    <xdr:to>
      <xdr:col>5</xdr:col>
      <xdr:colOff>1805200</xdr:colOff>
      <xdr:row>41</xdr:row>
      <xdr:rowOff>1834403</xdr:rowOff>
    </xdr:to>
    <xdr:pic>
      <xdr:nvPicPr>
        <xdr:cNvPr id="14" name="histogram_Matthew Perry">
          <a:extLst>
            <a:ext uri="{FF2B5EF4-FFF2-40B4-BE49-F238E27FC236}">
              <a16:creationId xmlns:a16="http://schemas.microsoft.com/office/drawing/2014/main" id="{8284A8C5-1FB9-A53A-170D-6BCF2E928C9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94429" y="4171950"/>
          <a:ext cx="1707642" cy="1714500"/>
        </a:xfrm>
        <a:prstGeom prst="rect">
          <a:avLst/>
        </a:prstGeom>
      </xdr:spPr>
    </xdr:pic>
    <xdr:clientData/>
  </xdr:twoCellAnchor>
  <xdr:twoCellAnchor>
    <xdr:from>
      <xdr:col>6</xdr:col>
      <xdr:colOff>94421</xdr:colOff>
      <xdr:row>31</xdr:row>
      <xdr:rowOff>116765</xdr:rowOff>
    </xdr:from>
    <xdr:to>
      <xdr:col>6</xdr:col>
      <xdr:colOff>1802063</xdr:colOff>
      <xdr:row>31</xdr:row>
      <xdr:rowOff>1831265</xdr:rowOff>
    </xdr:to>
    <xdr:pic>
      <xdr:nvPicPr>
        <xdr:cNvPr id="16" name="composition_chandrayaan-3">
          <a:extLst>
            <a:ext uri="{FF2B5EF4-FFF2-40B4-BE49-F238E27FC236}">
              <a16:creationId xmlns:a16="http://schemas.microsoft.com/office/drawing/2014/main" id="{2A4D8E1D-BFF5-3AF5-448C-59CD646DCE0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6</xdr:col>
      <xdr:colOff>94421</xdr:colOff>
      <xdr:row>41</xdr:row>
      <xdr:rowOff>119903</xdr:rowOff>
    </xdr:from>
    <xdr:to>
      <xdr:col>6</xdr:col>
      <xdr:colOff>1802063</xdr:colOff>
      <xdr:row>41</xdr:row>
      <xdr:rowOff>1834403</xdr:rowOff>
    </xdr:to>
    <xdr:pic>
      <xdr:nvPicPr>
        <xdr:cNvPr id="18" name="histogram_chandrayaan-3">
          <a:extLst>
            <a:ext uri="{FF2B5EF4-FFF2-40B4-BE49-F238E27FC236}">
              <a16:creationId xmlns:a16="http://schemas.microsoft.com/office/drawing/2014/main" id="{583E2D2A-ADCF-71C8-E8A0-83C4DB00D965}"/>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91809" y="4171950"/>
          <a:ext cx="1707642" cy="1714500"/>
        </a:xfrm>
        <a:prstGeom prst="rect">
          <a:avLst/>
        </a:prstGeom>
      </xdr:spPr>
    </xdr:pic>
    <xdr:clientData/>
  </xdr:twoCellAnchor>
  <xdr:twoCellAnchor>
    <xdr:from>
      <xdr:col>7</xdr:col>
      <xdr:colOff>91283</xdr:colOff>
      <xdr:row>31</xdr:row>
      <xdr:rowOff>116765</xdr:rowOff>
    </xdr:from>
    <xdr:to>
      <xdr:col>7</xdr:col>
      <xdr:colOff>1798925</xdr:colOff>
      <xdr:row>31</xdr:row>
      <xdr:rowOff>1831265</xdr:rowOff>
    </xdr:to>
    <xdr:pic>
      <xdr:nvPicPr>
        <xdr:cNvPr id="20" name="composition_titanic submarine">
          <a:extLst>
            <a:ext uri="{FF2B5EF4-FFF2-40B4-BE49-F238E27FC236}">
              <a16:creationId xmlns:a16="http://schemas.microsoft.com/office/drawing/2014/main" id="{9FA1A46E-47BA-41A7-851F-BE119BA8383E}"/>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91283</xdr:colOff>
      <xdr:row>41</xdr:row>
      <xdr:rowOff>119903</xdr:rowOff>
    </xdr:from>
    <xdr:to>
      <xdr:col>7</xdr:col>
      <xdr:colOff>1798925</xdr:colOff>
      <xdr:row>41</xdr:row>
      <xdr:rowOff>1834403</xdr:rowOff>
    </xdr:to>
    <xdr:pic>
      <xdr:nvPicPr>
        <xdr:cNvPr id="22" name="histogram_titanic submarine">
          <a:extLst>
            <a:ext uri="{FF2B5EF4-FFF2-40B4-BE49-F238E27FC236}">
              <a16:creationId xmlns:a16="http://schemas.microsoft.com/office/drawing/2014/main" id="{4E5BB727-CFD4-5823-046B-F8336DCFF56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twoCellAnchor>
    <xdr:from>
      <xdr:col>8</xdr:col>
      <xdr:colOff>88145</xdr:colOff>
      <xdr:row>31</xdr:row>
      <xdr:rowOff>116765</xdr:rowOff>
    </xdr:from>
    <xdr:to>
      <xdr:col>8</xdr:col>
      <xdr:colOff>1795787</xdr:colOff>
      <xdr:row>31</xdr:row>
      <xdr:rowOff>1831265</xdr:rowOff>
    </xdr:to>
    <xdr:pic>
      <xdr:nvPicPr>
        <xdr:cNvPr id="24" name="composition_hurricane lee">
          <a:extLst>
            <a:ext uri="{FF2B5EF4-FFF2-40B4-BE49-F238E27FC236}">
              <a16:creationId xmlns:a16="http://schemas.microsoft.com/office/drawing/2014/main" id="{6FEE5C1E-3C72-0842-9EDD-93DFD542F9C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886569" y="1954530"/>
          <a:ext cx="1707642" cy="1714500"/>
        </a:xfrm>
        <a:prstGeom prst="rect">
          <a:avLst/>
        </a:prstGeom>
      </xdr:spPr>
    </xdr:pic>
    <xdr:clientData/>
  </xdr:twoCellAnchor>
  <xdr:twoCellAnchor>
    <xdr:from>
      <xdr:col>8</xdr:col>
      <xdr:colOff>88145</xdr:colOff>
      <xdr:row>41</xdr:row>
      <xdr:rowOff>119903</xdr:rowOff>
    </xdr:from>
    <xdr:to>
      <xdr:col>8</xdr:col>
      <xdr:colOff>1795787</xdr:colOff>
      <xdr:row>41</xdr:row>
      <xdr:rowOff>1834403</xdr:rowOff>
    </xdr:to>
    <xdr:pic>
      <xdr:nvPicPr>
        <xdr:cNvPr id="26" name="histogram_hurricane lee">
          <a:extLst>
            <a:ext uri="{FF2B5EF4-FFF2-40B4-BE49-F238E27FC236}">
              <a16:creationId xmlns:a16="http://schemas.microsoft.com/office/drawing/2014/main" id="{E9FF8B4B-E2DD-AB29-B4A7-CA9DBF8B8E7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886569" y="4171950"/>
          <a:ext cx="1707642" cy="1714500"/>
        </a:xfrm>
        <a:prstGeom prst="rect">
          <a:avLst/>
        </a:prstGeom>
      </xdr:spPr>
    </xdr:pic>
    <xdr:clientData/>
  </xdr:twoCellAnchor>
  <xdr:twoCellAnchor>
    <xdr:from>
      <xdr:col>9</xdr:col>
      <xdr:colOff>85008</xdr:colOff>
      <xdr:row>31</xdr:row>
      <xdr:rowOff>116765</xdr:rowOff>
    </xdr:from>
    <xdr:to>
      <xdr:col>9</xdr:col>
      <xdr:colOff>1792650</xdr:colOff>
      <xdr:row>31</xdr:row>
      <xdr:rowOff>1831265</xdr:rowOff>
    </xdr:to>
    <xdr:pic>
      <xdr:nvPicPr>
        <xdr:cNvPr id="28" name="composition_maine shooting">
          <a:extLst>
            <a:ext uri="{FF2B5EF4-FFF2-40B4-BE49-F238E27FC236}">
              <a16:creationId xmlns:a16="http://schemas.microsoft.com/office/drawing/2014/main" id="{2C261515-86F9-7FCA-B162-307CDF1780F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83949" y="1954530"/>
          <a:ext cx="1707642" cy="1714500"/>
        </a:xfrm>
        <a:prstGeom prst="rect">
          <a:avLst/>
        </a:prstGeom>
      </xdr:spPr>
    </xdr:pic>
    <xdr:clientData/>
  </xdr:twoCellAnchor>
  <xdr:twoCellAnchor>
    <xdr:from>
      <xdr:col>9</xdr:col>
      <xdr:colOff>85008</xdr:colOff>
      <xdr:row>41</xdr:row>
      <xdr:rowOff>119903</xdr:rowOff>
    </xdr:from>
    <xdr:to>
      <xdr:col>9</xdr:col>
      <xdr:colOff>1792650</xdr:colOff>
      <xdr:row>41</xdr:row>
      <xdr:rowOff>1834403</xdr:rowOff>
    </xdr:to>
    <xdr:pic>
      <xdr:nvPicPr>
        <xdr:cNvPr id="30" name="histogram_maine shooting">
          <a:extLst>
            <a:ext uri="{FF2B5EF4-FFF2-40B4-BE49-F238E27FC236}">
              <a16:creationId xmlns:a16="http://schemas.microsoft.com/office/drawing/2014/main" id="{E84E2FF4-8D43-1CF2-5FA3-4C6F5068E6EA}"/>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83949" y="4171950"/>
          <a:ext cx="1707642" cy="1714500"/>
        </a:xfrm>
        <a:prstGeom prst="rect">
          <a:avLst/>
        </a:prstGeom>
      </xdr:spPr>
    </xdr:pic>
    <xdr:clientData/>
  </xdr:twoCellAnchor>
  <xdr:twoCellAnchor>
    <xdr:from>
      <xdr:col>10</xdr:col>
      <xdr:colOff>81870</xdr:colOff>
      <xdr:row>31</xdr:row>
      <xdr:rowOff>116765</xdr:rowOff>
    </xdr:from>
    <xdr:to>
      <xdr:col>10</xdr:col>
      <xdr:colOff>1789512</xdr:colOff>
      <xdr:row>31</xdr:row>
      <xdr:rowOff>1831265</xdr:rowOff>
    </xdr:to>
    <xdr:pic>
      <xdr:nvPicPr>
        <xdr:cNvPr id="32" name="composition_nashville shooting">
          <a:extLst>
            <a:ext uri="{FF2B5EF4-FFF2-40B4-BE49-F238E27FC236}">
              <a16:creationId xmlns:a16="http://schemas.microsoft.com/office/drawing/2014/main" id="{C4E71B8B-6C92-C30E-309F-60E89CCFDDD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681329" y="1954530"/>
          <a:ext cx="1707642" cy="1714500"/>
        </a:xfrm>
        <a:prstGeom prst="rect">
          <a:avLst/>
        </a:prstGeom>
      </xdr:spPr>
    </xdr:pic>
    <xdr:clientData/>
  </xdr:twoCellAnchor>
  <xdr:twoCellAnchor>
    <xdr:from>
      <xdr:col>10</xdr:col>
      <xdr:colOff>81870</xdr:colOff>
      <xdr:row>41</xdr:row>
      <xdr:rowOff>119903</xdr:rowOff>
    </xdr:from>
    <xdr:to>
      <xdr:col>10</xdr:col>
      <xdr:colOff>1789512</xdr:colOff>
      <xdr:row>41</xdr:row>
      <xdr:rowOff>1834403</xdr:rowOff>
    </xdr:to>
    <xdr:pic>
      <xdr:nvPicPr>
        <xdr:cNvPr id="34" name="histogram_nashville shooting">
          <a:extLst>
            <a:ext uri="{FF2B5EF4-FFF2-40B4-BE49-F238E27FC236}">
              <a16:creationId xmlns:a16="http://schemas.microsoft.com/office/drawing/2014/main" id="{7503F65A-7381-DC5D-7966-179F019491A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681329" y="4171950"/>
          <a:ext cx="1707642" cy="1714500"/>
        </a:xfrm>
        <a:prstGeom prst="rect">
          <a:avLst/>
        </a:prstGeom>
      </xdr:spPr>
    </xdr:pic>
    <xdr:clientData/>
  </xdr:twoCellAnchor>
  <xdr:twoCellAnchor>
    <xdr:from>
      <xdr:col>11</xdr:col>
      <xdr:colOff>78734</xdr:colOff>
      <xdr:row>31</xdr:row>
      <xdr:rowOff>116765</xdr:rowOff>
    </xdr:from>
    <xdr:to>
      <xdr:col>11</xdr:col>
      <xdr:colOff>1786376</xdr:colOff>
      <xdr:row>31</xdr:row>
      <xdr:rowOff>1831265</xdr:rowOff>
    </xdr:to>
    <xdr:pic>
      <xdr:nvPicPr>
        <xdr:cNvPr id="36" name="composition_Tina Turner">
          <a:extLst>
            <a:ext uri="{FF2B5EF4-FFF2-40B4-BE49-F238E27FC236}">
              <a16:creationId xmlns:a16="http://schemas.microsoft.com/office/drawing/2014/main" id="{84485E7B-4F85-F54C-8ADA-E43CACF3602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5578710" y="1954530"/>
          <a:ext cx="1707642" cy="1714500"/>
        </a:xfrm>
        <a:prstGeom prst="rect">
          <a:avLst/>
        </a:prstGeom>
      </xdr:spPr>
    </xdr:pic>
    <xdr:clientData/>
  </xdr:twoCellAnchor>
  <xdr:twoCellAnchor>
    <xdr:from>
      <xdr:col>11</xdr:col>
      <xdr:colOff>78734</xdr:colOff>
      <xdr:row>41</xdr:row>
      <xdr:rowOff>119903</xdr:rowOff>
    </xdr:from>
    <xdr:to>
      <xdr:col>11</xdr:col>
      <xdr:colOff>1786376</xdr:colOff>
      <xdr:row>41</xdr:row>
      <xdr:rowOff>1834403</xdr:rowOff>
    </xdr:to>
    <xdr:pic>
      <xdr:nvPicPr>
        <xdr:cNvPr id="38" name="histogram_Tina Turner">
          <a:extLst>
            <a:ext uri="{FF2B5EF4-FFF2-40B4-BE49-F238E27FC236}">
              <a16:creationId xmlns:a16="http://schemas.microsoft.com/office/drawing/2014/main" id="{70085B4C-E21F-53CC-6479-A198A86BF41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5578710" y="4171950"/>
          <a:ext cx="1707642" cy="1714500"/>
        </a:xfrm>
        <a:prstGeom prst="rect">
          <a:avLst/>
        </a:prstGeom>
      </xdr:spPr>
    </xdr:pic>
    <xdr:clientData/>
  </xdr:twoCellAnchor>
  <xdr:twoCellAnchor>
    <xdr:from>
      <xdr:col>12</xdr:col>
      <xdr:colOff>75594</xdr:colOff>
      <xdr:row>31</xdr:row>
      <xdr:rowOff>116765</xdr:rowOff>
    </xdr:from>
    <xdr:to>
      <xdr:col>12</xdr:col>
      <xdr:colOff>1783236</xdr:colOff>
      <xdr:row>31</xdr:row>
      <xdr:rowOff>1831265</xdr:rowOff>
    </xdr:to>
    <xdr:pic>
      <xdr:nvPicPr>
        <xdr:cNvPr id="40" name="composition_Ken Block">
          <a:extLst>
            <a:ext uri="{FF2B5EF4-FFF2-40B4-BE49-F238E27FC236}">
              <a16:creationId xmlns:a16="http://schemas.microsoft.com/office/drawing/2014/main" id="{478C1AFD-D4A4-70FC-0ABE-7090896EDD6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7476088" y="1954530"/>
          <a:ext cx="1707642" cy="1714500"/>
        </a:xfrm>
        <a:prstGeom prst="rect">
          <a:avLst/>
        </a:prstGeom>
      </xdr:spPr>
    </xdr:pic>
    <xdr:clientData/>
  </xdr:twoCellAnchor>
  <xdr:twoCellAnchor>
    <xdr:from>
      <xdr:col>12</xdr:col>
      <xdr:colOff>75594</xdr:colOff>
      <xdr:row>41</xdr:row>
      <xdr:rowOff>119903</xdr:rowOff>
    </xdr:from>
    <xdr:to>
      <xdr:col>12</xdr:col>
      <xdr:colOff>1783236</xdr:colOff>
      <xdr:row>41</xdr:row>
      <xdr:rowOff>1834403</xdr:rowOff>
    </xdr:to>
    <xdr:pic>
      <xdr:nvPicPr>
        <xdr:cNvPr id="42" name="histogram_Ken Block">
          <a:extLst>
            <a:ext uri="{FF2B5EF4-FFF2-40B4-BE49-F238E27FC236}">
              <a16:creationId xmlns:a16="http://schemas.microsoft.com/office/drawing/2014/main" id="{CCD8AA21-8B35-C90B-909D-B025E3C3F8D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7476088" y="4171950"/>
          <a:ext cx="1707642" cy="1714500"/>
        </a:xfrm>
        <a:prstGeom prst="rect">
          <a:avLst/>
        </a:prstGeom>
      </xdr:spPr>
    </xdr:pic>
    <xdr:clientData/>
  </xdr:twoCellAnchor>
  <xdr:twoCellAnchor>
    <xdr:from>
      <xdr:col>13</xdr:col>
      <xdr:colOff>72457</xdr:colOff>
      <xdr:row>31</xdr:row>
      <xdr:rowOff>116765</xdr:rowOff>
    </xdr:from>
    <xdr:to>
      <xdr:col>13</xdr:col>
      <xdr:colOff>1780099</xdr:colOff>
      <xdr:row>31</xdr:row>
      <xdr:rowOff>1831265</xdr:rowOff>
    </xdr:to>
    <xdr:pic>
      <xdr:nvPicPr>
        <xdr:cNvPr id="44" name="composition_Lil Tay">
          <a:extLst>
            <a:ext uri="{FF2B5EF4-FFF2-40B4-BE49-F238E27FC236}">
              <a16:creationId xmlns:a16="http://schemas.microsoft.com/office/drawing/2014/main" id="{19DBF24D-61FD-07C1-62E7-236D4735DC3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9373469" y="1954530"/>
          <a:ext cx="1707642" cy="1714500"/>
        </a:xfrm>
        <a:prstGeom prst="rect">
          <a:avLst/>
        </a:prstGeom>
      </xdr:spPr>
    </xdr:pic>
    <xdr:clientData/>
  </xdr:twoCellAnchor>
  <xdr:twoCellAnchor>
    <xdr:from>
      <xdr:col>13</xdr:col>
      <xdr:colOff>72457</xdr:colOff>
      <xdr:row>41</xdr:row>
      <xdr:rowOff>119903</xdr:rowOff>
    </xdr:from>
    <xdr:to>
      <xdr:col>13</xdr:col>
      <xdr:colOff>1780099</xdr:colOff>
      <xdr:row>41</xdr:row>
      <xdr:rowOff>1834403</xdr:rowOff>
    </xdr:to>
    <xdr:pic>
      <xdr:nvPicPr>
        <xdr:cNvPr id="46" name="histogram_Lil Tay">
          <a:extLst>
            <a:ext uri="{FF2B5EF4-FFF2-40B4-BE49-F238E27FC236}">
              <a16:creationId xmlns:a16="http://schemas.microsoft.com/office/drawing/2014/main" id="{019AED91-C441-DCD6-6416-4318D342631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9373469" y="4171950"/>
          <a:ext cx="1707642" cy="1714500"/>
        </a:xfrm>
        <a:prstGeom prst="rect">
          <a:avLst/>
        </a:prstGeom>
      </xdr:spPr>
    </xdr:pic>
    <xdr:clientData/>
  </xdr:twoCellAnchor>
  <xdr:twoCellAnchor>
    <xdr:from>
      <xdr:col>14</xdr:col>
      <xdr:colOff>69320</xdr:colOff>
      <xdr:row>31</xdr:row>
      <xdr:rowOff>116765</xdr:rowOff>
    </xdr:from>
    <xdr:to>
      <xdr:col>14</xdr:col>
      <xdr:colOff>1776962</xdr:colOff>
      <xdr:row>31</xdr:row>
      <xdr:rowOff>1831265</xdr:rowOff>
    </xdr:to>
    <xdr:pic>
      <xdr:nvPicPr>
        <xdr:cNvPr id="48" name="composition_Jerry Springer">
          <a:extLst>
            <a:ext uri="{FF2B5EF4-FFF2-40B4-BE49-F238E27FC236}">
              <a16:creationId xmlns:a16="http://schemas.microsoft.com/office/drawing/2014/main" id="{03238DF8-C30E-26A4-26D1-324175CF5EA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1270849" y="1954530"/>
          <a:ext cx="1707642" cy="1714500"/>
        </a:xfrm>
        <a:prstGeom prst="rect">
          <a:avLst/>
        </a:prstGeom>
      </xdr:spPr>
    </xdr:pic>
    <xdr:clientData/>
  </xdr:twoCellAnchor>
  <xdr:twoCellAnchor>
    <xdr:from>
      <xdr:col>14</xdr:col>
      <xdr:colOff>69320</xdr:colOff>
      <xdr:row>41</xdr:row>
      <xdr:rowOff>119903</xdr:rowOff>
    </xdr:from>
    <xdr:to>
      <xdr:col>14</xdr:col>
      <xdr:colOff>1776962</xdr:colOff>
      <xdr:row>41</xdr:row>
      <xdr:rowOff>1834403</xdr:rowOff>
    </xdr:to>
    <xdr:pic>
      <xdr:nvPicPr>
        <xdr:cNvPr id="50" name="histogram_Jerry Springer">
          <a:extLst>
            <a:ext uri="{FF2B5EF4-FFF2-40B4-BE49-F238E27FC236}">
              <a16:creationId xmlns:a16="http://schemas.microsoft.com/office/drawing/2014/main" id="{ECAB5120-F3D9-BE27-792F-DA226A74CBB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1270849" y="4171950"/>
          <a:ext cx="1707642" cy="1714500"/>
        </a:xfrm>
        <a:prstGeom prst="rect">
          <a:avLst/>
        </a:prstGeom>
      </xdr:spPr>
    </xdr:pic>
    <xdr:clientData/>
  </xdr:twoCellAnchor>
  <xdr:twoCellAnchor>
    <xdr:from>
      <xdr:col>15</xdr:col>
      <xdr:colOff>66182</xdr:colOff>
      <xdr:row>31</xdr:row>
      <xdr:rowOff>116765</xdr:rowOff>
    </xdr:from>
    <xdr:to>
      <xdr:col>15</xdr:col>
      <xdr:colOff>1773824</xdr:colOff>
      <xdr:row>31</xdr:row>
      <xdr:rowOff>1831265</xdr:rowOff>
    </xdr:to>
    <xdr:pic>
      <xdr:nvPicPr>
        <xdr:cNvPr id="52" name="composition_Angus Cloud">
          <a:extLst>
            <a:ext uri="{FF2B5EF4-FFF2-40B4-BE49-F238E27FC236}">
              <a16:creationId xmlns:a16="http://schemas.microsoft.com/office/drawing/2014/main" id="{D046D52A-DEE8-92B1-A5F1-CE8AB4DF29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3168229" y="1954530"/>
          <a:ext cx="1707642" cy="1714500"/>
        </a:xfrm>
        <a:prstGeom prst="rect">
          <a:avLst/>
        </a:prstGeom>
      </xdr:spPr>
    </xdr:pic>
    <xdr:clientData/>
  </xdr:twoCellAnchor>
  <xdr:twoCellAnchor>
    <xdr:from>
      <xdr:col>15</xdr:col>
      <xdr:colOff>66182</xdr:colOff>
      <xdr:row>41</xdr:row>
      <xdr:rowOff>119903</xdr:rowOff>
    </xdr:from>
    <xdr:to>
      <xdr:col>15</xdr:col>
      <xdr:colOff>1773824</xdr:colOff>
      <xdr:row>41</xdr:row>
      <xdr:rowOff>1834403</xdr:rowOff>
    </xdr:to>
    <xdr:pic>
      <xdr:nvPicPr>
        <xdr:cNvPr id="54" name="histogram_Angus Cloud">
          <a:extLst>
            <a:ext uri="{FF2B5EF4-FFF2-40B4-BE49-F238E27FC236}">
              <a16:creationId xmlns:a16="http://schemas.microsoft.com/office/drawing/2014/main" id="{92824B86-8420-8B46-AA0E-E75B3F4B83C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3168229" y="4171950"/>
          <a:ext cx="1707642" cy="1714500"/>
        </a:xfrm>
        <a:prstGeom prst="rect">
          <a:avLst/>
        </a:prstGeom>
      </xdr:spPr>
    </xdr:pic>
    <xdr:clientData/>
  </xdr:twoCellAnchor>
  <xdr:twoCellAnchor>
    <xdr:from>
      <xdr:col>16</xdr:col>
      <xdr:colOff>63045</xdr:colOff>
      <xdr:row>31</xdr:row>
      <xdr:rowOff>116765</xdr:rowOff>
    </xdr:from>
    <xdr:to>
      <xdr:col>16</xdr:col>
      <xdr:colOff>1770687</xdr:colOff>
      <xdr:row>31</xdr:row>
      <xdr:rowOff>1831265</xdr:rowOff>
    </xdr:to>
    <xdr:pic>
      <xdr:nvPicPr>
        <xdr:cNvPr id="56" name="composition_Nicola Bulley">
          <a:extLst>
            <a:ext uri="{FF2B5EF4-FFF2-40B4-BE49-F238E27FC236}">
              <a16:creationId xmlns:a16="http://schemas.microsoft.com/office/drawing/2014/main" id="{B980EA9D-26DF-DC68-C44A-C1C1F23923A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5065610" y="1954530"/>
          <a:ext cx="1707642" cy="1714500"/>
        </a:xfrm>
        <a:prstGeom prst="rect">
          <a:avLst/>
        </a:prstGeom>
      </xdr:spPr>
    </xdr:pic>
    <xdr:clientData/>
  </xdr:twoCellAnchor>
  <xdr:twoCellAnchor>
    <xdr:from>
      <xdr:col>16</xdr:col>
      <xdr:colOff>63045</xdr:colOff>
      <xdr:row>41</xdr:row>
      <xdr:rowOff>119903</xdr:rowOff>
    </xdr:from>
    <xdr:to>
      <xdr:col>16</xdr:col>
      <xdr:colOff>1770687</xdr:colOff>
      <xdr:row>41</xdr:row>
      <xdr:rowOff>1834403</xdr:rowOff>
    </xdr:to>
    <xdr:pic>
      <xdr:nvPicPr>
        <xdr:cNvPr id="58" name="histogram_Nicola Bulley">
          <a:extLst>
            <a:ext uri="{FF2B5EF4-FFF2-40B4-BE49-F238E27FC236}">
              <a16:creationId xmlns:a16="http://schemas.microsoft.com/office/drawing/2014/main" id="{66B1AB37-0647-673E-AFA0-44A1A10E6F7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5065610" y="4171950"/>
          <a:ext cx="1707642" cy="1714500"/>
        </a:xfrm>
        <a:prstGeom prst="rect">
          <a:avLst/>
        </a:prstGeom>
      </xdr:spPr>
    </xdr:pic>
    <xdr:clientData/>
  </xdr:twoCellAnchor>
  <xdr:twoCellAnchor>
    <xdr:from>
      <xdr:col>17</xdr:col>
      <xdr:colOff>59908</xdr:colOff>
      <xdr:row>31</xdr:row>
      <xdr:rowOff>116765</xdr:rowOff>
    </xdr:from>
    <xdr:to>
      <xdr:col>17</xdr:col>
      <xdr:colOff>1767550</xdr:colOff>
      <xdr:row>31</xdr:row>
      <xdr:rowOff>1831265</xdr:rowOff>
    </xdr:to>
    <xdr:pic>
      <xdr:nvPicPr>
        <xdr:cNvPr id="60" name="composition_Jason Aldean">
          <a:extLst>
            <a:ext uri="{FF2B5EF4-FFF2-40B4-BE49-F238E27FC236}">
              <a16:creationId xmlns:a16="http://schemas.microsoft.com/office/drawing/2014/main" id="{B87F5395-469A-2F96-C309-2ED34144D09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962990" y="1954530"/>
          <a:ext cx="1707642" cy="1714500"/>
        </a:xfrm>
        <a:prstGeom prst="rect">
          <a:avLst/>
        </a:prstGeom>
      </xdr:spPr>
    </xdr:pic>
    <xdr:clientData/>
  </xdr:twoCellAnchor>
  <xdr:twoCellAnchor>
    <xdr:from>
      <xdr:col>17</xdr:col>
      <xdr:colOff>59908</xdr:colOff>
      <xdr:row>41</xdr:row>
      <xdr:rowOff>119903</xdr:rowOff>
    </xdr:from>
    <xdr:to>
      <xdr:col>17</xdr:col>
      <xdr:colOff>1767550</xdr:colOff>
      <xdr:row>41</xdr:row>
      <xdr:rowOff>1834403</xdr:rowOff>
    </xdr:to>
    <xdr:pic>
      <xdr:nvPicPr>
        <xdr:cNvPr id="62" name="histogram_Jason Aldean">
          <a:extLst>
            <a:ext uri="{FF2B5EF4-FFF2-40B4-BE49-F238E27FC236}">
              <a16:creationId xmlns:a16="http://schemas.microsoft.com/office/drawing/2014/main" id="{2D7D557B-E935-84EF-7E4A-E33631849B2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962990" y="4171950"/>
          <a:ext cx="1707642" cy="1714500"/>
        </a:xfrm>
        <a:prstGeom prst="rect">
          <a:avLst/>
        </a:prstGeom>
      </xdr:spPr>
    </xdr:pic>
    <xdr:clientData/>
  </xdr:twoCellAnchor>
  <xdr:twoCellAnchor>
    <xdr:from>
      <xdr:col>18</xdr:col>
      <xdr:colOff>56769</xdr:colOff>
      <xdr:row>31</xdr:row>
      <xdr:rowOff>116765</xdr:rowOff>
    </xdr:from>
    <xdr:to>
      <xdr:col>18</xdr:col>
      <xdr:colOff>1764411</xdr:colOff>
      <xdr:row>31</xdr:row>
      <xdr:rowOff>1831265</xdr:rowOff>
    </xdr:to>
    <xdr:pic>
      <xdr:nvPicPr>
        <xdr:cNvPr id="64" name="composition_Joe Jonas">
          <a:extLst>
            <a:ext uri="{FF2B5EF4-FFF2-40B4-BE49-F238E27FC236}">
              <a16:creationId xmlns:a16="http://schemas.microsoft.com/office/drawing/2014/main" id="{CDDE53CD-5475-39C4-099C-9E34E6D6D5C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8860369" y="1954530"/>
          <a:ext cx="1707642" cy="1714500"/>
        </a:xfrm>
        <a:prstGeom prst="rect">
          <a:avLst/>
        </a:prstGeom>
      </xdr:spPr>
    </xdr:pic>
    <xdr:clientData/>
  </xdr:twoCellAnchor>
  <xdr:twoCellAnchor>
    <xdr:from>
      <xdr:col>18</xdr:col>
      <xdr:colOff>56769</xdr:colOff>
      <xdr:row>41</xdr:row>
      <xdr:rowOff>119903</xdr:rowOff>
    </xdr:from>
    <xdr:to>
      <xdr:col>18</xdr:col>
      <xdr:colOff>1764411</xdr:colOff>
      <xdr:row>41</xdr:row>
      <xdr:rowOff>1834403</xdr:rowOff>
    </xdr:to>
    <xdr:pic>
      <xdr:nvPicPr>
        <xdr:cNvPr id="66" name="histogram_Joe Jonas">
          <a:extLst>
            <a:ext uri="{FF2B5EF4-FFF2-40B4-BE49-F238E27FC236}">
              <a16:creationId xmlns:a16="http://schemas.microsoft.com/office/drawing/2014/main" id="{2B7BA514-83DD-9A55-C3E2-B2992D0FD23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28860369" y="4171950"/>
          <a:ext cx="1707642" cy="1714500"/>
        </a:xfrm>
        <a:prstGeom prst="rect">
          <a:avLst/>
        </a:prstGeom>
      </xdr:spPr>
    </xdr:pic>
    <xdr:clientData/>
  </xdr:twoCellAnchor>
  <xdr:twoCellAnchor>
    <xdr:from>
      <xdr:col>19</xdr:col>
      <xdr:colOff>53632</xdr:colOff>
      <xdr:row>31</xdr:row>
      <xdr:rowOff>116765</xdr:rowOff>
    </xdr:from>
    <xdr:to>
      <xdr:col>19</xdr:col>
      <xdr:colOff>1761274</xdr:colOff>
      <xdr:row>31</xdr:row>
      <xdr:rowOff>1831265</xdr:rowOff>
    </xdr:to>
    <xdr:pic>
      <xdr:nvPicPr>
        <xdr:cNvPr id="68" name="composition_Smash Mouth">
          <a:extLst>
            <a:ext uri="{FF2B5EF4-FFF2-40B4-BE49-F238E27FC236}">
              <a16:creationId xmlns:a16="http://schemas.microsoft.com/office/drawing/2014/main" id="{EBCC41E7-939B-8C11-E487-3A64E0A5E60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30757750" y="1954530"/>
          <a:ext cx="1707642" cy="1714500"/>
        </a:xfrm>
        <a:prstGeom prst="rect">
          <a:avLst/>
        </a:prstGeom>
      </xdr:spPr>
    </xdr:pic>
    <xdr:clientData/>
  </xdr:twoCellAnchor>
  <xdr:twoCellAnchor>
    <xdr:from>
      <xdr:col>19</xdr:col>
      <xdr:colOff>53632</xdr:colOff>
      <xdr:row>41</xdr:row>
      <xdr:rowOff>119903</xdr:rowOff>
    </xdr:from>
    <xdr:to>
      <xdr:col>19</xdr:col>
      <xdr:colOff>1761274</xdr:colOff>
      <xdr:row>41</xdr:row>
      <xdr:rowOff>1834403</xdr:rowOff>
    </xdr:to>
    <xdr:pic>
      <xdr:nvPicPr>
        <xdr:cNvPr id="70" name="histogram_Smash Mouth">
          <a:extLst>
            <a:ext uri="{FF2B5EF4-FFF2-40B4-BE49-F238E27FC236}">
              <a16:creationId xmlns:a16="http://schemas.microsoft.com/office/drawing/2014/main" id="{EB14249D-54B9-C4D7-CC9C-868590176EE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0757750" y="4171950"/>
          <a:ext cx="1707642" cy="1714500"/>
        </a:xfrm>
        <a:prstGeom prst="rect">
          <a:avLst/>
        </a:prstGeom>
      </xdr:spPr>
    </xdr:pic>
    <xdr:clientData/>
  </xdr:twoCellAnchor>
  <xdr:twoCellAnchor>
    <xdr:from>
      <xdr:col>20</xdr:col>
      <xdr:colOff>50494</xdr:colOff>
      <xdr:row>31</xdr:row>
      <xdr:rowOff>116765</xdr:rowOff>
    </xdr:from>
    <xdr:to>
      <xdr:col>20</xdr:col>
      <xdr:colOff>1758136</xdr:colOff>
      <xdr:row>31</xdr:row>
      <xdr:rowOff>1831265</xdr:rowOff>
    </xdr:to>
    <xdr:pic>
      <xdr:nvPicPr>
        <xdr:cNvPr id="72" name="composition_Matthew Perry_SD_MARKPOINT">
          <a:extLst>
            <a:ext uri="{FF2B5EF4-FFF2-40B4-BE49-F238E27FC236}">
              <a16:creationId xmlns:a16="http://schemas.microsoft.com/office/drawing/2014/main" id="{7BE1252D-2A7F-7CD4-26D0-EFF4C70F5F9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32655129" y="1954530"/>
          <a:ext cx="1707642" cy="1714500"/>
        </a:xfrm>
        <a:prstGeom prst="rect">
          <a:avLst/>
        </a:prstGeom>
      </xdr:spPr>
    </xdr:pic>
    <xdr:clientData/>
  </xdr:twoCellAnchor>
  <xdr:twoCellAnchor>
    <xdr:from>
      <xdr:col>21</xdr:col>
      <xdr:colOff>47355</xdr:colOff>
      <xdr:row>31</xdr:row>
      <xdr:rowOff>116765</xdr:rowOff>
    </xdr:from>
    <xdr:to>
      <xdr:col>21</xdr:col>
      <xdr:colOff>1754997</xdr:colOff>
      <xdr:row>31</xdr:row>
      <xdr:rowOff>1831265</xdr:rowOff>
    </xdr:to>
    <xdr:pic>
      <xdr:nvPicPr>
        <xdr:cNvPr id="74" name="composition_chandrayaan-3_SD_MARKPOINT">
          <a:extLst>
            <a:ext uri="{FF2B5EF4-FFF2-40B4-BE49-F238E27FC236}">
              <a16:creationId xmlns:a16="http://schemas.microsoft.com/office/drawing/2014/main" id="{368F7987-136C-9263-4683-BCAD0E9E777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34552508" y="1954530"/>
          <a:ext cx="1707642" cy="1714500"/>
        </a:xfrm>
        <a:prstGeom prst="rect">
          <a:avLst/>
        </a:prstGeom>
      </xdr:spPr>
    </xdr:pic>
    <xdr:clientData/>
  </xdr:twoCellAnchor>
  <xdr:twoCellAnchor>
    <xdr:from>
      <xdr:col>22</xdr:col>
      <xdr:colOff>44219</xdr:colOff>
      <xdr:row>31</xdr:row>
      <xdr:rowOff>116765</xdr:rowOff>
    </xdr:from>
    <xdr:to>
      <xdr:col>22</xdr:col>
      <xdr:colOff>1751861</xdr:colOff>
      <xdr:row>31</xdr:row>
      <xdr:rowOff>1831265</xdr:rowOff>
    </xdr:to>
    <xdr:pic>
      <xdr:nvPicPr>
        <xdr:cNvPr id="76" name="composition_titanic submarine_SD_MARKPOINT">
          <a:extLst>
            <a:ext uri="{FF2B5EF4-FFF2-40B4-BE49-F238E27FC236}">
              <a16:creationId xmlns:a16="http://schemas.microsoft.com/office/drawing/2014/main" id="{6ECC846E-71B9-3AE8-811E-4B84809B35B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36449890" y="1954530"/>
          <a:ext cx="1707642" cy="1714500"/>
        </a:xfrm>
        <a:prstGeom prst="rect">
          <a:avLst/>
        </a:prstGeom>
      </xdr:spPr>
    </xdr:pic>
    <xdr:clientData/>
  </xdr:twoCellAnchor>
  <xdr:twoCellAnchor>
    <xdr:from>
      <xdr:col>23</xdr:col>
      <xdr:colOff>41081</xdr:colOff>
      <xdr:row>31</xdr:row>
      <xdr:rowOff>116765</xdr:rowOff>
    </xdr:from>
    <xdr:to>
      <xdr:col>23</xdr:col>
      <xdr:colOff>1748723</xdr:colOff>
      <xdr:row>31</xdr:row>
      <xdr:rowOff>1831265</xdr:rowOff>
    </xdr:to>
    <xdr:pic>
      <xdr:nvPicPr>
        <xdr:cNvPr id="78" name="composition_hurricane lee_SD_MARKPOINT">
          <a:extLst>
            <a:ext uri="{FF2B5EF4-FFF2-40B4-BE49-F238E27FC236}">
              <a16:creationId xmlns:a16="http://schemas.microsoft.com/office/drawing/2014/main" id="{AC486258-DCCB-8B64-0AD1-AD4F5A57CD7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38347269" y="1954530"/>
          <a:ext cx="1707642" cy="1714500"/>
        </a:xfrm>
        <a:prstGeom prst="rect">
          <a:avLst/>
        </a:prstGeom>
      </xdr:spPr>
    </xdr:pic>
    <xdr:clientData/>
  </xdr:twoCellAnchor>
  <xdr:twoCellAnchor>
    <xdr:from>
      <xdr:col>24</xdr:col>
      <xdr:colOff>37944</xdr:colOff>
      <xdr:row>31</xdr:row>
      <xdr:rowOff>116765</xdr:rowOff>
    </xdr:from>
    <xdr:to>
      <xdr:col>24</xdr:col>
      <xdr:colOff>1745586</xdr:colOff>
      <xdr:row>31</xdr:row>
      <xdr:rowOff>1831265</xdr:rowOff>
    </xdr:to>
    <xdr:pic>
      <xdr:nvPicPr>
        <xdr:cNvPr id="80" name="composition_maine shooting_SD_MARKPOINT">
          <a:extLst>
            <a:ext uri="{FF2B5EF4-FFF2-40B4-BE49-F238E27FC236}">
              <a16:creationId xmlns:a16="http://schemas.microsoft.com/office/drawing/2014/main" id="{720E7CBB-182D-1E5A-43F1-52F36BC96A5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40244650" y="1954530"/>
          <a:ext cx="1707642" cy="1714500"/>
        </a:xfrm>
        <a:prstGeom prst="rect">
          <a:avLst/>
        </a:prstGeom>
      </xdr:spPr>
    </xdr:pic>
    <xdr:clientData/>
  </xdr:twoCellAnchor>
  <xdr:twoCellAnchor>
    <xdr:from>
      <xdr:col>25</xdr:col>
      <xdr:colOff>34805</xdr:colOff>
      <xdr:row>31</xdr:row>
      <xdr:rowOff>116765</xdr:rowOff>
    </xdr:from>
    <xdr:to>
      <xdr:col>25</xdr:col>
      <xdr:colOff>1742447</xdr:colOff>
      <xdr:row>31</xdr:row>
      <xdr:rowOff>1831265</xdr:rowOff>
    </xdr:to>
    <xdr:pic>
      <xdr:nvPicPr>
        <xdr:cNvPr id="82" name="composition_nashville shooting_SD_MARKPOINT">
          <a:extLst>
            <a:ext uri="{FF2B5EF4-FFF2-40B4-BE49-F238E27FC236}">
              <a16:creationId xmlns:a16="http://schemas.microsoft.com/office/drawing/2014/main" id="{3B42C759-DC6C-CAB0-5090-E01B31E9EFE1}"/>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42142029" y="1954530"/>
          <a:ext cx="1707642" cy="1714500"/>
        </a:xfrm>
        <a:prstGeom prst="rect">
          <a:avLst/>
        </a:prstGeom>
      </xdr:spPr>
    </xdr:pic>
    <xdr:clientData/>
  </xdr:twoCellAnchor>
  <xdr:twoCellAnchor>
    <xdr:from>
      <xdr:col>26</xdr:col>
      <xdr:colOff>31667</xdr:colOff>
      <xdr:row>31</xdr:row>
      <xdr:rowOff>116765</xdr:rowOff>
    </xdr:from>
    <xdr:to>
      <xdr:col>26</xdr:col>
      <xdr:colOff>1739309</xdr:colOff>
      <xdr:row>31</xdr:row>
      <xdr:rowOff>1831265</xdr:rowOff>
    </xdr:to>
    <xdr:pic>
      <xdr:nvPicPr>
        <xdr:cNvPr id="84" name="composition_Tina Turner_SD_MARKPOINT">
          <a:extLst>
            <a:ext uri="{FF2B5EF4-FFF2-40B4-BE49-F238E27FC236}">
              <a16:creationId xmlns:a16="http://schemas.microsoft.com/office/drawing/2014/main" id="{7B7EF568-49D1-E90C-5CB3-5EC112FBDAE3}"/>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44039408" y="1954530"/>
          <a:ext cx="1707642" cy="1714500"/>
        </a:xfrm>
        <a:prstGeom prst="rect">
          <a:avLst/>
        </a:prstGeom>
      </xdr:spPr>
    </xdr:pic>
    <xdr:clientData/>
  </xdr:twoCellAnchor>
  <xdr:twoCellAnchor>
    <xdr:from>
      <xdr:col>27</xdr:col>
      <xdr:colOff>28531</xdr:colOff>
      <xdr:row>31</xdr:row>
      <xdr:rowOff>116765</xdr:rowOff>
    </xdr:from>
    <xdr:to>
      <xdr:col>27</xdr:col>
      <xdr:colOff>1736173</xdr:colOff>
      <xdr:row>31</xdr:row>
      <xdr:rowOff>1831265</xdr:rowOff>
    </xdr:to>
    <xdr:pic>
      <xdr:nvPicPr>
        <xdr:cNvPr id="86" name="composition_Ken Block_SD_MARKPOINT">
          <a:extLst>
            <a:ext uri="{FF2B5EF4-FFF2-40B4-BE49-F238E27FC236}">
              <a16:creationId xmlns:a16="http://schemas.microsoft.com/office/drawing/2014/main" id="{ABBBDF2B-6FCA-CE24-97FD-C3B88808E97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45936790" y="1954530"/>
          <a:ext cx="1707642" cy="1714500"/>
        </a:xfrm>
        <a:prstGeom prst="rect">
          <a:avLst/>
        </a:prstGeom>
      </xdr:spPr>
    </xdr:pic>
    <xdr:clientData/>
  </xdr:twoCellAnchor>
  <xdr:twoCellAnchor>
    <xdr:from>
      <xdr:col>28</xdr:col>
      <xdr:colOff>25393</xdr:colOff>
      <xdr:row>31</xdr:row>
      <xdr:rowOff>116765</xdr:rowOff>
    </xdr:from>
    <xdr:to>
      <xdr:col>28</xdr:col>
      <xdr:colOff>1733035</xdr:colOff>
      <xdr:row>31</xdr:row>
      <xdr:rowOff>1831265</xdr:rowOff>
    </xdr:to>
    <xdr:pic>
      <xdr:nvPicPr>
        <xdr:cNvPr id="88" name="composition_Lil Tay_SD_MARKPOINT">
          <a:extLst>
            <a:ext uri="{FF2B5EF4-FFF2-40B4-BE49-F238E27FC236}">
              <a16:creationId xmlns:a16="http://schemas.microsoft.com/office/drawing/2014/main" id="{FDDDC9C8-F291-2654-9E3A-52D00688B2A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47834169" y="1954530"/>
          <a:ext cx="1707642" cy="1714500"/>
        </a:xfrm>
        <a:prstGeom prst="rect">
          <a:avLst/>
        </a:prstGeom>
      </xdr:spPr>
    </xdr:pic>
    <xdr:clientData/>
  </xdr:twoCellAnchor>
  <xdr:twoCellAnchor>
    <xdr:from>
      <xdr:col>29</xdr:col>
      <xdr:colOff>22256</xdr:colOff>
      <xdr:row>31</xdr:row>
      <xdr:rowOff>116765</xdr:rowOff>
    </xdr:from>
    <xdr:to>
      <xdr:col>29</xdr:col>
      <xdr:colOff>1729898</xdr:colOff>
      <xdr:row>31</xdr:row>
      <xdr:rowOff>1831265</xdr:rowOff>
    </xdr:to>
    <xdr:pic>
      <xdr:nvPicPr>
        <xdr:cNvPr id="90" name="composition_Jerry Springer_SD_MARKPOINT">
          <a:extLst>
            <a:ext uri="{FF2B5EF4-FFF2-40B4-BE49-F238E27FC236}">
              <a16:creationId xmlns:a16="http://schemas.microsoft.com/office/drawing/2014/main" id="{0E57EF57-8CAE-BC03-F8B4-D8C93212502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49731550" y="1954530"/>
          <a:ext cx="1707642" cy="1714500"/>
        </a:xfrm>
        <a:prstGeom prst="rect">
          <a:avLst/>
        </a:prstGeom>
      </xdr:spPr>
    </xdr:pic>
    <xdr:clientData/>
  </xdr:twoCellAnchor>
  <xdr:twoCellAnchor>
    <xdr:from>
      <xdr:col>30</xdr:col>
      <xdr:colOff>19117</xdr:colOff>
      <xdr:row>31</xdr:row>
      <xdr:rowOff>116765</xdr:rowOff>
    </xdr:from>
    <xdr:to>
      <xdr:col>30</xdr:col>
      <xdr:colOff>1726759</xdr:colOff>
      <xdr:row>31</xdr:row>
      <xdr:rowOff>1831265</xdr:rowOff>
    </xdr:to>
    <xdr:pic>
      <xdr:nvPicPr>
        <xdr:cNvPr id="92" name="composition_Angus Cloud_SD_MARKPOINT">
          <a:extLst>
            <a:ext uri="{FF2B5EF4-FFF2-40B4-BE49-F238E27FC236}">
              <a16:creationId xmlns:a16="http://schemas.microsoft.com/office/drawing/2014/main" id="{2A8EDD31-241F-F003-10D4-4E94070C5F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1628929" y="1954530"/>
          <a:ext cx="1707642" cy="17145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3</xdr:col>
      <xdr:colOff>105537</xdr:colOff>
      <xdr:row>2</xdr:row>
      <xdr:rowOff>29337</xdr:rowOff>
    </xdr:from>
    <xdr:to>
      <xdr:col>3</xdr:col>
      <xdr:colOff>2005203</xdr:colOff>
      <xdr:row>2</xdr:row>
      <xdr:rowOff>557403</xdr:rowOff>
    </xdr:to>
    <xdr:sp macro="[0]!ToggleSection" textlink="">
      <xdr:nvSpPr>
        <xdr:cNvPr id="2" name="Field Analysis">
          <a:extLst>
            <a:ext uri="{FF2B5EF4-FFF2-40B4-BE49-F238E27FC236}">
              <a16:creationId xmlns:a16="http://schemas.microsoft.com/office/drawing/2014/main" id="{09B0F15E-DC33-40A2-B197-FA263BDFFE73}"/>
            </a:ext>
          </a:extLst>
        </xdr:cNvPr>
        <xdr:cNvSpPr>
          <a:spLocks/>
        </xdr:cNvSpPr>
      </xdr:nvSpPr>
      <xdr:spPr>
        <a:xfrm>
          <a:off x="547497" y="158877"/>
          <a:ext cx="1655826" cy="4366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twoCellAnchor>
    <xdr:from>
      <xdr:col>3</xdr:col>
      <xdr:colOff>88392</xdr:colOff>
      <xdr:row>20</xdr:row>
      <xdr:rowOff>11430</xdr:rowOff>
    </xdr:from>
    <xdr:to>
      <xdr:col>3</xdr:col>
      <xdr:colOff>1679448</xdr:colOff>
      <xdr:row>20</xdr:row>
      <xdr:rowOff>240030</xdr:rowOff>
    </xdr:to>
    <xdr:sp macro="[0]!ToggleSection" textlink="">
      <xdr:nvSpPr>
        <xdr:cNvPr id="3" name="Composition">
          <a:extLst>
            <a:ext uri="{FF2B5EF4-FFF2-40B4-BE49-F238E27FC236}">
              <a16:creationId xmlns:a16="http://schemas.microsoft.com/office/drawing/2014/main" id="{B1914B1E-CCDB-4BF2-B2BA-42C4A25A478D}"/>
            </a:ext>
          </a:extLst>
        </xdr:cNvPr>
        <xdr:cNvSpPr>
          <a:spLocks/>
        </xdr:cNvSpPr>
      </xdr:nvSpPr>
      <xdr:spPr>
        <a:xfrm>
          <a:off x="530352" y="155829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3</xdr:col>
      <xdr:colOff>88392</xdr:colOff>
      <xdr:row>33</xdr:row>
      <xdr:rowOff>11430</xdr:rowOff>
    </xdr:from>
    <xdr:to>
      <xdr:col>3</xdr:col>
      <xdr:colOff>1679448</xdr:colOff>
      <xdr:row>33</xdr:row>
      <xdr:rowOff>240030</xdr:rowOff>
    </xdr:to>
    <xdr:sp macro="[0]!ToggleSection" textlink="">
      <xdr:nvSpPr>
        <xdr:cNvPr id="4" name="Summary Stats">
          <a:extLst>
            <a:ext uri="{FF2B5EF4-FFF2-40B4-BE49-F238E27FC236}">
              <a16:creationId xmlns:a16="http://schemas.microsoft.com/office/drawing/2014/main" id="{A875A415-03E7-4F8D-B692-5B36745E2BC6}"/>
            </a:ext>
          </a:extLst>
        </xdr:cNvPr>
        <xdr:cNvSpPr>
          <a:spLocks/>
        </xdr:cNvSpPr>
      </xdr:nvSpPr>
      <xdr:spPr>
        <a:xfrm>
          <a:off x="530352" y="187071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43</xdr:row>
      <xdr:rowOff>11430</xdr:rowOff>
    </xdr:from>
    <xdr:to>
      <xdr:col>3</xdr:col>
      <xdr:colOff>1679448</xdr:colOff>
      <xdr:row>43</xdr:row>
      <xdr:rowOff>240030</xdr:rowOff>
    </xdr:to>
    <xdr:sp macro="[0]!ToggleSection" textlink="">
      <xdr:nvSpPr>
        <xdr:cNvPr id="5" name="Percentiles">
          <a:extLst>
            <a:ext uri="{FF2B5EF4-FFF2-40B4-BE49-F238E27FC236}">
              <a16:creationId xmlns:a16="http://schemas.microsoft.com/office/drawing/2014/main" id="{675BD7BE-3314-48AF-AD8D-57EFF0A66ED2}"/>
            </a:ext>
          </a:extLst>
        </xdr:cNvPr>
        <xdr:cNvSpPr>
          <a:spLocks/>
        </xdr:cNvSpPr>
      </xdr:nvSpPr>
      <xdr:spPr>
        <a:xfrm>
          <a:off x="530352" y="21831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55</xdr:row>
      <xdr:rowOff>11430</xdr:rowOff>
    </xdr:from>
    <xdr:to>
      <xdr:col>3</xdr:col>
      <xdr:colOff>1679448</xdr:colOff>
      <xdr:row>55</xdr:row>
      <xdr:rowOff>240030</xdr:rowOff>
    </xdr:to>
    <xdr:sp macro="[0]!ToggleSection" textlink="">
      <xdr:nvSpPr>
        <xdr:cNvPr id="6" name="Field Lists">
          <a:extLst>
            <a:ext uri="{FF2B5EF4-FFF2-40B4-BE49-F238E27FC236}">
              <a16:creationId xmlns:a16="http://schemas.microsoft.com/office/drawing/2014/main" id="{0A6C7409-4833-4ED7-B6BB-0B9C9A51C5CD}"/>
            </a:ext>
          </a:extLst>
        </xdr:cNvPr>
        <xdr:cNvSpPr>
          <a:spLocks/>
        </xdr:cNvSpPr>
      </xdr:nvSpPr>
      <xdr:spPr>
        <a:xfrm>
          <a:off x="530352" y="24879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a:solidFill>
              <a:schemeClr val="accent1">
                <a:lumMod val="20000"/>
                <a:lumOff val="80000"/>
              </a:schemeClr>
            </a:solidFill>
          </a:endParaRPr>
        </a:p>
      </xdr:txBody>
    </xdr:sp>
    <xdr:clientData/>
  </xdr:twoCellAnchor>
  <xdr:twoCellAnchor>
    <xdr:from>
      <xdr:col>3</xdr:col>
      <xdr:colOff>88392</xdr:colOff>
      <xdr:row>66</xdr:row>
      <xdr:rowOff>11430</xdr:rowOff>
    </xdr:from>
    <xdr:to>
      <xdr:col>3</xdr:col>
      <xdr:colOff>1679448</xdr:colOff>
      <xdr:row>66</xdr:row>
      <xdr:rowOff>240030</xdr:rowOff>
    </xdr:to>
    <xdr:sp macro="[0]!ToggleSection" textlink="">
      <xdr:nvSpPr>
        <xdr:cNvPr id="7" name="Compiled Lists">
          <a:extLst>
            <a:ext uri="{FF2B5EF4-FFF2-40B4-BE49-F238E27FC236}">
              <a16:creationId xmlns:a16="http://schemas.microsoft.com/office/drawing/2014/main" id="{5F90CCF7-666D-4E19-A47E-4C77F4FA967A}"/>
            </a:ext>
          </a:extLst>
        </xdr:cNvPr>
        <xdr:cNvSpPr>
          <a:spLocks/>
        </xdr:cNvSpPr>
      </xdr:nvSpPr>
      <xdr:spPr>
        <a:xfrm>
          <a:off x="530352" y="27927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200" b="1" baseline="0">
            <a:solidFill>
              <a:schemeClr val="accent1">
                <a:lumMod val="20000"/>
                <a:lumOff val="80000"/>
              </a:schemeClr>
            </a:solidFill>
          </a:endParaRPr>
        </a:p>
      </xdr:txBody>
    </xdr:sp>
    <xdr:clientData/>
  </xdr:twoCellAnchor>
  <xdr:twoCellAnchor>
    <xdr:from>
      <xdr:col>3</xdr:col>
      <xdr:colOff>88392</xdr:colOff>
      <xdr:row>4</xdr:row>
      <xdr:rowOff>11430</xdr:rowOff>
    </xdr:from>
    <xdr:to>
      <xdr:col>3</xdr:col>
      <xdr:colOff>1679448</xdr:colOff>
      <xdr:row>4</xdr:row>
      <xdr:rowOff>240030</xdr:rowOff>
    </xdr:to>
    <xdr:sp macro="[0]!ToggleSection" textlink="">
      <xdr:nvSpPr>
        <xdr:cNvPr id="8" name="Data Description">
          <a:extLst>
            <a:ext uri="{FF2B5EF4-FFF2-40B4-BE49-F238E27FC236}">
              <a16:creationId xmlns:a16="http://schemas.microsoft.com/office/drawing/2014/main" id="{1E30159B-3DFD-46D6-9439-F102077CD796}"/>
            </a:ext>
          </a:extLst>
        </xdr:cNvPr>
        <xdr:cNvSpPr>
          <a:spLocks/>
        </xdr:cNvSpPr>
      </xdr:nvSpPr>
      <xdr:spPr>
        <a:xfrm>
          <a:off x="530352" y="735330"/>
          <a:ext cx="1591056" cy="16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endParaRPr lang="en-US" sz="1200" b="1">
            <a:solidFill>
              <a:schemeClr val="accent1">
                <a:lumMod val="20000"/>
                <a:lumOff val="80000"/>
              </a:schemeClr>
            </a:solidFill>
          </a:endParaRPr>
        </a:p>
      </xdr:txBody>
    </xdr:sp>
    <xdr:clientData/>
  </xdr:twoCellAnchor>
  <xdr:twoCellAnchor>
    <xdr:from>
      <xdr:col>4</xdr:col>
      <xdr:colOff>94869</xdr:colOff>
      <xdr:row>31</xdr:row>
      <xdr:rowOff>95250</xdr:rowOff>
    </xdr:from>
    <xdr:to>
      <xdr:col>4</xdr:col>
      <xdr:colOff>1802511</xdr:colOff>
      <xdr:row>31</xdr:row>
      <xdr:rowOff>1809750</xdr:rowOff>
    </xdr:to>
    <xdr:pic>
      <xdr:nvPicPr>
        <xdr:cNvPr id="10" name="composition_Continent">
          <a:extLst>
            <a:ext uri="{FF2B5EF4-FFF2-40B4-BE49-F238E27FC236}">
              <a16:creationId xmlns:a16="http://schemas.microsoft.com/office/drawing/2014/main" id="{0DBF60B7-B0B4-EA38-5E7A-9EBE31C8ADB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049" y="1954530"/>
          <a:ext cx="1707642" cy="1714500"/>
        </a:xfrm>
        <a:prstGeom prst="rect">
          <a:avLst/>
        </a:prstGeom>
      </xdr:spPr>
    </xdr:pic>
    <xdr:clientData/>
  </xdr:twoCellAnchor>
  <xdr:twoCellAnchor>
    <xdr:from>
      <xdr:col>5</xdr:col>
      <xdr:colOff>94869</xdr:colOff>
      <xdr:row>31</xdr:row>
      <xdr:rowOff>95250</xdr:rowOff>
    </xdr:from>
    <xdr:to>
      <xdr:col>5</xdr:col>
      <xdr:colOff>1802511</xdr:colOff>
      <xdr:row>31</xdr:row>
      <xdr:rowOff>1809750</xdr:rowOff>
    </xdr:to>
    <xdr:pic>
      <xdr:nvPicPr>
        <xdr:cNvPr id="12" name="composition_TradingBloc">
          <a:extLst>
            <a:ext uri="{FF2B5EF4-FFF2-40B4-BE49-F238E27FC236}">
              <a16:creationId xmlns:a16="http://schemas.microsoft.com/office/drawing/2014/main" id="{3BA0C2CF-CBFA-9BC3-17F6-69B9FDB35DA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94429" y="1954530"/>
          <a:ext cx="1707642" cy="1714500"/>
        </a:xfrm>
        <a:prstGeom prst="rect">
          <a:avLst/>
        </a:prstGeom>
      </xdr:spPr>
    </xdr:pic>
    <xdr:clientData/>
  </xdr:twoCellAnchor>
  <xdr:twoCellAnchor>
    <xdr:from>
      <xdr:col>6</xdr:col>
      <xdr:colOff>94869</xdr:colOff>
      <xdr:row>31</xdr:row>
      <xdr:rowOff>95250</xdr:rowOff>
    </xdr:from>
    <xdr:to>
      <xdr:col>6</xdr:col>
      <xdr:colOff>1802511</xdr:colOff>
      <xdr:row>31</xdr:row>
      <xdr:rowOff>1809750</xdr:rowOff>
    </xdr:to>
    <xdr:pic>
      <xdr:nvPicPr>
        <xdr:cNvPr id="14" name="composition_Country">
          <a:extLst>
            <a:ext uri="{FF2B5EF4-FFF2-40B4-BE49-F238E27FC236}">
              <a16:creationId xmlns:a16="http://schemas.microsoft.com/office/drawing/2014/main" id="{23C66B08-A46D-3843-744C-67BB29253DF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091809" y="1954530"/>
          <a:ext cx="1707642" cy="1714500"/>
        </a:xfrm>
        <a:prstGeom prst="rect">
          <a:avLst/>
        </a:prstGeom>
      </xdr:spPr>
    </xdr:pic>
    <xdr:clientData/>
  </xdr:twoCellAnchor>
  <xdr:twoCellAnchor>
    <xdr:from>
      <xdr:col>7</xdr:col>
      <xdr:colOff>94869</xdr:colOff>
      <xdr:row>31</xdr:row>
      <xdr:rowOff>95250</xdr:rowOff>
    </xdr:from>
    <xdr:to>
      <xdr:col>7</xdr:col>
      <xdr:colOff>1802511</xdr:colOff>
      <xdr:row>31</xdr:row>
      <xdr:rowOff>1809750</xdr:rowOff>
    </xdr:to>
    <xdr:pic>
      <xdr:nvPicPr>
        <xdr:cNvPr id="16" name="composition_GDP">
          <a:extLst>
            <a:ext uri="{FF2B5EF4-FFF2-40B4-BE49-F238E27FC236}">
              <a16:creationId xmlns:a16="http://schemas.microsoft.com/office/drawing/2014/main" id="{CAA12994-3265-924D-5616-A9D02037053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89189" y="1954530"/>
          <a:ext cx="1707642" cy="1714500"/>
        </a:xfrm>
        <a:prstGeom prst="rect">
          <a:avLst/>
        </a:prstGeom>
      </xdr:spPr>
    </xdr:pic>
    <xdr:clientData/>
  </xdr:twoCellAnchor>
  <xdr:twoCellAnchor>
    <xdr:from>
      <xdr:col>7</xdr:col>
      <xdr:colOff>94869</xdr:colOff>
      <xdr:row>41</xdr:row>
      <xdr:rowOff>95250</xdr:rowOff>
    </xdr:from>
    <xdr:to>
      <xdr:col>7</xdr:col>
      <xdr:colOff>1802511</xdr:colOff>
      <xdr:row>41</xdr:row>
      <xdr:rowOff>1809750</xdr:rowOff>
    </xdr:to>
    <xdr:pic>
      <xdr:nvPicPr>
        <xdr:cNvPr id="18" name="histogram_GDP">
          <a:extLst>
            <a:ext uri="{FF2B5EF4-FFF2-40B4-BE49-F238E27FC236}">
              <a16:creationId xmlns:a16="http://schemas.microsoft.com/office/drawing/2014/main" id="{065C2AD4-BCB0-26CA-E4DF-88FA2E5AA33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989189" y="4171950"/>
          <a:ext cx="1707642" cy="17145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1848866</xdr:colOff>
      <xdr:row>4</xdr:row>
      <xdr:rowOff>439166</xdr:rowOff>
    </xdr:to>
    <xdr:sp macro="[0]!ToggleSection" textlink="">
      <xdr:nvSpPr>
        <xdr:cNvPr id="3" name="Config">
          <a:extLst>
            <a:ext uri="{FF2B5EF4-FFF2-40B4-BE49-F238E27FC236}">
              <a16:creationId xmlns:a16="http://schemas.microsoft.com/office/drawing/2014/main" id="{BCE19974-CB82-484B-A96D-AB4C3B13B7FD}"/>
            </a:ext>
          </a:extLst>
        </xdr:cNvPr>
        <xdr:cNvSpPr>
          <a:spLocks/>
        </xdr:cNvSpPr>
      </xdr:nvSpPr>
      <xdr:spPr>
        <a:xfrm>
          <a:off x="711200" y="381000"/>
          <a:ext cx="1848866" cy="43916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ivers" refreshedDate="46189.822151504632" createdVersion="8" refreshedVersion="8" minRefreshableVersion="3" recordCount="17" xr:uid="{FB6F78EC-1A2F-4139-92CB-B4FB8499C8AD}">
  <cacheSource type="worksheet">
    <worksheetSource name="Table10"/>
  </cacheSource>
  <cacheFields count="2">
    <cacheField name="Table Name" numFmtId="0">
      <sharedItems count="22">
        <s v="tbl_DatasetOverview"/>
        <s v="tbl_SourceData"/>
        <s v="tbl_SourceData_calendar"/>
        <s v="tbl_SourceData_candle"/>
        <s v="tbl_SourceData_christmas_cost"/>
        <s v="tbl_SourceData_companies"/>
        <s v="tbl_SourceData_country_stats_"/>
        <s v="tbl_SourceData_gold_vs_bitcoi"/>
        <s v="tbl_SourceData_japan_births_d"/>
        <s v="tbl_SourceData_japan_populati"/>
        <s v="tbl_SourceData_metrics"/>
        <s v="tbl_SourceData_niger_populati"/>
        <s v="tbl_SourceData_quotes"/>
        <s v="tbl_SourceData_radar"/>
        <s v="tbl_SourceData_sankey"/>
        <s v="tbl_SourceData_search_trends"/>
        <s v="tbl_SourceData_tree"/>
        <s v="tbl_FieldOverview" u="1"/>
        <s v="tbl_debug_section" u="1"/>
        <s v="tbl_debug_environment" u="1"/>
        <s v="tbl_debug_config" u="1"/>
        <s v="tbl_debug_errors" u="1"/>
      </sharedItems>
    </cacheField>
    <cacheField name="Name" numFmtId="0">
      <sharedItems count="18">
        <s v="Overview"/>
        <s v="Bank Failure"/>
        <s v="Calendar"/>
        <s v="Candle"/>
        <s v="Christmas Cost"/>
        <s v="Companies"/>
        <s v="Country Stats"/>
        <s v="Gold vs Bitcoin"/>
        <s v="Japan Births"/>
        <s v="Japan Population"/>
        <s v="Metrics"/>
        <s v="Niger Population"/>
        <s v="Quotes"/>
        <s v="Radar"/>
        <s v="Sankey"/>
        <s v="Search Trends"/>
        <s v="Tree"/>
        <s v="debug" u="1"/>
      </sharedItems>
    </cacheField>
  </cacheFields>
  <extLst>
    <ext xmlns:x14="http://schemas.microsoft.com/office/spreadsheetml/2009/9/main" uri="{725AE2AE-9491-48be-B2B4-4EB974FC3084}">
      <x14:pivotCacheDefinition pivotCacheId="157963895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ivers" refreshedDate="46189.86024386574" createdVersion="8" refreshedVersion="8" minRefreshableVersion="3" recordCount="50" xr:uid="{F4606E9B-982D-4ADB-9E5A-081423107B2C}">
  <cacheSource type="worksheet">
    <worksheetSource name="tbl_SourceData_quotes"/>
  </cacheSource>
  <cacheFields count="15">
    <cacheField name="Record List" numFmtId="0">
      <sharedItems/>
    </cacheField>
    <cacheField name="time" numFmtId="21">
      <sharedItems containsSemiMixedTypes="0" containsNonDate="0" containsDate="1" containsString="0" minDate="1899-12-30T16:15:32" maxDate="1899-12-30T16:15:32" count="1">
        <d v="1899-12-30T16:15:32"/>
      </sharedItems>
    </cacheField>
    <cacheField name="status" numFmtId="0">
      <sharedItems count="2">
        <s v="filled"/>
        <s v="partial"/>
      </sharedItems>
    </cacheField>
    <cacheField name="instrument" numFmtId="0">
      <sharedItems count="5">
        <s v="USDNZD"/>
        <s v="GBPUSD"/>
        <s v="USDCAD"/>
        <s v="EURUSD"/>
        <s v="CHFJPY"/>
      </sharedItems>
    </cacheField>
    <cacheField name="symbol_SD_TAG" numFmtId="0">
      <sharedItems count="6">
        <s v="UBS"/>
        <s v="DB"/>
        <s v="HSBC"/>
        <s v="C"/>
        <s v="MS"/>
        <s v="NOMURA"/>
      </sharedItems>
    </cacheField>
    <cacheField name="price_SD_CURUSD" numFmtId="0">
      <sharedItems containsSemiMixedTypes="0" containsString="0" containsNumber="1" minValue="1.5967940678820014" maxValue="99.529688735492527" count="50">
        <n v="66.759592457674444"/>
        <n v="41.202276572585106"/>
        <n v="26.346891117282212"/>
        <n v="2.0541628589853644"/>
        <n v="43.014945415779948"/>
        <n v="5.1839564694091678"/>
        <n v="49.773998535238206"/>
        <n v="47.801726078614593"/>
        <n v="90.954430634155869"/>
        <n v="70.787018374539912"/>
        <n v="21.28717175219208"/>
        <n v="62.462006462737918"/>
        <n v="64.25202414393425"/>
        <n v="56.664735497906804"/>
        <n v="29.663182166405022"/>
        <n v="46.588718215934932"/>
        <n v="33.487971848808229"/>
        <n v="4.9091492313891649"/>
        <n v="90.560777438804507"/>
        <n v="92.75499377399683"/>
        <n v="58.961800090037286"/>
        <n v="99.529688735492527"/>
        <n v="2.5034039979800582"/>
        <n v="68.901683716103435"/>
        <n v="4.7730966238304973"/>
        <n v="90.028340136632323"/>
        <n v="5.5128196720033884"/>
        <n v="4.4895502040162683"/>
        <n v="61.969654518179595"/>
        <n v="34.2761310050264"/>
        <n v="77.668757690116763"/>
        <n v="99.39540505874902"/>
        <n v="48.954988503828645"/>
        <n v="65.071102697402239"/>
        <n v="84.922159789130092"/>
        <n v="90.939000458456576"/>
        <n v="27.623427263461053"/>
        <n v="45.462738070636988"/>
        <n v="1.5967940678820014"/>
        <n v="30.733356066048145"/>
        <n v="59.087061253376305"/>
        <n v="90.180126111954451"/>
        <n v="77.171567641198635"/>
        <n v="97.609513765200973"/>
        <n v="48.722815653309226"/>
        <n v="33.300018031150103"/>
        <n v="67.657431773841381"/>
        <n v="91.409162525087595"/>
        <n v="92.231462989002466"/>
        <n v="10.737259057350457"/>
      </sharedItems>
    </cacheField>
    <cacheField name="bid" numFmtId="0">
      <sharedItems containsSemiMixedTypes="0" containsString="0" containsNumber="1" minValue="0.19396839663386345" maxValue="19.97608192730695" count="50">
        <n v="19.380235392600298"/>
        <n v="6.972980173304677"/>
        <n v="14.343510922044516"/>
        <n v="19.97608192730695"/>
        <n v="16.80965987034142"/>
        <n v="17.504122359678149"/>
        <n v="13.648960227146745"/>
        <n v="7.9857913870364428"/>
        <n v="4.9304679734632373"/>
        <n v="17.198922438547015"/>
        <n v="4.9044441524893045"/>
        <n v="12.140471683815122"/>
        <n v="13.737269854173064"/>
        <n v="16.752530918456614"/>
        <n v="4.2427744390442967"/>
        <n v="12.41829342674464"/>
        <n v="11.305667809210718"/>
        <n v="1.5869331266731024"/>
        <n v="13.00371213350445"/>
        <n v="8.7669556774199009"/>
        <n v="6.5978096704930067"/>
        <n v="11.4429512899369"/>
        <n v="15.223192316479981"/>
        <n v="8.6287108529359102"/>
        <n v="17.084079021587968"/>
        <n v="4.9422108894214034"/>
        <n v="11.049070572480559"/>
        <n v="9.1712369164451957"/>
        <n v="14.20271722599864"/>
        <n v="0.19396839663386345"/>
        <n v="12.109584044665098"/>
        <n v="11.593664442189038"/>
        <n v="11.661921115592122"/>
        <n v="7.2665530862286687"/>
        <n v="3.315420001745224"/>
        <n v="0.93741523101925839"/>
        <n v="9.0256921388208866"/>
        <n v="6.9638693705201149"/>
        <n v="10.041157938539982"/>
        <n v="5.7220614701509476"/>
        <n v="3.9790939260274172"/>
        <n v="18.51061905734241"/>
        <n v="14.590356037952006"/>
        <n v="13.657268290407956"/>
        <n v="2.2391963377594948"/>
        <n v="4.0570403495803475"/>
        <n v="4.7490919660776854"/>
        <n v="2.1667511388659477"/>
        <n v="5.1875608880072832"/>
        <n v="13.397010369226336"/>
      </sharedItems>
    </cacheField>
    <cacheField name="bid_SD_BG" numFmtId="0">
      <sharedItems containsBlank="1" count="3">
        <m/>
        <s v="#FF6666"/>
        <s v="#66FF66"/>
      </sharedItems>
    </cacheField>
    <cacheField name="bid_SD_CODE" numFmtId="0">
      <sharedItems count="2">
        <s v="0.XXx"/>
        <s v="0.xXXx"/>
      </sharedItems>
    </cacheField>
    <cacheField name="percent_SD_PERCENT0" numFmtId="0">
      <sharedItems containsSemiMixedTypes="0" containsString="0" containsNumber="1" minValue="1.3183436822146176E-2" maxValue="0.99219247070141137" count="50">
        <n v="0.29245967324823141"/>
        <n v="0.67121630464680493"/>
        <n v="0.89135008212178946"/>
        <n v="0.40705723944120109"/>
        <n v="0.492378766881302"/>
        <n v="0.67854068102315068"/>
        <n v="0.77316947164945304"/>
        <n v="0.4398517396766693"/>
        <n v="0.24537850101478401"/>
        <n v="0.57518003904260695"/>
        <n v="0.40572709613479674"/>
        <n v="0.23713341681286693"/>
        <n v="0.37663386878557503"/>
        <n v="0.86769497976638377"/>
        <n v="0.88251514686271548"/>
        <n v="0.90272578760050237"/>
        <n v="0.34646655526012182"/>
        <n v="1.3183436822146176E-2"/>
        <n v="1.5638567972928286E-2"/>
        <n v="0.64806677168235183"/>
        <n v="0.99219247070141137"/>
        <n v="0.54525560489855707"/>
        <n v="0.62264857231639326"/>
        <n v="0.4967388182412833"/>
        <n v="0.1333726046141237"/>
        <n v="0.5332086703274399"/>
        <n v="6.1565072741359472E-2"/>
        <n v="0.88894697581417859"/>
        <n v="0.49910469609312713"/>
        <n v="0.71942970016971231"/>
        <n v="0.57078605890274048"/>
        <n v="0.77581729344092309"/>
        <n v="0.96875889040529717"/>
        <n v="0.15638447692617774"/>
        <n v="0.4655547642614693"/>
        <n v="0.8455165836494416"/>
        <n v="0.72810413921251893"/>
        <n v="0.74033854040317237"/>
        <n v="0.51995114958845079"/>
        <n v="0.19917200831696391"/>
        <n v="0.95487075042910885"/>
        <n v="0.49811186944134533"/>
        <n v="8.9976123301312327E-2"/>
        <n v="0.22741655586287379"/>
        <n v="0.86544000194408"/>
        <n v="0.31121338088996708"/>
        <n v="0.35201218887232244"/>
        <n v="0.44858956383541226"/>
        <n v="0.67425428191199899"/>
        <n v="0.23575377208180728"/>
      </sharedItems>
    </cacheField>
    <cacheField name="percbar_SD_DATABAR" numFmtId="0">
      <sharedItems containsSemiMixedTypes="0" containsString="0" containsNumber="1" minValue="1.3183436822146176E-2" maxValue="0.99219247070141137" count="50">
        <n v="0.29245967324823141"/>
        <n v="0.67121630464680493"/>
        <n v="0.89135008212178946"/>
        <n v="0.40705723944120109"/>
        <n v="0.492378766881302"/>
        <n v="0.67854068102315068"/>
        <n v="0.77316947164945304"/>
        <n v="0.4398517396766693"/>
        <n v="0.24537850101478401"/>
        <n v="0.57518003904260695"/>
        <n v="0.40572709613479674"/>
        <n v="0.23713341681286693"/>
        <n v="0.37663386878557503"/>
        <n v="0.86769497976638377"/>
        <n v="0.88251514686271548"/>
        <n v="0.90272578760050237"/>
        <n v="0.34646655526012182"/>
        <n v="1.3183436822146176E-2"/>
        <n v="1.5638567972928286E-2"/>
        <n v="0.64806677168235183"/>
        <n v="0.99219247070141137"/>
        <n v="0.54525560489855707"/>
        <n v="0.62264857231639326"/>
        <n v="0.4967388182412833"/>
        <n v="0.1333726046141237"/>
        <n v="0.5332086703274399"/>
        <n v="6.1565072741359472E-2"/>
        <n v="0.88894697581417859"/>
        <n v="0.49910469609312713"/>
        <n v="0.71942970016971231"/>
        <n v="0.57078605890274048"/>
        <n v="0.77581729344092309"/>
        <n v="0.96875889040529717"/>
        <n v="0.15638447692617774"/>
        <n v="0.4655547642614693"/>
        <n v="0.8455165836494416"/>
        <n v="0.72810413921251893"/>
        <n v="0.74033854040317237"/>
        <n v="0.51995114958845079"/>
        <n v="0.19917200831696391"/>
        <n v="0.95487075042910885"/>
        <n v="0.49811186944134533"/>
        <n v="8.9976123301312327E-2"/>
        <n v="0.22741655586287379"/>
        <n v="0.86544000194408"/>
        <n v="0.31121338088996708"/>
        <n v="0.35201218887232244"/>
        <n v="0.44858956383541226"/>
        <n v="0.67425428191199899"/>
        <n v="0.23575377208180728"/>
      </sharedItems>
    </cacheField>
    <cacheField name="bid_SD_FG" numFmtId="0">
      <sharedItems containsBlank="1"/>
    </cacheField>
    <cacheField name="index" numFmtId="0">
      <sharedItems containsSemiMixedTypes="0" containsString="0" containsNumber="1" containsInteger="1" minValue="0" maxValue="49"/>
    </cacheField>
    <cacheField name="HasBlank" numFmtId="0">
      <sharedItems containsSemiMixedTypes="0" containsString="0" containsNumber="1" containsInteger="1" minValue="0" maxValue="1"/>
    </cacheField>
    <cacheField name="Record Hash" numFmtId="0">
      <sharedItems containsSemiMixedTypes="0" containsString="0" containsNumber="1" containsInteger="1" minValue="1.7222511891471018E+17" maxValue="1.8416946196291088E+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x v="0"/>
    <x v="0"/>
  </r>
  <r>
    <x v="1"/>
    <x v="1"/>
  </r>
  <r>
    <x v="2"/>
    <x v="2"/>
  </r>
  <r>
    <x v="3"/>
    <x v="3"/>
  </r>
  <r>
    <x v="4"/>
    <x v="4"/>
  </r>
  <r>
    <x v="5"/>
    <x v="5"/>
  </r>
  <r>
    <x v="6"/>
    <x v="6"/>
  </r>
  <r>
    <x v="7"/>
    <x v="7"/>
  </r>
  <r>
    <x v="8"/>
    <x v="8"/>
  </r>
  <r>
    <x v="9"/>
    <x v="9"/>
  </r>
  <r>
    <x v="10"/>
    <x v="10"/>
  </r>
  <r>
    <x v="11"/>
    <x v="11"/>
  </r>
  <r>
    <x v="12"/>
    <x v="12"/>
  </r>
  <r>
    <x v="13"/>
    <x v="13"/>
  </r>
  <r>
    <x v="14"/>
    <x v="14"/>
  </r>
  <r>
    <x v="15"/>
    <x v="15"/>
  </r>
  <r>
    <x v="16"/>
    <x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b v="0"/>
    <x v="0"/>
    <x v="0"/>
    <x v="0"/>
    <x v="0"/>
    <x v="0"/>
    <x v="0"/>
    <x v="0"/>
    <x v="0"/>
    <x v="0"/>
    <x v="0"/>
    <m/>
    <n v="0"/>
    <n v="1"/>
    <n v="7.3718554154393088E+17"/>
  </r>
  <r>
    <b v="0"/>
    <x v="0"/>
    <x v="1"/>
    <x v="1"/>
    <x v="1"/>
    <x v="1"/>
    <x v="1"/>
    <x v="0"/>
    <x v="1"/>
    <x v="1"/>
    <x v="1"/>
    <m/>
    <n v="1"/>
    <n v="1"/>
    <n v="9.3760844094040494E+18"/>
  </r>
  <r>
    <b v="0"/>
    <x v="0"/>
    <x v="1"/>
    <x v="2"/>
    <x v="2"/>
    <x v="2"/>
    <x v="2"/>
    <x v="0"/>
    <x v="0"/>
    <x v="2"/>
    <x v="2"/>
    <m/>
    <n v="2"/>
    <n v="1"/>
    <n v="4.9643551566085478E+18"/>
  </r>
  <r>
    <b v="0"/>
    <x v="0"/>
    <x v="1"/>
    <x v="1"/>
    <x v="0"/>
    <x v="3"/>
    <x v="3"/>
    <x v="0"/>
    <x v="1"/>
    <x v="3"/>
    <x v="3"/>
    <m/>
    <n v="3"/>
    <n v="1"/>
    <n v="5.3118529296421673E+18"/>
  </r>
  <r>
    <b v="0"/>
    <x v="0"/>
    <x v="1"/>
    <x v="3"/>
    <x v="1"/>
    <x v="4"/>
    <x v="4"/>
    <x v="0"/>
    <x v="0"/>
    <x v="4"/>
    <x v="4"/>
    <m/>
    <n v="4"/>
    <n v="1"/>
    <n v="7.6797397643831419E+18"/>
  </r>
  <r>
    <b v="0"/>
    <x v="0"/>
    <x v="0"/>
    <x v="1"/>
    <x v="3"/>
    <x v="5"/>
    <x v="5"/>
    <x v="0"/>
    <x v="1"/>
    <x v="5"/>
    <x v="5"/>
    <m/>
    <n v="5"/>
    <n v="1"/>
    <n v="1.6389624642644251E+19"/>
  </r>
  <r>
    <b v="0"/>
    <x v="0"/>
    <x v="1"/>
    <x v="2"/>
    <x v="3"/>
    <x v="6"/>
    <x v="6"/>
    <x v="0"/>
    <x v="1"/>
    <x v="6"/>
    <x v="6"/>
    <m/>
    <n v="6"/>
    <n v="1"/>
    <n v="1.1617629620223918E+19"/>
  </r>
  <r>
    <b v="0"/>
    <x v="0"/>
    <x v="1"/>
    <x v="3"/>
    <x v="1"/>
    <x v="7"/>
    <x v="7"/>
    <x v="0"/>
    <x v="0"/>
    <x v="7"/>
    <x v="7"/>
    <m/>
    <n v="7"/>
    <n v="1"/>
    <n v="8.3445725237412936E+18"/>
  </r>
  <r>
    <b v="0"/>
    <x v="0"/>
    <x v="1"/>
    <x v="1"/>
    <x v="3"/>
    <x v="8"/>
    <x v="8"/>
    <x v="0"/>
    <x v="1"/>
    <x v="8"/>
    <x v="8"/>
    <m/>
    <n v="8"/>
    <n v="1"/>
    <n v="1.1909423822276471E+19"/>
  </r>
  <r>
    <b v="0"/>
    <x v="0"/>
    <x v="0"/>
    <x v="4"/>
    <x v="0"/>
    <x v="9"/>
    <x v="9"/>
    <x v="0"/>
    <x v="1"/>
    <x v="9"/>
    <x v="9"/>
    <m/>
    <n v="9"/>
    <n v="1"/>
    <n v="6.9663245847285555E+18"/>
  </r>
  <r>
    <b v="0"/>
    <x v="0"/>
    <x v="1"/>
    <x v="4"/>
    <x v="4"/>
    <x v="10"/>
    <x v="10"/>
    <x v="0"/>
    <x v="1"/>
    <x v="10"/>
    <x v="10"/>
    <m/>
    <n v="10"/>
    <n v="1"/>
    <n v="1.3158107988010326E+19"/>
  </r>
  <r>
    <b v="0"/>
    <x v="0"/>
    <x v="0"/>
    <x v="3"/>
    <x v="5"/>
    <x v="11"/>
    <x v="11"/>
    <x v="0"/>
    <x v="0"/>
    <x v="11"/>
    <x v="11"/>
    <m/>
    <n v="11"/>
    <n v="1"/>
    <n v="8.4187510704391629E+18"/>
  </r>
  <r>
    <b v="0"/>
    <x v="0"/>
    <x v="1"/>
    <x v="3"/>
    <x v="4"/>
    <x v="12"/>
    <x v="12"/>
    <x v="0"/>
    <x v="1"/>
    <x v="12"/>
    <x v="12"/>
    <m/>
    <n v="12"/>
    <n v="1"/>
    <n v="5.763946807913302E+18"/>
  </r>
  <r>
    <b v="0"/>
    <x v="0"/>
    <x v="1"/>
    <x v="4"/>
    <x v="2"/>
    <x v="13"/>
    <x v="13"/>
    <x v="0"/>
    <x v="1"/>
    <x v="13"/>
    <x v="13"/>
    <m/>
    <n v="13"/>
    <n v="1"/>
    <n v="1.2873479562553102E+19"/>
  </r>
  <r>
    <b v="0"/>
    <x v="0"/>
    <x v="1"/>
    <x v="3"/>
    <x v="3"/>
    <x v="14"/>
    <x v="14"/>
    <x v="0"/>
    <x v="0"/>
    <x v="14"/>
    <x v="14"/>
    <m/>
    <n v="14"/>
    <n v="1"/>
    <n v="6.1785881031941929E+18"/>
  </r>
  <r>
    <b v="0"/>
    <x v="0"/>
    <x v="0"/>
    <x v="4"/>
    <x v="2"/>
    <x v="15"/>
    <x v="15"/>
    <x v="0"/>
    <x v="0"/>
    <x v="15"/>
    <x v="15"/>
    <m/>
    <n v="15"/>
    <n v="1"/>
    <n v="1.4688167149704536E+19"/>
  </r>
  <r>
    <b v="0"/>
    <x v="0"/>
    <x v="1"/>
    <x v="0"/>
    <x v="4"/>
    <x v="16"/>
    <x v="16"/>
    <x v="0"/>
    <x v="0"/>
    <x v="16"/>
    <x v="16"/>
    <m/>
    <n v="16"/>
    <n v="1"/>
    <n v="4.1058022022259666E+18"/>
  </r>
  <r>
    <b v="0"/>
    <x v="0"/>
    <x v="1"/>
    <x v="3"/>
    <x v="3"/>
    <x v="17"/>
    <x v="17"/>
    <x v="0"/>
    <x v="1"/>
    <x v="17"/>
    <x v="17"/>
    <m/>
    <n v="17"/>
    <n v="1"/>
    <n v="2.4119211173269893E+18"/>
  </r>
  <r>
    <b v="0"/>
    <x v="0"/>
    <x v="1"/>
    <x v="2"/>
    <x v="5"/>
    <x v="18"/>
    <x v="18"/>
    <x v="0"/>
    <x v="1"/>
    <x v="18"/>
    <x v="18"/>
    <m/>
    <n v="18"/>
    <n v="1"/>
    <n v="1.7111323686687128E+19"/>
  </r>
  <r>
    <b v="0"/>
    <x v="0"/>
    <x v="0"/>
    <x v="4"/>
    <x v="3"/>
    <x v="19"/>
    <x v="19"/>
    <x v="0"/>
    <x v="1"/>
    <x v="19"/>
    <x v="19"/>
    <m/>
    <n v="19"/>
    <n v="1"/>
    <n v="1.4742716384348467E+19"/>
  </r>
  <r>
    <b v="0"/>
    <x v="0"/>
    <x v="0"/>
    <x v="2"/>
    <x v="1"/>
    <x v="20"/>
    <x v="20"/>
    <x v="0"/>
    <x v="1"/>
    <x v="20"/>
    <x v="20"/>
    <m/>
    <n v="20"/>
    <n v="1"/>
    <n v="1.3677002397792502E+19"/>
  </r>
  <r>
    <b v="0"/>
    <x v="0"/>
    <x v="0"/>
    <x v="3"/>
    <x v="5"/>
    <x v="21"/>
    <x v="21"/>
    <x v="0"/>
    <x v="0"/>
    <x v="21"/>
    <x v="21"/>
    <m/>
    <n v="21"/>
    <n v="1"/>
    <n v="3.7611404128719754E+18"/>
  </r>
  <r>
    <b v="0"/>
    <x v="0"/>
    <x v="1"/>
    <x v="4"/>
    <x v="1"/>
    <x v="22"/>
    <x v="22"/>
    <x v="0"/>
    <x v="0"/>
    <x v="22"/>
    <x v="22"/>
    <m/>
    <n v="22"/>
    <n v="1"/>
    <n v="1.0336107822861511E+19"/>
  </r>
  <r>
    <b v="0"/>
    <x v="0"/>
    <x v="0"/>
    <x v="4"/>
    <x v="1"/>
    <x v="23"/>
    <x v="23"/>
    <x v="0"/>
    <x v="1"/>
    <x v="23"/>
    <x v="23"/>
    <m/>
    <n v="23"/>
    <n v="1"/>
    <n v="1.7525543977203841E+19"/>
  </r>
  <r>
    <b v="0"/>
    <x v="0"/>
    <x v="0"/>
    <x v="3"/>
    <x v="2"/>
    <x v="24"/>
    <x v="24"/>
    <x v="0"/>
    <x v="1"/>
    <x v="24"/>
    <x v="24"/>
    <m/>
    <n v="24"/>
    <n v="1"/>
    <n v="1.1311406392592241E+19"/>
  </r>
  <r>
    <b v="0"/>
    <x v="0"/>
    <x v="1"/>
    <x v="2"/>
    <x v="4"/>
    <x v="25"/>
    <x v="25"/>
    <x v="0"/>
    <x v="1"/>
    <x v="25"/>
    <x v="25"/>
    <m/>
    <n v="25"/>
    <n v="1"/>
    <n v="1.8063759387668196E+18"/>
  </r>
  <r>
    <b v="0"/>
    <x v="0"/>
    <x v="1"/>
    <x v="4"/>
    <x v="2"/>
    <x v="26"/>
    <x v="26"/>
    <x v="1"/>
    <x v="1"/>
    <x v="26"/>
    <x v="26"/>
    <s v="#222"/>
    <n v="26"/>
    <n v="0"/>
    <n v="4.8844325939777567E+18"/>
  </r>
  <r>
    <b v="0"/>
    <x v="0"/>
    <x v="0"/>
    <x v="0"/>
    <x v="1"/>
    <x v="27"/>
    <x v="27"/>
    <x v="0"/>
    <x v="1"/>
    <x v="27"/>
    <x v="27"/>
    <m/>
    <n v="27"/>
    <n v="1"/>
    <n v="2.5215115909715963E+18"/>
  </r>
  <r>
    <b v="0"/>
    <x v="0"/>
    <x v="1"/>
    <x v="0"/>
    <x v="0"/>
    <x v="28"/>
    <x v="28"/>
    <x v="0"/>
    <x v="1"/>
    <x v="28"/>
    <x v="28"/>
    <m/>
    <n v="28"/>
    <n v="1"/>
    <n v="1.6756308181120862E+19"/>
  </r>
  <r>
    <b v="0"/>
    <x v="0"/>
    <x v="1"/>
    <x v="0"/>
    <x v="4"/>
    <x v="29"/>
    <x v="29"/>
    <x v="0"/>
    <x v="0"/>
    <x v="29"/>
    <x v="29"/>
    <m/>
    <n v="29"/>
    <n v="1"/>
    <n v="8.3808847606697626E+18"/>
  </r>
  <r>
    <b v="0"/>
    <x v="0"/>
    <x v="0"/>
    <x v="2"/>
    <x v="1"/>
    <x v="30"/>
    <x v="30"/>
    <x v="2"/>
    <x v="1"/>
    <x v="30"/>
    <x v="30"/>
    <s v="#222"/>
    <n v="30"/>
    <n v="0"/>
    <n v="6.5248500246123796E+18"/>
  </r>
  <r>
    <b v="0"/>
    <x v="0"/>
    <x v="1"/>
    <x v="2"/>
    <x v="0"/>
    <x v="31"/>
    <x v="31"/>
    <x v="2"/>
    <x v="1"/>
    <x v="31"/>
    <x v="31"/>
    <s v="#222"/>
    <n v="31"/>
    <n v="0"/>
    <n v="1.7700742825335185E+19"/>
  </r>
  <r>
    <b v="0"/>
    <x v="0"/>
    <x v="1"/>
    <x v="3"/>
    <x v="4"/>
    <x v="32"/>
    <x v="32"/>
    <x v="0"/>
    <x v="1"/>
    <x v="32"/>
    <x v="32"/>
    <m/>
    <n v="32"/>
    <n v="1"/>
    <n v="1.299025151051495E+19"/>
  </r>
  <r>
    <b v="0"/>
    <x v="0"/>
    <x v="0"/>
    <x v="0"/>
    <x v="3"/>
    <x v="33"/>
    <x v="33"/>
    <x v="2"/>
    <x v="0"/>
    <x v="33"/>
    <x v="33"/>
    <s v="#222"/>
    <n v="33"/>
    <n v="0"/>
    <n v="1.0447996105808071E+19"/>
  </r>
  <r>
    <b v="0"/>
    <x v="0"/>
    <x v="1"/>
    <x v="0"/>
    <x v="0"/>
    <x v="34"/>
    <x v="34"/>
    <x v="0"/>
    <x v="0"/>
    <x v="34"/>
    <x v="34"/>
    <m/>
    <n v="34"/>
    <n v="1"/>
    <n v="1.7222511891471018E+17"/>
  </r>
  <r>
    <b v="0"/>
    <x v="0"/>
    <x v="1"/>
    <x v="2"/>
    <x v="5"/>
    <x v="35"/>
    <x v="35"/>
    <x v="0"/>
    <x v="0"/>
    <x v="35"/>
    <x v="35"/>
    <m/>
    <n v="35"/>
    <n v="1"/>
    <n v="7.6397418968879603E+17"/>
  </r>
  <r>
    <b v="0"/>
    <x v="0"/>
    <x v="0"/>
    <x v="3"/>
    <x v="2"/>
    <x v="36"/>
    <x v="36"/>
    <x v="0"/>
    <x v="0"/>
    <x v="36"/>
    <x v="36"/>
    <m/>
    <n v="36"/>
    <n v="1"/>
    <n v="4.9663703762274232E+18"/>
  </r>
  <r>
    <b v="0"/>
    <x v="0"/>
    <x v="0"/>
    <x v="3"/>
    <x v="4"/>
    <x v="37"/>
    <x v="37"/>
    <x v="0"/>
    <x v="1"/>
    <x v="37"/>
    <x v="37"/>
    <m/>
    <n v="37"/>
    <n v="1"/>
    <n v="1.0906922735154123E+19"/>
  </r>
  <r>
    <b v="0"/>
    <x v="0"/>
    <x v="1"/>
    <x v="0"/>
    <x v="4"/>
    <x v="38"/>
    <x v="38"/>
    <x v="0"/>
    <x v="1"/>
    <x v="38"/>
    <x v="38"/>
    <m/>
    <n v="38"/>
    <n v="1"/>
    <n v="1.0800369898536454E+19"/>
  </r>
  <r>
    <b v="0"/>
    <x v="0"/>
    <x v="0"/>
    <x v="2"/>
    <x v="5"/>
    <x v="39"/>
    <x v="39"/>
    <x v="0"/>
    <x v="1"/>
    <x v="39"/>
    <x v="39"/>
    <m/>
    <n v="39"/>
    <n v="1"/>
    <n v="4.2818276022750469E+18"/>
  </r>
  <r>
    <b v="0"/>
    <x v="0"/>
    <x v="1"/>
    <x v="0"/>
    <x v="2"/>
    <x v="40"/>
    <x v="40"/>
    <x v="0"/>
    <x v="1"/>
    <x v="40"/>
    <x v="40"/>
    <m/>
    <n v="40"/>
    <n v="1"/>
    <n v="5.2852143029045944E+18"/>
  </r>
  <r>
    <b v="0"/>
    <x v="0"/>
    <x v="1"/>
    <x v="3"/>
    <x v="2"/>
    <x v="41"/>
    <x v="41"/>
    <x v="0"/>
    <x v="1"/>
    <x v="41"/>
    <x v="41"/>
    <m/>
    <n v="41"/>
    <n v="1"/>
    <n v="1.2058236936982759E+19"/>
  </r>
  <r>
    <b v="0"/>
    <x v="0"/>
    <x v="1"/>
    <x v="2"/>
    <x v="4"/>
    <x v="42"/>
    <x v="42"/>
    <x v="0"/>
    <x v="0"/>
    <x v="42"/>
    <x v="42"/>
    <m/>
    <n v="42"/>
    <n v="1"/>
    <n v="1.800615737951942E+19"/>
  </r>
  <r>
    <b v="0"/>
    <x v="0"/>
    <x v="1"/>
    <x v="2"/>
    <x v="1"/>
    <x v="43"/>
    <x v="43"/>
    <x v="0"/>
    <x v="1"/>
    <x v="43"/>
    <x v="43"/>
    <m/>
    <n v="43"/>
    <n v="1"/>
    <n v="1.8416946196291088E+19"/>
  </r>
  <r>
    <b v="0"/>
    <x v="0"/>
    <x v="0"/>
    <x v="3"/>
    <x v="2"/>
    <x v="44"/>
    <x v="44"/>
    <x v="0"/>
    <x v="1"/>
    <x v="44"/>
    <x v="44"/>
    <m/>
    <n v="44"/>
    <n v="1"/>
    <n v="4.5658281373912387E+18"/>
  </r>
  <r>
    <b v="0"/>
    <x v="0"/>
    <x v="0"/>
    <x v="3"/>
    <x v="0"/>
    <x v="45"/>
    <x v="45"/>
    <x v="0"/>
    <x v="1"/>
    <x v="45"/>
    <x v="45"/>
    <m/>
    <n v="45"/>
    <n v="1"/>
    <n v="2.3973417906339108E+18"/>
  </r>
  <r>
    <b v="0"/>
    <x v="0"/>
    <x v="1"/>
    <x v="0"/>
    <x v="5"/>
    <x v="46"/>
    <x v="46"/>
    <x v="0"/>
    <x v="0"/>
    <x v="46"/>
    <x v="46"/>
    <m/>
    <n v="46"/>
    <n v="1"/>
    <n v="9.4476733415885701E+18"/>
  </r>
  <r>
    <b v="0"/>
    <x v="0"/>
    <x v="1"/>
    <x v="4"/>
    <x v="4"/>
    <x v="47"/>
    <x v="47"/>
    <x v="0"/>
    <x v="1"/>
    <x v="47"/>
    <x v="47"/>
    <m/>
    <n v="47"/>
    <n v="1"/>
    <n v="1.2218652772953272E+19"/>
  </r>
  <r>
    <b v="0"/>
    <x v="0"/>
    <x v="1"/>
    <x v="3"/>
    <x v="4"/>
    <x v="48"/>
    <x v="48"/>
    <x v="0"/>
    <x v="1"/>
    <x v="48"/>
    <x v="48"/>
    <m/>
    <n v="48"/>
    <n v="1"/>
    <n v="1.5757090417774948E+19"/>
  </r>
  <r>
    <b v="0"/>
    <x v="0"/>
    <x v="1"/>
    <x v="4"/>
    <x v="3"/>
    <x v="49"/>
    <x v="49"/>
    <x v="0"/>
    <x v="1"/>
    <x v="49"/>
    <x v="49"/>
    <m/>
    <n v="49"/>
    <n v="1"/>
    <n v="1.6524938143130849E+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B028F0-FFB4-4C25-8B5B-2486BA8DAF83}" name="pvt_TableSelector" cacheId="1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location ref="C12:C13" firstHeaderRow="1" firstDataRow="1" firstDataCol="1" rowPageCount="1" colPageCount="1"/>
  <pivotFields count="2">
    <pivotField axis="axisRow" showAll="0">
      <items count="23">
        <item x="0"/>
        <item m="1" x="20"/>
        <item m="1" x="19"/>
        <item m="1" x="21"/>
        <item m="1" x="18"/>
        <item m="1" x="17"/>
        <item x="1"/>
        <item x="2"/>
        <item x="3"/>
        <item x="4"/>
        <item x="5"/>
        <item x="6"/>
        <item x="7"/>
        <item x="8"/>
        <item x="9"/>
        <item x="10"/>
        <item x="11"/>
        <item x="12"/>
        <item x="13"/>
        <item x="14"/>
        <item x="15"/>
        <item x="16"/>
        <item t="default"/>
      </items>
    </pivotField>
    <pivotField axis="axisPage" showAll="0">
      <items count="19">
        <item x="1"/>
        <item x="2"/>
        <item x="3"/>
        <item x="4"/>
        <item x="5"/>
        <item x="6"/>
        <item m="1" x="17"/>
        <item x="7"/>
        <item x="8"/>
        <item x="9"/>
        <item x="10"/>
        <item x="11"/>
        <item x="0"/>
        <item x="12"/>
        <item x="13"/>
        <item x="14"/>
        <item x="15"/>
        <item x="16"/>
        <item t="default"/>
      </items>
    </pivotField>
  </pivotFields>
  <rowFields count="1">
    <field x="0"/>
  </rowFields>
  <rowItems count="1">
    <i>
      <x v="21"/>
    </i>
  </rowItems>
  <colItems count="1">
    <i/>
  </colItems>
  <pageFields count="1">
    <pageField fld="1" item="17" hier="-1"/>
  </pageFields>
  <pivotTableStyleInfo name="DarkPivot"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1D820D-FFD4-40E8-B9E5-E7EF84B57183}" name="pvt_Pivot" cacheId="374"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C29:J30" firstHeaderRow="1" firstDataRow="1" firstDataCol="8" rowPageCount="2" colPageCount="1"/>
  <pivotFields count="15">
    <pivotField compact="0" outline="0" subtotalTop="0" showAll="0" defaultSubtotal="0"/>
    <pivotField axis="axisRow" compact="0" numFmtId="21" outline="0" subtotalTop="0" showAll="0" defaultSubtotal="0">
      <items count="1">
        <item sd="0" x="0"/>
      </items>
    </pivotField>
    <pivotField axis="axisRow" compact="0" outline="0" subtotalTop="0" showAll="0" defaultSubtotal="0">
      <items count="2">
        <item sd="0" x="0"/>
        <item sd="0" x="1"/>
      </items>
    </pivotField>
    <pivotField axis="axisRow" compact="0" outline="0" subtotalTop="0" showAll="0" defaultSubtotal="0">
      <items count="5">
        <item sd="0" x="4"/>
        <item sd="0" x="3"/>
        <item sd="0" x="1"/>
        <item sd="0" x="2"/>
        <item sd="0" x="0"/>
      </items>
    </pivotField>
    <pivotField axis="axisPage" compact="0" outline="0" subtotalTop="0" showAll="0" defaultSubtotal="0">
      <items count="6">
        <item sd="0" x="3"/>
        <item sd="0" x="1"/>
        <item sd="0" x="2"/>
        <item sd="0" x="4"/>
        <item sd="0" x="5"/>
        <item sd="0" x="0"/>
      </items>
    </pivotField>
    <pivotField axis="axisPage" compact="0" outline="0" subtotalTop="0" showAll="0" defaultSubtotal="0">
      <items count="50">
        <item sd="0" x="38"/>
        <item sd="0" x="3"/>
        <item sd="0" x="22"/>
        <item sd="0" x="27"/>
        <item sd="0" x="24"/>
        <item sd="0" x="17"/>
        <item sd="0" x="5"/>
        <item sd="0" x="26"/>
        <item sd="0" x="49"/>
        <item sd="0" x="10"/>
        <item sd="0" x="2"/>
        <item sd="0" x="36"/>
        <item sd="0" x="14"/>
        <item sd="0" x="39"/>
        <item sd="0" x="45"/>
        <item sd="0" x="16"/>
        <item sd="0" x="29"/>
        <item sd="0" x="1"/>
        <item sd="0" x="4"/>
        <item sd="0" x="37"/>
        <item sd="0" x="15"/>
        <item sd="0" x="7"/>
        <item sd="0" x="44"/>
        <item sd="0" x="32"/>
        <item sd="0" x="6"/>
        <item sd="0" x="13"/>
        <item sd="0" x="20"/>
        <item sd="0" x="40"/>
        <item sd="0" x="28"/>
        <item sd="0" x="11"/>
        <item sd="0" x="12"/>
        <item sd="0" x="33"/>
        <item sd="0" x="0"/>
        <item sd="0" x="46"/>
        <item sd="0" x="23"/>
        <item sd="0" x="9"/>
        <item sd="0" x="42"/>
        <item sd="0" x="30"/>
        <item sd="0" x="34"/>
        <item sd="0" x="25"/>
        <item sd="0" x="41"/>
        <item sd="0" x="18"/>
        <item sd="0" x="35"/>
        <item sd="0" x="8"/>
        <item sd="0" x="47"/>
        <item sd="0" x="48"/>
        <item sd="0" x="19"/>
        <item sd="0" x="43"/>
        <item sd="0" x="31"/>
        <item sd="0" x="21"/>
      </items>
    </pivotField>
    <pivotField axis="axisRow" compact="0" outline="0" subtotalTop="0" showAll="0" defaultSubtotal="0">
      <items count="50">
        <item sd="0" x="29"/>
        <item sd="0" x="35"/>
        <item sd="0" x="17"/>
        <item sd="0" x="47"/>
        <item sd="0" x="44"/>
        <item sd="0" x="34"/>
        <item sd="0" x="40"/>
        <item sd="0" x="45"/>
        <item sd="0" x="14"/>
        <item sd="0" x="46"/>
        <item sd="0" x="10"/>
        <item sd="0" x="8"/>
        <item sd="0" x="25"/>
        <item sd="0" x="48"/>
        <item sd="0" x="39"/>
        <item sd="0" x="20"/>
        <item sd="0" x="37"/>
        <item sd="0" x="1"/>
        <item sd="0" x="33"/>
        <item sd="0" x="7"/>
        <item sd="0" x="23"/>
        <item sd="0" x="19"/>
        <item sd="0" x="36"/>
        <item sd="0" x="27"/>
        <item sd="0" x="38"/>
        <item sd="0" x="26"/>
        <item sd="0" x="16"/>
        <item sd="0" x="21"/>
        <item sd="0" x="31"/>
        <item sd="0" x="32"/>
        <item sd="0" x="30"/>
        <item sd="0" x="11"/>
        <item sd="0" x="15"/>
        <item sd="0" x="18"/>
        <item sd="0" x="49"/>
        <item sd="0" x="6"/>
        <item sd="0" x="43"/>
        <item sd="0" x="12"/>
        <item sd="0" x="28"/>
        <item sd="0" x="2"/>
        <item sd="0" x="42"/>
        <item sd="0" x="22"/>
        <item sd="0" x="13"/>
        <item sd="0" x="4"/>
        <item sd="0" x="24"/>
        <item sd="0" x="9"/>
        <item sd="0" x="5"/>
        <item sd="0" x="41"/>
        <item sd="0" x="0"/>
        <item sd="0" x="3"/>
      </items>
    </pivotField>
    <pivotField axis="axisRow" compact="0" outline="0" subtotalTop="0" showAll="0" defaultSubtotal="0">
      <items count="3">
        <item sd="0" x="2"/>
        <item sd="0" x="1"/>
        <item sd="0" x="0"/>
      </items>
    </pivotField>
    <pivotField axis="axisRow" compact="0" outline="0" subtotalTop="0" showAll="0" defaultSubtotal="0">
      <items count="2">
        <item sd="0" x="0"/>
        <item sd="0" x="1"/>
      </items>
    </pivotField>
    <pivotField axis="axisRow" compact="0" outline="0" subtotalTop="0" showAll="0" defaultSubtotal="0">
      <items count="50">
        <item sd="0" x="17"/>
        <item sd="0" x="18"/>
        <item sd="0" x="26"/>
        <item sd="0" x="42"/>
        <item sd="0" x="24"/>
        <item sd="0" x="33"/>
        <item sd="0" x="39"/>
        <item sd="0" x="43"/>
        <item sd="0" x="49"/>
        <item sd="0" x="11"/>
        <item sd="0" x="8"/>
        <item sd="0" x="0"/>
        <item sd="0" x="45"/>
        <item sd="0" x="16"/>
        <item sd="0" x="46"/>
        <item sd="0" x="12"/>
        <item sd="0" x="10"/>
        <item sd="0" x="3"/>
        <item sd="0" x="7"/>
        <item sd="0" x="47"/>
        <item sd="0" x="34"/>
        <item sd="0" x="4"/>
        <item sd="0" x="23"/>
        <item sd="0" x="41"/>
        <item sd="0" x="28"/>
        <item sd="0" x="38"/>
        <item sd="0" x="25"/>
        <item sd="0" x="21"/>
        <item sd="0" x="30"/>
        <item sd="0" x="9"/>
        <item sd="0" x="22"/>
        <item sd="0" x="19"/>
        <item sd="0" x="1"/>
        <item sd="0" x="48"/>
        <item sd="0" x="5"/>
        <item sd="0" x="29"/>
        <item sd="0" x="36"/>
        <item sd="0" x="37"/>
        <item sd="0" x="6"/>
        <item sd="0" x="31"/>
        <item sd="0" x="35"/>
        <item sd="0" x="44"/>
        <item sd="0" x="13"/>
        <item sd="0" x="14"/>
        <item sd="0" x="27"/>
        <item sd="0" x="2"/>
        <item sd="0" x="15"/>
        <item sd="0" x="40"/>
        <item sd="0" x="32"/>
        <item sd="0" x="20"/>
      </items>
    </pivotField>
    <pivotField axis="axisRow" compact="0" outline="0" subtotalTop="0" showAll="0" defaultSubtotal="0">
      <items count="50">
        <item x="17"/>
        <item x="18"/>
        <item x="26"/>
        <item x="42"/>
        <item x="24"/>
        <item x="33"/>
        <item x="39"/>
        <item x="43"/>
        <item x="49"/>
        <item x="11"/>
        <item x="8"/>
        <item x="0"/>
        <item x="45"/>
        <item x="16"/>
        <item x="46"/>
        <item x="12"/>
        <item x="10"/>
        <item x="3"/>
        <item x="7"/>
        <item x="47"/>
        <item x="34"/>
        <item x="4"/>
        <item x="23"/>
        <item x="41"/>
        <item x="28"/>
        <item x="38"/>
        <item x="25"/>
        <item x="21"/>
        <item x="30"/>
        <item x="9"/>
        <item x="22"/>
        <item x="19"/>
        <item x="1"/>
        <item x="48"/>
        <item x="5"/>
        <item x="29"/>
        <item x="36"/>
        <item x="37"/>
        <item x="6"/>
        <item x="31"/>
        <item x="35"/>
        <item x="44"/>
        <item x="13"/>
        <item x="14"/>
        <item x="27"/>
        <item x="2"/>
        <item x="15"/>
        <item x="40"/>
        <item x="32"/>
        <item x="20"/>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8">
    <field x="1"/>
    <field x="2"/>
    <field x="3"/>
    <field x="6"/>
    <field x="7"/>
    <field x="8"/>
    <field x="9"/>
    <field x="10"/>
  </rowFields>
  <rowItems count="1">
    <i>
      <x/>
    </i>
  </rowItems>
  <colItems count="1">
    <i/>
  </colItems>
  <pageFields count="2">
    <pageField fld="4" hier="-1"/>
    <pageField fld="5" hier="-1"/>
  </pageFields>
  <formats count="23">
    <format dxfId="148">
      <pivotArea type="all" dataOnly="0" outline="0" fieldPosition="0"/>
    </format>
    <format dxfId="149">
      <pivotArea outline="0" collapsedLevelsAreSubtotals="1" fieldPosition="0"/>
    </format>
    <format dxfId="150">
      <pivotArea dataOnly="0" labelOnly="1" grandRow="1" outline="0" fieldPosition="0"/>
    </format>
    <format dxfId="151">
      <pivotArea type="all" dataOnly="0" outline="0" fieldPosition="0"/>
    </format>
    <format dxfId="152">
      <pivotArea type="all" dataOnly="0" outline="0" fieldPosition="0"/>
    </format>
    <format dxfId="153">
      <pivotArea outline="0" collapsedLevelsAreSubtotals="1" fieldPosition="0"/>
    </format>
    <format dxfId="154">
      <pivotArea type="all" dataOnly="0" outline="0" fieldPosition="0"/>
    </format>
    <format dxfId="155">
      <pivotArea type="all" dataOnly="0" outline="0" fieldPosition="0"/>
    </format>
    <format dxfId="156">
      <pivotArea dataOnly="0" labelOnly="1" grandRow="1" outline="0" fieldPosition="0"/>
    </format>
    <format dxfId="157">
      <pivotArea outline="0" collapsedLevelsAreSubtotals="1" fieldPosition="0"/>
    </format>
    <format dxfId="158">
      <pivotArea outline="0" collapsedLevelsAreSubtotals="1" fieldPosition="0"/>
    </format>
    <format dxfId="147">
      <pivotArea field="1" type="button" dataOnly="0" labelOnly="1" outline="0" axis="axisRow" fieldPosition="0"/>
    </format>
    <format dxfId="146">
      <pivotArea field="2" type="button" dataOnly="0" labelOnly="1" outline="0" axis="axisRow" fieldPosition="1"/>
    </format>
    <format dxfId="145">
      <pivotArea field="3" type="button" dataOnly="0" labelOnly="1" outline="0" axis="axisRow" fieldPosition="2"/>
    </format>
    <format dxfId="144">
      <pivotArea field="4" type="button" dataOnly="0" labelOnly="1" outline="0" axis="axisPage" fieldPosition="0"/>
    </format>
    <format dxfId="143">
      <pivotArea field="5" type="button" dataOnly="0" labelOnly="1" outline="0" axis="axisPage" fieldPosition="1"/>
    </format>
    <format dxfId="142">
      <pivotArea field="6" type="button" dataOnly="0" labelOnly="1" outline="0" axis="axisRow" fieldPosition="3"/>
    </format>
    <format dxfId="141">
      <pivotArea field="7" type="button" dataOnly="0" labelOnly="1" outline="0" axis="axisRow" fieldPosition="4"/>
    </format>
    <format dxfId="140">
      <pivotArea field="8" type="button" dataOnly="0" labelOnly="1" outline="0" axis="axisRow" fieldPosition="5"/>
    </format>
    <format dxfId="139">
      <pivotArea field="9" type="button" dataOnly="0" labelOnly="1" outline="0" axis="axisRow" fieldPosition="6"/>
    </format>
    <format dxfId="138">
      <pivotArea field="10" type="button" dataOnly="0" labelOnly="1" outline="0" axis="axisRow" fieldPosition="7"/>
    </format>
    <format dxfId="137">
      <pivotArea field="1" type="button" dataOnly="0" labelOnly="1" outline="0" axis="axisRow" fieldPosition="0"/>
    </format>
    <format dxfId="136">
      <pivotArea dataOnly="0" labelOnly="1" outline="0" fieldPosition="0">
        <references count="1">
          <reference field="1" count="0"/>
        </references>
      </pivotArea>
    </format>
  </formats>
  <pivotTableStyleInfo name="DarkPivot"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161015D3-66B2-4621-A43B-CBB65971957B}" sourceName="Name">
  <pivotTables>
    <pivotTable tabId="28" name="pvt_TableSelector"/>
  </pivotTables>
  <data>
    <tabular pivotCacheId="1579638952">
      <items count="18">
        <i x="1"/>
        <i x="2"/>
        <i x="3"/>
        <i x="4"/>
        <i x="5"/>
        <i x="6"/>
        <i x="7"/>
        <i x="8"/>
        <i x="9"/>
        <i x="10"/>
        <i x="11"/>
        <i x="0"/>
        <i x="12"/>
        <i x="13"/>
        <i x="14"/>
        <i x="15"/>
        <i x="16" s="1"/>
        <i x="1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7CD28FCF-21CE-4DCD-B5B8-FF60A4C3440A}" cache="Slicer_Name" caption="Name" columnCoun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3120D2-5730-4571-B0C4-23FFC0E88D16}" name="Table10" displayName="Table10" ref="A1:B18" totalsRowShown="0" headerRowDxfId="161">
  <autoFilter ref="A1:B18" xr:uid="{BE3120D2-5730-4571-B0C4-23FFC0E88D16}"/>
  <tableColumns count="2">
    <tableColumn id="1" xr3:uid="{4788FAF9-6318-4CB1-BD9D-E6CCEDEA005D}" name="Table Name"/>
    <tableColumn id="2" xr3:uid="{BDE1F2FD-FD75-4DEF-BE56-C8EAE28AF228}" name="Name"/>
  </tableColumns>
  <tableStyleInfo name="Dark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4D1C74-BE18-490E-B396-097D407DA97D}" name="tbl_FieldOverview" displayName="tbl_FieldOverview" ref="C29:AC145" totalsRowShown="0" headerRowDxfId="427" dataDxfId="425" headerRowBorderDxfId="426">
  <autoFilter ref="C29:AC145" xr:uid="{034D1C74-BE18-490E-B396-097D407DA97D}"/>
  <tableColumns count="27">
    <tableColumn id="27" xr3:uid="{47EAA0BD-DD79-49CF-9273-A210924AEFC0}" name="Dataframe" dataDxfId="424"/>
    <tableColumn id="1" xr3:uid="{010A8E62-502A-4B19-B37A-BF59E03A068A}" name="Field" dataDxfId="423"/>
    <tableColumn id="2" xr3:uid="{AD236665-EC7C-404F-8915-AD7CD5510D0F}" name="Definition" dataDxfId="422"/>
    <tableColumn id="3" xr3:uid="{B78AB378-5727-433E-AB9C-BB970FC42B31}" name="Field Notes" dataDxfId="421"/>
    <tableColumn id="4" xr3:uid="{EF15AE67-FE31-471E-840E-8104B878A3E8}" name="Data type" dataDxfId="420"/>
    <tableColumn id="5" xr3:uid="{5006D683-9D12-4B97-9EF2-6D41AF6E0B35}" name="Distinct %" dataDxfId="419"/>
    <tableColumn id="6" xr3:uid="{3AFB42F8-9976-44FF-9239-74914D5BE035}" name="Missing %" dataDxfId="418"/>
    <tableColumn id="7" xr3:uid="{4BA41102-DB06-4180-9754-C88722FE82BD}" name="Memory Usage %" dataDxfId="417"/>
    <tableColumn id="8" xr3:uid="{D22319BD-3A80-40F3-84FC-A6D1627B2F29}" name="Memory Usage" dataDxfId="416"/>
    <tableColumn id="9" xr3:uid="{77FAEE19-B6C7-4056-8EF3-5EB877C820C4}" name="Distinct" dataDxfId="415"/>
    <tableColumn id="10" xr3:uid="{54FF47BF-594E-417B-9028-64A4DFE4D389}" name="Count" dataDxfId="414"/>
    <tableColumn id="11" xr3:uid="{54E587FE-36DC-4522-91DC-8B81B386217B}" name="Count %" dataDxfId="413"/>
    <tableColumn id="12" xr3:uid="{0DE21D83-93B1-480C-BE9C-379DA0E532C7}" name="Missing" dataDxfId="412"/>
    <tableColumn id="13" xr3:uid="{C4B407B9-B7FB-4DFC-A6B3-885C816BAF99}" name="Mean" dataDxfId="411"/>
    <tableColumn id="14" xr3:uid="{9796FD8E-D568-43E1-AC6E-BFAE7C7B7017}" name="Median" dataDxfId="166"/>
    <tableColumn id="15" xr3:uid="{A6A7BCED-DD2F-4B41-A84C-2F2674A38A53}" name="Mode" dataDxfId="167"/>
    <tableColumn id="16" xr3:uid="{46607FA5-244C-49C2-997C-B64EB2E94FDE}" name="Standard Deviation" dataDxfId="165"/>
    <tableColumn id="17" xr3:uid="{80BA1782-4C46-45CE-B3FB-40B70BA09AF9}" name="Variance" dataDxfId="410"/>
    <tableColumn id="18" xr3:uid="{EC3C5A76-EF95-419C-87A8-D8885B542521}" name="Min" dataDxfId="409"/>
    <tableColumn id="19" xr3:uid="{BFE545F8-810C-4F0A-A0B2-FF0AB9764A07}" name="5%" dataDxfId="408"/>
    <tableColumn id="20" xr3:uid="{77D31A9B-57B1-4422-8EF9-6320F00E0DB9}" name="25%" dataDxfId="407"/>
    <tableColumn id="21" xr3:uid="{7A350787-F0EA-4E65-B596-5D7253E75CD6}" name="50%" dataDxfId="406"/>
    <tableColumn id="22" xr3:uid="{FB4C260E-A19F-4908-9DBF-DB4AC630982A}" name="75%" dataDxfId="405"/>
    <tableColumn id="23" xr3:uid="{FBECC9F1-5BC8-4774-9475-EB2D6D28F1E2}" name="95%" dataDxfId="404"/>
    <tableColumn id="24" xr3:uid="{839CD532-ED80-4544-A8C8-E9E036764A84}" name="Max" dataDxfId="403"/>
    <tableColumn id="25" xr3:uid="{9DDA1FD6-82B1-4FBE-8BBD-B40C331930D2}" name="Range" dataDxfId="402"/>
    <tableColumn id="26" xr3:uid="{902A027A-FD65-44D4-B3D0-5B3883ACFA39}" name="IQR" dataDxfId="401"/>
  </tableColumns>
  <tableStyleInfo name="Dark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26EE770E-621B-4905-BB6C-4FFCC0868621}" name="tbl_DatasetOverview" displayName="tbl_DatasetOverview" ref="C8:K24" totalsRowShown="0" headerRowDxfId="400">
  <tableColumns count="9">
    <tableColumn id="6" xr3:uid="{E41CFD37-A468-4C79-B7EA-0360B1C4BCC4}" name="Dataframe" dataDxfId="163" dataCellStyle="Hyperlink"/>
    <tableColumn id="3" xr3:uid="{D6E3117D-28E6-489B-83F5-68B84D7EF343}" name="Memory Usage (bytes)" dataDxfId="164"/>
    <tableColumn id="8" xr3:uid="{01C58C05-F8CF-4B63-865A-ED62EC251B59}" name="Definition" dataDxfId="168"/>
    <tableColumn id="7" xr3:uid="{0ECDCE5F-437F-407A-9547-E4057BE96D33}" name="Notes" dataDxfId="399"/>
    <tableColumn id="1" xr3:uid="{D38AC8C3-17A3-4A73-AC79-C4E82940B798}" name="Rows" dataDxfId="398"/>
    <tableColumn id="2" xr3:uid="{4984DB9E-9D5A-4886-AAB5-58DC47E14DCC}" name="Columns" dataDxfId="397"/>
    <tableColumn id="10" xr3:uid="{40668933-7054-482A-855D-73B4454D34F2}" name="Fields Defined %" dataDxfId="162">
      <calculatedColumnFormula>COUNTIFS(tbl_FieldOverview[Dataframe],tbl_DatasetOverview[[#This Row],[Dataframe]],tbl_FieldOverview[Definition],"&lt;&gt;"&amp;"")</calculatedColumnFormula>
    </tableColumn>
    <tableColumn id="4" xr3:uid="{712B69B3-A1BD-4122-89FC-77D281C38512}" name="Distinct Record %" dataDxfId="396"/>
    <tableColumn id="5" xr3:uid="{6FD0B6CD-D5BB-48A4-81E6-F92D5F83A050}" name="Missing Values %" dataDxfId="395"/>
  </tableColumns>
  <tableStyleInfo name="Dark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D1E60-5E37-456A-AD85-0649D531840E}" name="tbl_SourceData" displayName="tbl_SourceData" ref="D79:N624" totalsRowShown="0" headerRowDxfId="394" dataDxfId="393" headerRowCellStyle="DarkHeader" dataCellStyle="Normal">
  <autoFilter ref="D79:N624" xr:uid="{DB1D1E60-5E37-456A-AD85-0649D531840E}"/>
  <tableColumns count="11">
    <tableColumn id="1" xr3:uid="{57EDF41E-F06D-4819-BADE-3D62DE46F06C}" name="Record List" dataDxfId="392" dataCellStyle="Normal"/>
    <tableColumn id="2" xr3:uid="{CF70C9CE-83FE-40FA-8089-C68B39CF665A}" name="c1" dataDxfId="391" dataCellStyle="Normal"/>
    <tableColumn id="3" xr3:uid="{B8654690-502A-4FAF-9205-0118DABCB954}" name="Bank" dataDxfId="390" dataCellStyle="Normal"/>
    <tableColumn id="4" xr3:uid="{5A5BA001-2F93-4E62-880C-C4E8BDB17EEB}" name="City" dataDxfId="389" dataCellStyle="Normal"/>
    <tableColumn id="5" xr3:uid="{7548207A-5AE3-45CE-82C8-E4AEF4C99A0D}" name="State" dataDxfId="388" dataCellStyle="Normal"/>
    <tableColumn id="6" xr3:uid="{C1B48C46-E0C9-4785-9D9E-3D799C517405}" name="Date" dataDxfId="387" dataCellStyle="Normal"/>
    <tableColumn id="7" xr3:uid="{1823FC84-3FB4-422A-9C09-CC3A2DF60CA7}" name="Acquired by" dataDxfId="386" dataCellStyle="Normal"/>
    <tableColumn id="8" xr3:uid="{048DD411-2EB8-4D27-9779-2CD0FE46B557}" name="Assets ($mil.)" dataDxfId="385" dataCellStyle="Normal"/>
    <tableColumn id="9" xr3:uid="{EC8CD57D-B67A-449D-ADF6-E0905145C021}" name="index" dataDxfId="384" dataCellStyle="Normal"/>
    <tableColumn id="10" xr3:uid="{BD9C5E3B-F16F-4748-8B63-1F4C69954912}" name="HasBlank" dataDxfId="383" dataCellStyle="Normal"/>
    <tableColumn id="11" xr3:uid="{5B093B67-5574-41EA-A1E9-540811411403}" name="Record Hash" dataDxfId="382" dataCellStyle="Normal"/>
  </tableColumns>
  <tableStyleInfo name="DarkTab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4A5764F-4C93-41F8-80E4-B609470503CA}" name="tbl_SourceData_calendar" displayName="tbl_SourceData_calendar" ref="D79:I809" totalsRowShown="0" headerRowDxfId="381" dataDxfId="380" headerRowCellStyle="DarkHeader" dataCellStyle="Normal">
  <autoFilter ref="D79:I809" xr:uid="{DB1D1E60-5E37-456A-AD85-0649D531840E}"/>
  <tableColumns count="6">
    <tableColumn id="1" xr3:uid="{355885C3-1EAE-49CD-9C70-D7E85450CDA7}" name="Record List" dataDxfId="379" dataCellStyle="Normal"/>
    <tableColumn id="2" xr3:uid="{44A02401-5760-4BEB-AD8E-E690894983E4}" name="dt" dataDxfId="378" dataCellStyle="Normal"/>
    <tableColumn id="3" xr3:uid="{D284C279-F971-4C06-AA70-4FE2A89EC913}" name="v" dataDxfId="377" dataCellStyle="Normal"/>
    <tableColumn id="4" xr3:uid="{92D32ABA-EEE3-40FD-8D38-2F9C88C2BA7E}" name="index" dataDxfId="376" dataCellStyle="Normal"/>
    <tableColumn id="5" xr3:uid="{8BB9E5ED-CD7C-488C-A2D3-D76A6907FCDD}" name="HasBlank" dataDxfId="375" dataCellStyle="Normal"/>
    <tableColumn id="6" xr3:uid="{46410F14-200C-483F-9AEF-2DCACF9D1362}" name="Record Hash" dataDxfId="374" dataCellStyle="Normal"/>
  </tableColumns>
  <tableStyleInfo name="DarkTab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D86E73-3113-4E8D-950F-BB145492AB4F}" name="tbl_SourceData_candle" displayName="tbl_SourceData_candle" ref="D79:M179" totalsRowShown="0" headerRowDxfId="373" dataDxfId="372" headerRowCellStyle="DarkHeader" dataCellStyle="Normal">
  <autoFilter ref="D79:M179" xr:uid="{DB1D1E60-5E37-456A-AD85-0649D531840E}"/>
  <tableColumns count="10">
    <tableColumn id="1" xr3:uid="{95F5EC51-6CAA-4FD6-85CC-8D1E3F7328E7}" name="Record List" dataDxfId="371" dataCellStyle="Normal"/>
    <tableColumn id="2" xr3:uid="{2217ED14-D0A4-423C-A0FE-FA5162923051}" name="time" dataDxfId="370" dataCellStyle="Normal"/>
    <tableColumn id="3" xr3:uid="{32D3E01D-A52D-4B07-BEF0-42C423B5C3B5}" name="open" dataDxfId="369" dataCellStyle="Normal"/>
    <tableColumn id="4" xr3:uid="{5C1EF3AC-4C7F-4BA2-AF65-B85234FCDC9E}" name="close" dataDxfId="368" dataCellStyle="Normal"/>
    <tableColumn id="5" xr3:uid="{A7B4BD19-34B4-4996-B2CB-E34F8EBCDD8C}" name="low" dataDxfId="367" dataCellStyle="Normal"/>
    <tableColumn id="6" xr3:uid="{29889C00-EFF8-4DAB-A168-B68C725DF6F5}" name="high" dataDxfId="366" dataCellStyle="Normal"/>
    <tableColumn id="7" xr3:uid="{CDA1939F-1C48-48F5-9815-401EF6846613}" name="volume" dataDxfId="365" dataCellStyle="Normal"/>
    <tableColumn id="8" xr3:uid="{DBDD5A69-F515-46DF-B232-92388A00B465}" name="index" dataDxfId="364" dataCellStyle="Normal"/>
    <tableColumn id="9" xr3:uid="{F6703DB8-471D-4DC6-B4AE-79BEE85F1221}" name="HasBlank" dataDxfId="363" dataCellStyle="Normal"/>
    <tableColumn id="10" xr3:uid="{187CAB23-0C72-4BEF-9346-8112C02B6B41}" name="Record Hash" dataDxfId="362" dataCellStyle="Normal"/>
  </tableColumns>
  <tableStyleInfo name="DarkTab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590EDFF-19D1-43B3-9CF5-CF87A28AF1CB}" name="tbl_SourceData_christmas_cost" displayName="tbl_SourceData_christmas_cost" ref="D79:L103" totalsRowShown="0" headerRowDxfId="361" dataDxfId="360" headerRowCellStyle="DarkHeader" dataCellStyle="Normal">
  <autoFilter ref="D79:L103" xr:uid="{DB1D1E60-5E37-456A-AD85-0649D531840E}"/>
  <tableColumns count="9">
    <tableColumn id="1" xr3:uid="{0314FE7D-DB8C-4205-9B72-7C3B034852D9}" name="Record List" dataDxfId="359" dataCellStyle="Normal"/>
    <tableColumn id="2" xr3:uid="{FABCF38A-A369-4A74-9700-1D37B593E61D}" name="Country" dataDxfId="358" dataCellStyle="Normal"/>
    <tableColumn id="3" xr3:uid="{D6C6385D-E430-43A8-9F09-77802FE25615}" name="CostOfChristmas" dataDxfId="357" dataCellStyle="Normal"/>
    <tableColumn id="4" xr3:uid="{0ABFD58C-850F-4360-A088-DAC1916F2553}" name="AvgSalary" dataDxfId="356" dataCellStyle="Normal"/>
    <tableColumn id="5" xr3:uid="{B5195B30-5428-4383-8682-FC411DACD907}" name="Trunk" dataDxfId="355" dataCellStyle="Normal"/>
    <tableColumn id="6" xr3:uid="{5C6BB540-71B8-47B6-8978-4F6C0105C7CF}" name="Star" dataDxfId="354" dataCellStyle="Normal"/>
    <tableColumn id="7" xr3:uid="{0C733EA5-2FD7-4F78-8CFF-ABE22731B815}" name="index" dataDxfId="353" dataCellStyle="Normal"/>
    <tableColumn id="8" xr3:uid="{FCE40D0B-CE7D-4528-BFDB-9292206632EC}" name="HasBlank" dataDxfId="352" dataCellStyle="Normal"/>
    <tableColumn id="9" xr3:uid="{8D7E1EB5-E94E-4B39-8F80-2CCA2055CD2E}" name="Record Hash" dataDxfId="351" dataCellStyle="Normal"/>
  </tableColumns>
  <tableStyleInfo name="DarkTab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809C8F7-99F5-415E-B02B-CDC2899319A4}" name="tbl_SourceData_companies" displayName="tbl_SourceData_companies" ref="D79:K87" totalsRowShown="0" headerRowDxfId="350" dataDxfId="349" headerRowCellStyle="DarkHeader" dataCellStyle="Normal">
  <autoFilter ref="D79:K87" xr:uid="{DB1D1E60-5E37-456A-AD85-0649D531840E}"/>
  <tableColumns count="8">
    <tableColumn id="1" xr3:uid="{FAC8C525-4E9C-40ED-BFC5-687303984565}" name="Record List" dataDxfId="348" dataCellStyle="Normal"/>
    <tableColumn id="2" xr3:uid="{B05B8A1C-858E-4DC3-9FCA-84F20D7370CB}" name="Company" dataDxfId="347" dataCellStyle="Normal"/>
    <tableColumn id="3" xr3:uid="{FFB4EB47-B2D4-4063-8ECF-A0B3B3F6CF0A}" name="PnL" dataDxfId="346" dataCellStyle="Normal"/>
    <tableColumn id="4" xr3:uid="{977F8E74-3E95-4E6D-9A59-DF92A85C6635}" name="Revenue" dataDxfId="345" dataCellStyle="Normal"/>
    <tableColumn id="5" xr3:uid="{FFEA443B-89F0-4B6B-AFE5-6C0E7373AB9E}" name="Negatives" dataDxfId="344" dataCellStyle="Normal"/>
    <tableColumn id="6" xr3:uid="{F09CB480-EE8C-4A92-9851-9FE80D70813E}" name="index" dataDxfId="343" dataCellStyle="Normal"/>
    <tableColumn id="7" xr3:uid="{42ED583A-E4F9-4343-810E-01F5D0F24B16}" name="HasBlank" dataDxfId="342" dataCellStyle="Normal"/>
    <tableColumn id="8" xr3:uid="{4B0EC99D-5340-4EBC-9571-AEF98593A914}" name="Record Hash" dataDxfId="341" dataCellStyle="Normal"/>
  </tableColumns>
  <tableStyleInfo name="DarkTab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17442DC-460F-4C3E-A13A-002E1478DBB3}" name="tbl_SourceData_country_stats_" displayName="tbl_SourceData_country_stats_" ref="D79:M88" totalsRowShown="0" headerRowDxfId="340" dataDxfId="339" headerRowCellStyle="DarkHeader" dataCellStyle="Normal">
  <autoFilter ref="D79:M88" xr:uid="{DB1D1E60-5E37-456A-AD85-0649D531840E}"/>
  <tableColumns count="10">
    <tableColumn id="1" xr3:uid="{F2D89D17-A382-4DA9-8E32-F8A01061B7AF}" name="Record List" dataDxfId="338" dataCellStyle="Normal"/>
    <tableColumn id="2" xr3:uid="{ABCB769F-43A1-4F23-9D70-23B352505B29}" name="Country" dataDxfId="337" dataCellStyle="Normal"/>
    <tableColumn id="3" xr3:uid="{118D97FC-1FEB-4BD3-8551-435B3E4DA45B}" name="Population" dataDxfId="336" dataCellStyle="Normal"/>
    <tableColumn id="4" xr3:uid="{D5EEA624-3858-4EE7-8D78-B71C83BA0C4F}" name="GDP" dataDxfId="335" dataCellStyle="Normal"/>
    <tableColumn id="5" xr3:uid="{A222520A-66A7-4673-8BF3-41CDEA524504}" name="GDPperCapita" dataDxfId="334" dataCellStyle="Normal"/>
    <tableColumn id="6" xr3:uid="{3AAA3373-6112-45D6-92B4-4471EDA5CD1F}" name="exports" dataDxfId="333" dataCellStyle="Normal"/>
    <tableColumn id="7" xr3:uid="{BB9F5DDC-983E-44AC-A065-E3F1EC4EDCF5}" name="exportsPerCapita" dataDxfId="332" dataCellStyle="Normal"/>
    <tableColumn id="8" xr3:uid="{0DB2522F-0CF1-419A-BF16-0CA9448F164F}" name="index" dataDxfId="331" dataCellStyle="Normal"/>
    <tableColumn id="9" xr3:uid="{AED9D852-A911-4A0A-B36B-177C9CD7F95F}" name="HasBlank" dataDxfId="330" dataCellStyle="Normal"/>
    <tableColumn id="10" xr3:uid="{2148B3E6-B2E6-4A55-BC74-F9E01844D841}" name="Record Hash" dataDxfId="329" dataCellStyle="Normal"/>
  </tableColumns>
  <tableStyleInfo name="DarkTabl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506BBE-7D79-4ED5-9560-A174D2AE8BBE}" name="tbl_SourceData_gold_vs_bitcoi" displayName="tbl_SourceData_gold_vs_bitcoi" ref="D79:J1033" totalsRowShown="0" headerRowDxfId="328" dataDxfId="327" headerRowCellStyle="DarkHeader" dataCellStyle="Normal">
  <autoFilter ref="D79:J1033" xr:uid="{DB1D1E60-5E37-456A-AD85-0649D531840E}"/>
  <tableColumns count="7">
    <tableColumn id="1" xr3:uid="{AD02749F-4D26-4044-A17F-F3C77C7A2B2F}" name="Record List" dataDxfId="326" dataCellStyle="Normal"/>
    <tableColumn id="2" xr3:uid="{19B9B42B-FCDD-485B-8906-8EE4C5C45A59}" name="time" dataDxfId="325" dataCellStyle="Normal"/>
    <tableColumn id="3" xr3:uid="{B9CF5DA7-BAD9-40F9-A7F5-11601543CB88}" name="gold" dataDxfId="324" dataCellStyle="Normal"/>
    <tableColumn id="4" xr3:uid="{7C33FF97-8F2C-42CB-981B-68744025BF87}" name="bitcoin" dataDxfId="323" dataCellStyle="Normal"/>
    <tableColumn id="5" xr3:uid="{2C496B8D-B8EF-4F61-8359-70A8EA97F62F}" name="index" dataDxfId="322" dataCellStyle="Normal"/>
    <tableColumn id="6" xr3:uid="{4A861D02-1D89-492A-BC4F-ACA91DB5BFE3}" name="HasBlank" dataDxfId="321" dataCellStyle="Normal"/>
    <tableColumn id="7" xr3:uid="{C66781F3-D508-4143-897C-FAFE67D35E5D}" name="Record Hash" dataDxfId="320" dataCellStyle="Normal"/>
  </tableColumns>
  <tableStyleInfo name="DarkTabl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C834EEF-051A-4799-A91A-4B945E9F2096}" name="tbl_SourceData_japan_births_d" displayName="tbl_SourceData_japan_births_d" ref="D79:N197" totalsRowShown="0" headerRowDxfId="319" dataDxfId="318" headerRowCellStyle="DarkHeader" dataCellStyle="Normal">
  <autoFilter ref="D79:N197" xr:uid="{DB1D1E60-5E37-456A-AD85-0649D531840E}"/>
  <tableColumns count="11">
    <tableColumn id="1" xr3:uid="{75D48394-BFA9-44CC-985F-C0D06D9BE5B9}" name="Record List" dataDxfId="317" dataCellStyle="Normal"/>
    <tableColumn id="2" xr3:uid="{64010B9A-67EA-4ECD-B640-8849238340D2}" name="Year" dataDxfId="316" dataCellStyle="Normal"/>
    <tableColumn id="3" xr3:uid="{8E28429D-36A8-412F-A26D-A3A9B94DDC70}" name="Births" dataDxfId="315" dataCellStyle="Normal"/>
    <tableColumn id="4" xr3:uid="{E1E53FA1-C06C-44D2-831E-EDFD42BA690E}" name="Deaths" dataDxfId="314" dataCellStyle="Normal"/>
    <tableColumn id="5" xr3:uid="{4C1B130B-A476-4F30-810F-20572EB31E37}" name="Births_SD_MARKLINE" dataDxfId="313" dataCellStyle="Normal"/>
    <tableColumn id="6" xr3:uid="{14018157-3A7B-4BCA-93B4-9D4E26889487}" name="Births_SD_MARKAREA" dataDxfId="312" dataCellStyle="Normal"/>
    <tableColumn id="7" xr3:uid="{5DAC71AD-B441-4130-BB7E-EE7AF88D91A8}" name="Births_SD_MARKPOINT" dataDxfId="311" dataCellStyle="Normal"/>
    <tableColumn id="8" xr3:uid="{AB1B8BBA-99C3-4AEC-9D55-5D8FE52B6FB7}" name="Delta" dataDxfId="310" dataCellStyle="Normal"/>
    <tableColumn id="9" xr3:uid="{28F24701-36A3-4C80-B925-A09B6E0C93F2}" name="index" dataDxfId="309" dataCellStyle="Normal"/>
    <tableColumn id="10" xr3:uid="{87E9E7DC-22C5-4E02-8FF5-0B3C7401D5DD}" name="HasBlank" dataDxfId="308" dataCellStyle="Normal"/>
    <tableColumn id="11" xr3:uid="{B330ACA0-E68D-4F34-BED3-A4F8AFDCD695}" name="Record Hash" dataDxfId="307" dataCellStyle="Normal"/>
  </tableColumns>
  <tableStyleInfo name="DarkTabl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0C58EB9-991F-406A-8363-23EDFD72E588}" name="tbl_SourceData_japan_populati" displayName="tbl_SourceData_japan_populati" ref="D79:J180" totalsRowShown="0" headerRowDxfId="306" dataDxfId="305" headerRowCellStyle="DarkHeader" dataCellStyle="Normal">
  <autoFilter ref="D79:J180" xr:uid="{DB1D1E60-5E37-456A-AD85-0649D531840E}"/>
  <tableColumns count="7">
    <tableColumn id="1" xr3:uid="{7AA6671A-507D-493E-B2DE-9B3C78C97F2D}" name="Record List" dataDxfId="304" dataCellStyle="Normal"/>
    <tableColumn id="2" xr3:uid="{1E804506-99F6-4100-BBC9-AE7E026B6EDD}" name="Age" dataDxfId="303" dataCellStyle="Normal"/>
    <tableColumn id="3" xr3:uid="{51324558-091B-43E5-830E-0A570F45B7DE}" name="Males" dataDxfId="302" dataCellStyle="Normal"/>
    <tableColumn id="4" xr3:uid="{352452F7-8D67-469F-AC04-6CA56FE397C0}" name="Females" dataDxfId="301" dataCellStyle="Normal"/>
    <tableColumn id="5" xr3:uid="{A49880F5-C67B-4ADF-A97B-DF79FCC8AAE1}" name="index" dataDxfId="300" dataCellStyle="Normal"/>
    <tableColumn id="6" xr3:uid="{6D728C3C-D1FE-45C9-BD38-69B313F396F4}" name="HasBlank" dataDxfId="299" dataCellStyle="Normal"/>
    <tableColumn id="7" xr3:uid="{69192D45-8D6D-48F7-BB6E-55E42F86F763}" name="Record Hash" dataDxfId="298" dataCellStyle="Normal"/>
  </tableColumns>
  <tableStyleInfo name="DarkTab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616217EA-4390-47F7-859E-B4146B83CFC0}" name="tbl_SourceData_metrics" displayName="tbl_SourceData_metrics" ref="D79:P89" totalsRowShown="0" headerRowDxfId="297" dataDxfId="296" headerRowCellStyle="DarkHeader" dataCellStyle="Normal">
  <autoFilter ref="D79:P89" xr:uid="{DB1D1E60-5E37-456A-AD85-0649D531840E}"/>
  <tableColumns count="13">
    <tableColumn id="1" xr3:uid="{E8D0D1AD-627B-49AF-AB5E-51A09B064D4A}" name="Record List" dataDxfId="295" dataCellStyle="Normal"/>
    <tableColumn id="2" xr3:uid="{7E2F237A-59CC-42EA-969B-C0F2723B533C}" name="gold" dataDxfId="294" dataCellStyle="Normal"/>
    <tableColumn id="3" xr3:uid="{BD5C611A-9EC0-4EB3-BA1C-E980E78FB749}" name="silver" dataDxfId="293" dataCellStyle="Normal"/>
    <tableColumn id="4" xr3:uid="{592DE43D-1AF2-44E1-8860-70B2B3D8DAD4}" name="crude" dataDxfId="292" dataCellStyle="Normal"/>
    <tableColumn id="5" xr3:uid="{CE6973FA-C823-4B91-B5F7-3BD999C345C9}" name="slick" dataDxfId="291" dataCellStyle="Normal"/>
    <tableColumn id="6" xr3:uid="{EC0FAE71-381B-4F08-A473-C61CBCD9C03B}" name="copper" dataDxfId="290" dataCellStyle="Normal"/>
    <tableColumn id="7" xr3:uid="{A8324767-1439-40FB-9AAD-1CF251D8CCEF}" name="iron" dataDxfId="289" dataCellStyle="Normal"/>
    <tableColumn id="8" xr3:uid="{5B8E67F5-C229-4A2B-BB04-5566A10CB37F}" name="diamond" dataDxfId="288" dataCellStyle="Normal"/>
    <tableColumn id="9" xr3:uid="{21F44C62-6DB6-4E81-8C71-70D1D780E360}" name="rubber" dataDxfId="287" dataCellStyle="Normal"/>
    <tableColumn id="10" xr3:uid="{E78C40BD-2BF1-4BC3-AF91-F00CD445E170}" name="lead" dataDxfId="286" dataCellStyle="Normal"/>
    <tableColumn id="11" xr3:uid="{F719A8F4-5D33-49AF-A06E-E7A15FCF6EAC}" name="index" dataDxfId="285" dataCellStyle="Normal"/>
    <tableColumn id="12" xr3:uid="{FAFBC10D-961C-4646-A744-27B35D152A9A}" name="HasBlank" dataDxfId="284" dataCellStyle="Normal"/>
    <tableColumn id="13" xr3:uid="{2143CE13-2A61-409E-A345-1BE30B3DCC37}" name="Record Hash" dataDxfId="283" dataCellStyle="Normal"/>
  </tableColumns>
  <tableStyleInfo name="DarkTab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6AAEBAC-9B34-4E8E-932B-0F8128E3EC56}" name="tbl_SourceData_niger_populati" displayName="tbl_SourceData_niger_populati" ref="D79:J180" totalsRowShown="0" headerRowDxfId="282" dataDxfId="281" headerRowCellStyle="DarkHeader" dataCellStyle="Normal">
  <autoFilter ref="D79:J180" xr:uid="{DB1D1E60-5E37-456A-AD85-0649D531840E}"/>
  <tableColumns count="7">
    <tableColumn id="1" xr3:uid="{6A0E35A7-271A-47BB-A923-0E7D36321531}" name="Record List" dataDxfId="280" dataCellStyle="Normal"/>
    <tableColumn id="2" xr3:uid="{C69EFE67-2E2A-4A6A-B63F-2D33DF1D39EE}" name="Age" dataDxfId="279" dataCellStyle="Normal"/>
    <tableColumn id="3" xr3:uid="{CCDA77A2-3F30-4231-8C82-E4C1A62D1B23}" name="Males" dataDxfId="278" dataCellStyle="Normal"/>
    <tableColumn id="4" xr3:uid="{1740C535-0A56-40CC-8627-F2C72B7E2328}" name="Females" dataDxfId="277" dataCellStyle="Normal"/>
    <tableColumn id="5" xr3:uid="{E5C09829-731A-43E0-9205-4A6F886917B0}" name="index" dataDxfId="276" dataCellStyle="Normal"/>
    <tableColumn id="6" xr3:uid="{823777F5-E0FA-484C-8575-CA6CE3AC7EBF}" name="HasBlank" dataDxfId="275" dataCellStyle="Normal"/>
    <tableColumn id="7" xr3:uid="{CEB8BF45-6384-4869-9FC0-02E1BDBC4457}" name="Record Hash" dataDxfId="274" dataCellStyle="Normal"/>
  </tableColumns>
  <tableStyleInfo name="DarkTab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4F110A4-DF02-4869-8415-D4FDC6326BC8}" name="tbl_SourceData_quotes" displayName="tbl_SourceData_quotes" ref="D79:R129" totalsRowShown="0" headerRowDxfId="273" dataDxfId="272" headerRowCellStyle="DarkHeader" dataCellStyle="Normal">
  <autoFilter ref="D79:R129" xr:uid="{DB1D1E60-5E37-456A-AD85-0649D531840E}"/>
  <tableColumns count="15">
    <tableColumn id="1" xr3:uid="{0E6253DA-A9B2-44A4-BDD7-C1A5EC04C16D}" name="Record List" dataDxfId="271" dataCellStyle="Normal"/>
    <tableColumn id="2" xr3:uid="{C258D2AF-DC39-4D00-87AA-5630F23268AF}" name="time" dataDxfId="270" dataCellStyle="Normal"/>
    <tableColumn id="3" xr3:uid="{1B88AB70-A200-48F7-B746-620D48928E3E}" name="status" dataDxfId="269" dataCellStyle="Normal"/>
    <tableColumn id="4" xr3:uid="{EC35F7A3-A379-4D03-AD2D-853D2CBBBF86}" name="instrument" dataDxfId="268" dataCellStyle="Normal"/>
    <tableColumn id="5" xr3:uid="{764D1299-A46C-4AF6-8122-FE7403D67190}" name="symbol_SD_TAG" dataDxfId="267" dataCellStyle="Normal"/>
    <tableColumn id="6" xr3:uid="{59E4D0B6-DF7F-4BA8-88E2-8F781A72A381}" name="price_SD_CURUSD" dataDxfId="266" dataCellStyle="Normal"/>
    <tableColumn id="7" xr3:uid="{282C2B5E-7E92-4FAF-8364-594963A00D6D}" name="bid" dataDxfId="265" dataCellStyle="Normal"/>
    <tableColumn id="8" xr3:uid="{6A2E1842-EEB3-4740-AECE-DB62F4B0613E}" name="bid_SD_BG" dataDxfId="264" dataCellStyle="Normal"/>
    <tableColumn id="9" xr3:uid="{394CBDC3-68D6-4CAC-A9C8-73F83512797C}" name="bid_SD_CODE" dataDxfId="263" dataCellStyle="Normal"/>
    <tableColumn id="10" xr3:uid="{EBEB63D0-3186-44DB-9C6C-11C9E3BCBA72}" name="percent_SD_PERCENT0" dataDxfId="262" dataCellStyle="Normal"/>
    <tableColumn id="11" xr3:uid="{F3490A45-46D2-409A-A30F-7243BABCF14E}" name="percbar_SD_DATABAR" dataDxfId="261" dataCellStyle="Normal"/>
    <tableColumn id="12" xr3:uid="{DBCB229E-526A-4F40-8C98-AEC611ACB2B6}" name="bid_SD_FG" dataDxfId="260" dataCellStyle="Normal"/>
    <tableColumn id="13" xr3:uid="{41D8200B-ACDB-4D0E-816A-3CFD5174429C}" name="index" dataDxfId="259" dataCellStyle="Normal"/>
    <tableColumn id="14" xr3:uid="{63077DCE-BEF3-4858-B7EB-78CF8AB5C0D3}" name="HasBlank" dataDxfId="258" dataCellStyle="Normal"/>
    <tableColumn id="15" xr3:uid="{413F39B7-A5A7-400C-BB9A-6CDF07176C49}" name="Record Hash" dataDxfId="257" dataCellStyle="Normal"/>
  </tableColumns>
  <tableStyleInfo name="DarkTab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C4B5C578-E3A6-4E9A-84FC-C05E3073DD37}" name="tbl_SourceData_radar" displayName="tbl_SourceData_radar" ref="D79:M81" totalsRowShown="0" headerRowDxfId="256" dataDxfId="255" headerRowCellStyle="DarkHeader" dataCellStyle="Normal">
  <autoFilter ref="D79:M81" xr:uid="{DB1D1E60-5E37-456A-AD85-0649D531840E}"/>
  <tableColumns count="10">
    <tableColumn id="1" xr3:uid="{4BCF782B-562C-4895-AEC6-E32CD9ADA0C6}" name="Record List" dataDxfId="254" dataCellStyle="Normal"/>
    <tableColumn id="2" xr3:uid="{EA47B854-358D-4CB8-AC33-3857AFB91D21}" name="portfolio" dataDxfId="253" dataCellStyle="Normal"/>
    <tableColumn id="3" xr3:uid="{D1A6B89B-B144-45F9-A75E-CAE87D7047D2}" name="agri" dataDxfId="252" dataCellStyle="Normal"/>
    <tableColumn id="4" xr3:uid="{FED7F9ED-33E8-4B7D-B168-7E1B918E69D2}" name="realEstate" dataDxfId="251" dataCellStyle="Normal"/>
    <tableColumn id="5" xr3:uid="{70358481-1175-4C7B-8FE9-1E8F13D06563}" name="tech" dataDxfId="250" dataCellStyle="Normal"/>
    <tableColumn id="6" xr3:uid="{E221170E-BA7E-4416-8B39-9F4FA0150C7C}" name="growthPotential" dataDxfId="249" dataCellStyle="Normal"/>
    <tableColumn id="7" xr3:uid="{FE6C45FE-E3D9-4E38-A159-219850963E00}" name="finance" dataDxfId="248" dataCellStyle="Normal"/>
    <tableColumn id="8" xr3:uid="{8B8ACFBD-59FE-4499-9DB5-1BAB5A863D44}" name="index" dataDxfId="247" dataCellStyle="Normal"/>
    <tableColumn id="9" xr3:uid="{51131737-A969-4652-9E9C-B59FF3889B15}" name="HasBlank" dataDxfId="246" dataCellStyle="Normal"/>
    <tableColumn id="10" xr3:uid="{3534D205-64F6-4A58-817B-BAD4A99B64D0}" name="Record Hash" dataDxfId="245" dataCellStyle="Normal"/>
  </tableColumns>
  <tableStyleInfo name="Dark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261AB58-DF01-46A3-BA39-E4C6E5441423}" name="tbl_SourceData_sankey" displayName="tbl_SourceData_sankey" ref="D79:K91" totalsRowShown="0" headerRowDxfId="244" dataDxfId="243" headerRowCellStyle="DarkHeader" dataCellStyle="Normal">
  <autoFilter ref="D79:K91" xr:uid="{DB1D1E60-5E37-456A-AD85-0649D531840E}"/>
  <tableColumns count="8">
    <tableColumn id="1" xr3:uid="{B6EB2742-0A83-4861-92A7-79F80243E12A}" name="Record List" dataDxfId="242" dataCellStyle="Normal"/>
    <tableColumn id="2" xr3:uid="{C4B47D71-A226-4AB7-83B6-D55D124AE605}" name="OrderOrigin" dataDxfId="241" dataCellStyle="Normal"/>
    <tableColumn id="3" xr3:uid="{77E90790-AC8D-48B0-B889-45A04F0896EB}" name="Exchange" dataDxfId="240" dataCellStyle="Normal"/>
    <tableColumn id="4" xr3:uid="{0966EADB-D963-486A-A93D-270AB6950A3C}" name="State" dataDxfId="239" dataCellStyle="Normal"/>
    <tableColumn id="5" xr3:uid="{F57A9548-C37F-48AB-B2F2-0AC630E999FB}" name="v" dataDxfId="238" dataCellStyle="Normal"/>
    <tableColumn id="6" xr3:uid="{C87A0D7C-7FEC-4E2A-B14D-A4A05FA11ACD}" name="index" dataDxfId="237" dataCellStyle="Normal"/>
    <tableColumn id="7" xr3:uid="{C1E2D3A2-1DA5-401B-BF42-0B9D9BA1D7EF}" name="HasBlank" dataDxfId="236" dataCellStyle="Normal"/>
    <tableColumn id="8" xr3:uid="{A8D08FDF-A759-4FCB-A536-35AB35DBE8A2}" name="Record Hash" dataDxfId="235" dataCellStyle="Normal"/>
  </tableColumns>
  <tableStyleInfo name="Dark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F3A74C-70E1-41B8-9772-CBDAF8B891CC}" name="tbl_SourceData_search_trends" displayName="tbl_SourceData_search_trends" ref="D79:AH128" totalsRowShown="0" headerRowDxfId="234" dataDxfId="233" headerRowCellStyle="DarkHeader" dataCellStyle="Normal">
  <autoFilter ref="D79:AH128" xr:uid="{DB1D1E60-5E37-456A-AD85-0649D531840E}"/>
  <tableColumns count="31">
    <tableColumn id="1" xr3:uid="{4F097507-0A57-4069-932E-9A707CB842E5}" name="Record List" dataDxfId="232" dataCellStyle="Normal"/>
    <tableColumn id="2" xr3:uid="{DE41FC24-6395-435D-9880-DA51188E3F86}" name="Week" dataDxfId="231" dataCellStyle="Normal"/>
    <tableColumn id="3" xr3:uid="{7E2D0F42-718A-4566-AE90-F6E6E0A55F64}" name="Matthew Perry" dataDxfId="230" dataCellStyle="Normal"/>
    <tableColumn id="4" xr3:uid="{915C22A3-1C1B-4883-A4A7-DB347B254E2B}" name="chandrayaan-3" dataDxfId="229" dataCellStyle="Normal"/>
    <tableColumn id="5" xr3:uid="{D415B3F1-9EF5-40FB-AF64-00139040D00A}" name="titanic submarine" dataDxfId="228" dataCellStyle="Normal"/>
    <tableColumn id="6" xr3:uid="{217B4A6C-3343-4EE2-83F7-BFEED71F6F65}" name="hurricane lee" dataDxfId="227" dataCellStyle="Normal"/>
    <tableColumn id="7" xr3:uid="{9AF60132-67E1-4751-AD5B-89169560875E}" name="maine shooting" dataDxfId="226" dataCellStyle="Normal"/>
    <tableColumn id="8" xr3:uid="{D7AB2DAA-23BD-4B72-B683-AEC14BB60CCD}" name="nashville shooting" dataDxfId="225" dataCellStyle="Normal"/>
    <tableColumn id="9" xr3:uid="{2DF24E1F-3AA8-457C-A3EF-028293D838BE}" name="Tina Turner" dataDxfId="224" dataCellStyle="Normal"/>
    <tableColumn id="10" xr3:uid="{B3C00AB7-D5E5-4C79-9EB4-13D34ED5A31D}" name="Ken Block" dataDxfId="223" dataCellStyle="Normal"/>
    <tableColumn id="11" xr3:uid="{87C00799-0ED0-410B-89F0-A7C331B73571}" name="Lil Tay" dataDxfId="222" dataCellStyle="Normal"/>
    <tableColumn id="12" xr3:uid="{766B2CCF-A557-421F-8923-4FA22A9B923F}" name="Jerry Springer" dataDxfId="221" dataCellStyle="Normal"/>
    <tableColumn id="13" xr3:uid="{F7C8E6FB-E9F5-4B9A-9974-B3AC311B8CDE}" name="Angus Cloud" dataDxfId="220" dataCellStyle="Normal"/>
    <tableColumn id="14" xr3:uid="{91EFC796-DC5F-41ED-A220-71F5E275D5BA}" name="Nicola Bulley" dataDxfId="219" dataCellStyle="Normal"/>
    <tableColumn id="15" xr3:uid="{C852D98B-D548-43EF-B3EE-1F07FEAAEDCA}" name="Jason Aldean" dataDxfId="218" dataCellStyle="Normal"/>
    <tableColumn id="16" xr3:uid="{EF32692B-4AEC-4C59-8705-AF527104788F}" name="Joe Jonas" dataDxfId="217" dataCellStyle="Normal"/>
    <tableColumn id="17" xr3:uid="{0DB73574-D5E6-4DE4-A99B-685ED216FCE6}" name="Smash Mouth" dataDxfId="216" dataCellStyle="Normal"/>
    <tableColumn id="18" xr3:uid="{D08295F1-7C0D-421F-B183-CF326D29AADD}" name="Matthew Perry_SD_MARKPOINT" dataDxfId="215" dataCellStyle="Normal"/>
    <tableColumn id="19" xr3:uid="{2A0792BE-52DE-41F5-9B4F-C044AACD83F6}" name="chandrayaan-3_SD_MARKPOINT" dataDxfId="214" dataCellStyle="Normal"/>
    <tableColumn id="20" xr3:uid="{D59FF8ED-7916-4DF7-A2AB-47728BA02657}" name="titanic submarine_SD_MARKPOINT" dataDxfId="213" dataCellStyle="Normal"/>
    <tableColumn id="21" xr3:uid="{792D1E5F-82F9-45B1-9A66-7B3D7132CA1D}" name="hurricane lee_SD_MARKPOINT" dataDxfId="212" dataCellStyle="Normal"/>
    <tableColumn id="22" xr3:uid="{4F749B31-A171-41C4-9829-E50DFF35E6E3}" name="maine shooting_SD_MARKPOINT" dataDxfId="211" dataCellStyle="Normal"/>
    <tableColumn id="23" xr3:uid="{A4E2FE2A-F07D-44A2-95D5-FAFCECD73D9C}" name="nashville shooting_SD_MARKPOINT" dataDxfId="210" dataCellStyle="Normal"/>
    <tableColumn id="24" xr3:uid="{EE72642E-53C2-45D7-A35F-98B7C6C9C008}" name="Tina Turner_SD_MARKPOINT" dataDxfId="209" dataCellStyle="Normal"/>
    <tableColumn id="25" xr3:uid="{8D5FC65C-DD2C-4E99-AD8E-D975DCEC4BE7}" name="Ken Block_SD_MARKPOINT" dataDxfId="208" dataCellStyle="Normal"/>
    <tableColumn id="26" xr3:uid="{B1BC2D41-A25E-4B3C-B0AD-57687BDDEB41}" name="Lil Tay_SD_MARKPOINT" dataDxfId="207" dataCellStyle="Normal"/>
    <tableColumn id="27" xr3:uid="{77DCCCBB-0AB9-4B29-8384-6256B0152D71}" name="Jerry Springer_SD_MARKPOINT" dataDxfId="206" dataCellStyle="Normal"/>
    <tableColumn id="28" xr3:uid="{46845D45-227E-46CA-A855-723450C9972F}" name="Angus Cloud_SD_MARKPOINT" dataDxfId="205" dataCellStyle="Normal"/>
    <tableColumn id="29" xr3:uid="{C0C059C9-4A5C-4DFE-B69B-30D9F25BCB42}" name="index" dataDxfId="204" dataCellStyle="Normal"/>
    <tableColumn id="30" xr3:uid="{8A6E30AF-255C-4C1D-BF29-5AEB84A548D4}" name="HasBlank" dataDxfId="203" dataCellStyle="Normal"/>
    <tableColumn id="31" xr3:uid="{DC6CEB91-E170-4E61-B298-0F84132CC48B}" name="Record Hash" dataDxfId="202" dataCellStyle="Normal"/>
  </tableColumns>
  <tableStyleInfo name="DarkTabl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E3BDBE7-1F4E-4285-99C4-42ABE3C5915B}" name="tbl_SourceData_tree" displayName="tbl_SourceData_tree" ref="D79:K94" totalsRowShown="0" headerRowDxfId="201" dataDxfId="200" headerRowCellStyle="DarkHeader" dataCellStyle="Normal">
  <autoFilter ref="D79:K94" xr:uid="{DB1D1E60-5E37-456A-AD85-0649D531840E}"/>
  <tableColumns count="8">
    <tableColumn id="1" xr3:uid="{00C31FCB-AD6B-43F6-81D2-6D845600E220}" name="Record List" dataDxfId="199" dataCellStyle="Normal"/>
    <tableColumn id="2" xr3:uid="{6F64E434-DA43-47F2-9C5F-0D8AA698EEB7}" name="Continent" dataDxfId="198" dataCellStyle="Normal"/>
    <tableColumn id="3" xr3:uid="{6069E5C5-1BBA-4DD3-B1F0-A998CEF792F1}" name="TradingBloc" dataDxfId="197" dataCellStyle="Normal"/>
    <tableColumn id="4" xr3:uid="{4C29D1A6-1EB4-4CC9-A8C1-C8FC7B766AE8}" name="Country" dataDxfId="196" dataCellStyle="Normal"/>
    <tableColumn id="5" xr3:uid="{758BB774-0E48-446C-B320-6E035DEAEE6F}" name="GDP" dataDxfId="195" dataCellStyle="Normal"/>
    <tableColumn id="6" xr3:uid="{B09A8FD8-BC04-4920-A940-CEDB3512AE0F}" name="index" dataDxfId="194" dataCellStyle="Normal"/>
    <tableColumn id="7" xr3:uid="{6894A0A1-3495-4327-8646-F80A8E7B757E}" name="HasBlank" dataDxfId="193" dataCellStyle="Normal"/>
    <tableColumn id="8" xr3:uid="{E5917ACF-53E0-4B4D-89F0-59F36E6E9C2D}" name="Record Hash" dataDxfId="192" dataCellStyle="Normal"/>
  </tableColumns>
  <tableStyleInfo name="DarkTable"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F23AF2-1A5A-4EC2-A463-12BEF780B46A}" name="tbl_debug_section" displayName="tbl_debug_section" ref="D34:F42" totalsRowShown="0" headerRowDxfId="191" dataDxfId="189" headerRowBorderDxfId="190" tableBorderDxfId="188" totalsRowBorderDxfId="187">
  <tableColumns count="3">
    <tableColumn id="1" xr3:uid="{FFACC0FF-000E-4785-9C1A-22F01E7C2644}" name="Production Section" dataDxfId="186" dataCellStyle="DarkHeader"/>
    <tableColumn id="2" xr3:uid="{6A06C42D-D4AD-45CE-A81D-0918B410EAA9}" name="Production Time in Seconds" dataDxfId="185"/>
    <tableColumn id="3" xr3:uid="{2643AF23-A2E5-4438-810D-7531CB2D2E4E}" name="% of Production Time" dataDxfId="184" dataCellStyle="Percent"/>
  </tableColumns>
  <tableStyleInfo name="DarkTable"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06681A-5322-4A3F-BB34-C5A4EED8E33F}" name="tbl_debug_environment" displayName="tbl_debug_environment" ref="D10:E25" totalsRowShown="0" dataDxfId="182" headerRowBorderDxfId="183" tableBorderDxfId="181">
  <tableColumns count="2">
    <tableColumn id="1" xr3:uid="{9623C5AE-E7C2-4493-9B72-08667C9B2C60}" name="Environment Variable" dataDxfId="180" dataCellStyle="DarkHeader"/>
    <tableColumn id="2" xr3:uid="{E5E357AA-48FB-47EA-928A-80845B0CD7C9}" name="Value" dataDxfId="179"/>
  </tableColumns>
  <tableStyleInfo name="DarkTable"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6117933-3C15-4FC8-ADF4-0EC66304DEE1}" name="tbl_debug_config" displayName="tbl_debug_config" ref="G10:H21" totalsRowShown="0" headerRowBorderDxfId="178" tableBorderDxfId="177" totalsRowBorderDxfId="176">
  <autoFilter ref="G10:H21" xr:uid="{A6117933-3C15-4FC8-ADF4-0EC66304DEE1}"/>
  <tableColumns count="2">
    <tableColumn id="1" xr3:uid="{EC70458D-5C3D-497C-AA06-AFCBD688FBDA}" name="Input Argument" dataDxfId="175" dataCellStyle="DarkHeader"/>
    <tableColumn id="2" xr3:uid="{FCA8AE27-3D46-4152-9A03-0F3EFBA2366A}" name="Value" dataDxfId="174" dataCellStyle="DarkHeader"/>
  </tableColumns>
  <tableStyleInfo name="DarkTable"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F89CD0-DF40-4046-87D4-2BF660DDE636}" name="tbl_debug_errors" displayName="tbl_debug_errors" ref="J10:K11" totalsRowShown="0" headerRowBorderDxfId="173" tableBorderDxfId="172" totalsRowBorderDxfId="171">
  <autoFilter ref="J10:K11" xr:uid="{6AF89CD0-DF40-4046-87D4-2BF660DDE636}"/>
  <tableColumns count="2">
    <tableColumn id="1" xr3:uid="{27FA7240-202E-4FAB-AD4A-DC169AFD6F56}" name="Error Type" dataDxfId="170" dataCellStyle="DarkHeader"/>
    <tableColumn id="2" xr3:uid="{C21354E4-3682-4AA0-B73A-2E689C89258C}" name="Detail" dataDxfId="169" dataCellStyle="DarkHeader"/>
  </tableColumns>
  <tableStyleInfo name="DarkTable" showFirstColumn="0" showLastColumn="0" showRowStripes="1" showColumnStripes="0"/>
</table>
</file>

<file path=xl/theme/theme1.xml><?xml version="1.0" encoding="utf-8"?>
<a:theme xmlns:a="http://schemas.openxmlformats.org/drawingml/2006/main" name="Office Theme">
  <a:themeElements>
    <a:clrScheme name="Custom 1">
      <a:dk1>
        <a:srgbClr val="3A3A3A"/>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64"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17EC2E-99C3-4FD8-98FA-DB511231C813}">
  <we:reference id="wa104380862" version="3.0.0.0" store="en-US" storeType="OMEX"/>
  <we:alternateReferences>
    <we:reference id="wa104380862" version="3.0.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hyperlink" Target="https://github.com/InfoDesigner/xleda" TargetMode="External"/><Relationship Id="rId7" Type="http://schemas.openxmlformats.org/officeDocument/2006/relationships/table" Target="../tables/table21.xml"/><Relationship Id="rId2" Type="http://schemas.openxmlformats.org/officeDocument/2006/relationships/hyperlink" Target="https://github.com/InfoDesigner/xleda" TargetMode="External"/><Relationship Id="rId1" Type="http://schemas.openxmlformats.org/officeDocument/2006/relationships/hyperlink" Target="https://github.com/InfoDesigner/xleda" TargetMode="External"/><Relationship Id="rId6" Type="http://schemas.openxmlformats.org/officeDocument/2006/relationships/table" Target="../tables/table20.xml"/><Relationship Id="rId5" Type="http://schemas.openxmlformats.org/officeDocument/2006/relationships/drawing" Target="../drawings/drawing19.xml"/><Relationship Id="rId4" Type="http://schemas.openxmlformats.org/officeDocument/2006/relationships/printerSettings" Target="../printerSettings/printerSettings19.bin"/><Relationship Id="rId9"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00A6F-A506-4DF0-B514-2E5BDC409A3B}">
  <sheetPr codeName="Sheet10"/>
  <dimension ref="A1:B18"/>
  <sheetViews>
    <sheetView workbookViewId="0">
      <selection activeCell="F24" sqref="F23:F24"/>
    </sheetView>
  </sheetViews>
  <sheetFormatPr defaultRowHeight="14.4"/>
  <cols>
    <col min="1" max="1" width="27.21875" bestFit="1" customWidth="1"/>
    <col min="2" max="2" width="25" customWidth="1"/>
  </cols>
  <sheetData>
    <row r="1" spans="1:2">
      <c r="A1" s="133" t="s">
        <v>1642</v>
      </c>
      <c r="B1" s="133" t="s">
        <v>1660</v>
      </c>
    </row>
    <row r="2" spans="1:2">
      <c r="A2" t="s">
        <v>1643</v>
      </c>
      <c r="B2" t="s">
        <v>1617</v>
      </c>
    </row>
    <row r="3" spans="1:2">
      <c r="A3" t="s">
        <v>1644</v>
      </c>
      <c r="B3" t="s">
        <v>1640</v>
      </c>
    </row>
    <row r="4" spans="1:2">
      <c r="A4" t="s">
        <v>1645</v>
      </c>
      <c r="B4" t="s">
        <v>1621</v>
      </c>
    </row>
    <row r="5" spans="1:2">
      <c r="A5" t="s">
        <v>1646</v>
      </c>
      <c r="B5" t="s">
        <v>1639</v>
      </c>
    </row>
    <row r="6" spans="1:2">
      <c r="A6" t="s">
        <v>1647</v>
      </c>
      <c r="B6" t="s">
        <v>1623</v>
      </c>
    </row>
    <row r="7" spans="1:2">
      <c r="A7" t="s">
        <v>1648</v>
      </c>
      <c r="B7" t="s">
        <v>1624</v>
      </c>
    </row>
    <row r="8" spans="1:2">
      <c r="A8" t="s">
        <v>1649</v>
      </c>
      <c r="B8" t="s">
        <v>1625</v>
      </c>
    </row>
    <row r="9" spans="1:2">
      <c r="A9" t="s">
        <v>1650</v>
      </c>
      <c r="B9" t="s">
        <v>1626</v>
      </c>
    </row>
    <row r="10" spans="1:2">
      <c r="A10" t="s">
        <v>1651</v>
      </c>
      <c r="B10" t="s">
        <v>1627</v>
      </c>
    </row>
    <row r="11" spans="1:2">
      <c r="A11" t="s">
        <v>1652</v>
      </c>
      <c r="B11" t="s">
        <v>1628</v>
      </c>
    </row>
    <row r="12" spans="1:2">
      <c r="A12" t="s">
        <v>1653</v>
      </c>
      <c r="B12" t="s">
        <v>1629</v>
      </c>
    </row>
    <row r="13" spans="1:2">
      <c r="A13" t="s">
        <v>1654</v>
      </c>
      <c r="B13" t="s">
        <v>1630</v>
      </c>
    </row>
    <row r="14" spans="1:2">
      <c r="A14" t="s">
        <v>1655</v>
      </c>
      <c r="B14" t="s">
        <v>1631</v>
      </c>
    </row>
    <row r="15" spans="1:2">
      <c r="A15" t="s">
        <v>1656</v>
      </c>
      <c r="B15" t="s">
        <v>1632</v>
      </c>
    </row>
    <row r="16" spans="1:2">
      <c r="A16" t="s">
        <v>1657</v>
      </c>
      <c r="B16" t="s">
        <v>1633</v>
      </c>
    </row>
    <row r="17" spans="1:2">
      <c r="A17" t="s">
        <v>1658</v>
      </c>
      <c r="B17" t="s">
        <v>1634</v>
      </c>
    </row>
    <row r="18" spans="1:2">
      <c r="A18" t="s">
        <v>1659</v>
      </c>
      <c r="B18" t="s">
        <v>1635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1A04D-ED8D-4020-BF94-4BC59283B45E}">
  <sheetPr codeName="Sheet1">
    <tabColor rgb="FF000000"/>
    <pageSetUpPr autoPageBreaks="0"/>
  </sheetPr>
  <dimension ref="B1:AF145"/>
  <sheetViews>
    <sheetView topLeftCell="A2" zoomScale="85" zoomScaleNormal="85" workbookViewId="0">
      <selection activeCell="I11" sqref="I10:I11"/>
    </sheetView>
  </sheetViews>
  <sheetFormatPr defaultColWidth="8.77734375" defaultRowHeight="15" customHeight="1"/>
  <cols>
    <col min="1" max="1" width="2.77734375" customWidth="1"/>
    <col min="2" max="2" width="2.6640625" customWidth="1"/>
    <col min="3" max="3" width="19.21875" customWidth="1"/>
    <col min="4" max="5" width="25" customWidth="1"/>
    <col min="6" max="6" width="14.77734375" bestFit="1" customWidth="1"/>
    <col min="7" max="7" width="14.88671875" bestFit="1" customWidth="1"/>
    <col min="8" max="8" width="15" bestFit="1" customWidth="1"/>
    <col min="9" max="9" width="16.6640625" bestFit="1" customWidth="1"/>
    <col min="10" max="10" width="21.6640625" bestFit="1" customWidth="1"/>
    <col min="11" max="29" width="17.77734375" customWidth="1"/>
  </cols>
  <sheetData>
    <row r="1" spans="2:32" ht="19.95" hidden="1" customHeight="1">
      <c r="B1" s="13"/>
      <c r="C1" s="14" t="s">
        <v>0</v>
      </c>
      <c r="D1" s="14"/>
      <c r="E1" s="14"/>
      <c r="F1" s="14"/>
      <c r="G1" s="14"/>
      <c r="H1" s="14"/>
      <c r="I1" s="14"/>
      <c r="J1" s="14"/>
      <c r="K1" s="14"/>
      <c r="L1" s="14"/>
      <c r="M1" s="14"/>
      <c r="N1" s="14"/>
      <c r="O1" s="14"/>
      <c r="P1" s="14"/>
      <c r="Q1" s="14"/>
      <c r="R1" s="14"/>
      <c r="S1" s="14"/>
      <c r="T1" s="14"/>
      <c r="U1" s="14"/>
      <c r="V1" s="14"/>
      <c r="W1" s="14"/>
      <c r="X1" s="14"/>
      <c r="Y1" s="14"/>
      <c r="Z1" s="14"/>
      <c r="AA1" s="14"/>
      <c r="AB1" s="14"/>
    </row>
    <row r="2" spans="2:32" ht="14.4"/>
    <row r="3" spans="2:32" ht="36.450000000000003" customHeight="1">
      <c r="B3" s="86" t="s">
        <v>1617</v>
      </c>
      <c r="AB3" s="4"/>
    </row>
    <row r="4" spans="2:32" ht="10.050000000000001" customHeight="1">
      <c r="C4" s="86"/>
      <c r="AB4" s="4"/>
    </row>
    <row r="5" spans="2:32" ht="10.050000000000001" customHeight="1">
      <c r="C5" s="86"/>
      <c r="AB5" s="4"/>
    </row>
    <row r="6" spans="2:32" ht="15" customHeight="1">
      <c r="B6" s="134" t="s">
        <v>76</v>
      </c>
      <c r="C6" s="158" t="s">
        <v>1636</v>
      </c>
      <c r="AB6" s="4"/>
    </row>
    <row r="7" spans="2:32" ht="10.050000000000001" customHeight="1">
      <c r="C7" s="86"/>
      <c r="AB7" s="4"/>
    </row>
    <row r="8" spans="2:32" ht="30" customHeight="1">
      <c r="C8" s="159" t="s">
        <v>1618</v>
      </c>
      <c r="D8" s="38" t="s">
        <v>1638</v>
      </c>
      <c r="E8" s="143" t="s">
        <v>40</v>
      </c>
      <c r="F8" s="143" t="s">
        <v>3</v>
      </c>
      <c r="G8" s="139" t="s">
        <v>6</v>
      </c>
      <c r="H8" s="140" t="s">
        <v>50</v>
      </c>
      <c r="I8" s="140" t="s">
        <v>1641</v>
      </c>
      <c r="J8" s="140" t="s">
        <v>51</v>
      </c>
      <c r="K8" s="38" t="s">
        <v>52</v>
      </c>
      <c r="AF8" s="4"/>
    </row>
    <row r="9" spans="2:32" ht="15" customHeight="1">
      <c r="C9" s="160" t="s">
        <v>1640</v>
      </c>
      <c r="D9" s="26">
        <v>67049</v>
      </c>
      <c r="E9" s="144"/>
      <c r="F9" s="144"/>
      <c r="G9" s="25">
        <v>545</v>
      </c>
      <c r="H9" s="26">
        <v>7</v>
      </c>
      <c r="I9" s="26">
        <f>COUNTIFS(tbl_FieldOverview[Dataframe],tbl_DatasetOverview[[#This Row],[Dataframe]],tbl_FieldOverview[Definition],"&lt;&gt;"&amp;"")</f>
        <v>0</v>
      </c>
      <c r="J9" s="39">
        <v>1</v>
      </c>
      <c r="K9" s="40">
        <v>0</v>
      </c>
      <c r="AF9" s="4"/>
    </row>
    <row r="10" spans="2:32" ht="15" customHeight="1">
      <c r="C10" s="161" t="s">
        <v>1621</v>
      </c>
      <c r="D10" s="26">
        <v>17520</v>
      </c>
      <c r="E10" s="145"/>
      <c r="F10" s="145"/>
      <c r="G10" s="25">
        <v>730</v>
      </c>
      <c r="H10" s="26">
        <v>2</v>
      </c>
      <c r="I10" s="26">
        <f>COUNTIFS(tbl_FieldOverview[Dataframe],tbl_DatasetOverview[[#This Row],[Dataframe]],tbl_FieldOverview[Definition],"&lt;&gt;"&amp;"")</f>
        <v>2</v>
      </c>
      <c r="J10" s="39">
        <v>1</v>
      </c>
      <c r="K10" s="40">
        <v>0</v>
      </c>
      <c r="AF10" s="4"/>
    </row>
    <row r="11" spans="2:32" ht="15" customHeight="1">
      <c r="C11" s="161" t="s">
        <v>1639</v>
      </c>
      <c r="D11" s="26">
        <v>9600</v>
      </c>
      <c r="E11" s="145"/>
      <c r="F11" s="145"/>
      <c r="G11" s="25">
        <v>100</v>
      </c>
      <c r="H11" s="26">
        <v>6</v>
      </c>
      <c r="I11" s="26">
        <f>COUNTIFS(tbl_FieldOverview[Dataframe],tbl_DatasetOverview[[#This Row],[Dataframe]],tbl_FieldOverview[Definition],"&lt;&gt;"&amp;"")</f>
        <v>0</v>
      </c>
      <c r="J11" s="39">
        <v>1</v>
      </c>
      <c r="K11" s="40">
        <v>0</v>
      </c>
      <c r="AF11" s="4"/>
    </row>
    <row r="12" spans="2:32" ht="15" customHeight="1">
      <c r="C12" s="161" t="s">
        <v>1623</v>
      </c>
      <c r="D12" s="26">
        <v>1310</v>
      </c>
      <c r="E12" s="145"/>
      <c r="F12" s="145"/>
      <c r="G12" s="25">
        <v>24</v>
      </c>
      <c r="H12" s="26">
        <v>5</v>
      </c>
      <c r="I12" s="26">
        <f>COUNTIFS(tbl_FieldOverview[Dataframe],tbl_DatasetOverview[[#This Row],[Dataframe]],tbl_FieldOverview[Definition],"&lt;&gt;"&amp;"")</f>
        <v>5</v>
      </c>
      <c r="J12" s="39">
        <v>0.95833333333333337</v>
      </c>
      <c r="K12" s="40">
        <v>0</v>
      </c>
      <c r="AF12" s="4"/>
    </row>
    <row r="13" spans="2:32" ht="15" customHeight="1">
      <c r="C13" s="161" t="s">
        <v>1624</v>
      </c>
      <c r="D13" s="26">
        <v>362</v>
      </c>
      <c r="E13" s="145"/>
      <c r="F13" s="145"/>
      <c r="G13" s="25">
        <v>8</v>
      </c>
      <c r="H13" s="26">
        <v>4</v>
      </c>
      <c r="I13" s="26">
        <f>COUNTIFS(tbl_FieldOverview[Dataframe],tbl_DatasetOverview[[#This Row],[Dataframe]],tbl_FieldOverview[Definition],"&lt;&gt;"&amp;"")</f>
        <v>4</v>
      </c>
      <c r="J13" s="39">
        <v>1</v>
      </c>
      <c r="K13" s="40">
        <v>0</v>
      </c>
      <c r="AF13" s="4"/>
    </row>
    <row r="14" spans="2:32" ht="15" customHeight="1">
      <c r="C14" s="161" t="s">
        <v>1625</v>
      </c>
      <c r="D14" s="26">
        <v>560</v>
      </c>
      <c r="E14" s="145"/>
      <c r="F14" s="145"/>
      <c r="G14" s="25">
        <v>9</v>
      </c>
      <c r="H14" s="26">
        <v>6</v>
      </c>
      <c r="I14" s="26">
        <f>COUNTIFS(tbl_FieldOverview[Dataframe],tbl_DatasetOverview[[#This Row],[Dataframe]],tbl_FieldOverview[Definition],"&lt;&gt;"&amp;"")</f>
        <v>6</v>
      </c>
      <c r="J14" s="39">
        <v>1</v>
      </c>
      <c r="K14" s="40">
        <v>0</v>
      </c>
      <c r="AF14" s="4"/>
    </row>
    <row r="15" spans="2:32" ht="15" customHeight="1">
      <c r="C15" s="161" t="s">
        <v>1626</v>
      </c>
      <c r="D15" s="26">
        <v>30528</v>
      </c>
      <c r="E15" s="145"/>
      <c r="F15" s="145"/>
      <c r="G15" s="25">
        <v>954</v>
      </c>
      <c r="H15" s="26">
        <v>3</v>
      </c>
      <c r="I15" s="26">
        <f>COUNTIFS(tbl_FieldOverview[Dataframe],tbl_DatasetOverview[[#This Row],[Dataframe]],tbl_FieldOverview[Definition],"&lt;&gt;"&amp;"")</f>
        <v>3</v>
      </c>
      <c r="J15" s="39">
        <v>1</v>
      </c>
      <c r="K15" s="40">
        <v>0</v>
      </c>
      <c r="AF15" s="4"/>
    </row>
    <row r="16" spans="2:32" ht="15" customHeight="1">
      <c r="C16" s="161" t="s">
        <v>1627</v>
      </c>
      <c r="D16" s="26">
        <v>30528</v>
      </c>
      <c r="E16" s="146"/>
      <c r="F16" s="146"/>
      <c r="G16" s="25">
        <v>954</v>
      </c>
      <c r="H16" s="26">
        <v>3</v>
      </c>
      <c r="I16" s="26">
        <f>COUNTIFS(tbl_FieldOverview[Dataframe],tbl_DatasetOverview[[#This Row],[Dataframe]],tbl_FieldOverview[Definition],"&lt;&gt;"&amp;"")</f>
        <v>7</v>
      </c>
      <c r="J16" s="39">
        <v>1</v>
      </c>
      <c r="K16" s="40">
        <v>0</v>
      </c>
      <c r="AF16" s="4"/>
    </row>
    <row r="17" spans="2:32" ht="15" customHeight="1">
      <c r="C17" s="161" t="s">
        <v>1628</v>
      </c>
      <c r="D17" s="26">
        <v>3439</v>
      </c>
      <c r="E17" s="145"/>
      <c r="F17" s="145"/>
      <c r="G17" s="147">
        <v>101</v>
      </c>
      <c r="H17" s="26">
        <v>3</v>
      </c>
      <c r="I17" s="26">
        <f>COUNTIFS(tbl_FieldOverview[Dataframe],tbl_DatasetOverview[[#This Row],[Dataframe]],tbl_FieldOverview[Definition],"&lt;&gt;"&amp;"")</f>
        <v>3</v>
      </c>
      <c r="J17" s="39">
        <v>1</v>
      </c>
      <c r="K17" s="141">
        <v>0</v>
      </c>
      <c r="AF17" s="4"/>
    </row>
    <row r="18" spans="2:32" ht="15" customHeight="1">
      <c r="C18" s="161" t="s">
        <v>1629</v>
      </c>
      <c r="D18" s="26">
        <v>800</v>
      </c>
      <c r="E18" s="145"/>
      <c r="F18" s="145"/>
      <c r="G18" s="147">
        <v>10</v>
      </c>
      <c r="H18" s="26">
        <v>9</v>
      </c>
      <c r="I18" s="26">
        <f>COUNTIFS(tbl_FieldOverview[Dataframe],tbl_DatasetOverview[[#This Row],[Dataframe]],tbl_FieldOverview[Definition],"&lt;&gt;"&amp;"")</f>
        <v>9</v>
      </c>
      <c r="J18" s="39">
        <v>1</v>
      </c>
      <c r="K18" s="141">
        <v>0</v>
      </c>
      <c r="AF18" s="4"/>
    </row>
    <row r="19" spans="2:32" ht="15" customHeight="1">
      <c r="C19" s="161" t="s">
        <v>1630</v>
      </c>
      <c r="D19" s="26">
        <v>3439</v>
      </c>
      <c r="E19" s="145"/>
      <c r="F19" s="145"/>
      <c r="G19" s="147">
        <v>101</v>
      </c>
      <c r="H19" s="26">
        <v>3</v>
      </c>
      <c r="I19" s="26">
        <f>COUNTIFS(tbl_FieldOverview[Dataframe],tbl_DatasetOverview[[#This Row],[Dataframe]],tbl_FieldOverview[Definition],"&lt;&gt;"&amp;"")</f>
        <v>3</v>
      </c>
      <c r="J19" s="39">
        <v>1</v>
      </c>
      <c r="K19" s="141">
        <v>0</v>
      </c>
      <c r="AF19" s="4"/>
    </row>
    <row r="20" spans="2:32" ht="15" customHeight="1">
      <c r="C20" s="161" t="s">
        <v>1631</v>
      </c>
      <c r="D20" s="26">
        <v>7942</v>
      </c>
      <c r="E20" s="145"/>
      <c r="F20" s="145"/>
      <c r="G20" s="147">
        <v>50</v>
      </c>
      <c r="H20" s="26">
        <v>11</v>
      </c>
      <c r="I20" s="26">
        <f>COUNTIFS(tbl_FieldOverview[Dataframe],tbl_DatasetOverview[[#This Row],[Dataframe]],tbl_FieldOverview[Definition],"&lt;&gt;"&amp;"")</f>
        <v>11</v>
      </c>
      <c r="J20" s="39">
        <v>1</v>
      </c>
      <c r="K20" s="141">
        <v>0.16727272727272727</v>
      </c>
      <c r="AF20" s="4"/>
    </row>
    <row r="21" spans="2:32" ht="15" customHeight="1">
      <c r="C21" s="161" t="s">
        <v>1632</v>
      </c>
      <c r="D21" s="26">
        <v>249</v>
      </c>
      <c r="E21" s="145"/>
      <c r="F21" s="145"/>
      <c r="G21" s="147">
        <v>2</v>
      </c>
      <c r="H21" s="26">
        <v>6</v>
      </c>
      <c r="I21" s="26">
        <f>COUNTIFS(tbl_FieldOverview[Dataframe],tbl_DatasetOverview[[#This Row],[Dataframe]],tbl_FieldOverview[Definition],"&lt;&gt;"&amp;"")</f>
        <v>6</v>
      </c>
      <c r="J21" s="39">
        <v>1</v>
      </c>
      <c r="K21" s="141">
        <v>0</v>
      </c>
      <c r="AF21" s="4"/>
    </row>
    <row r="22" spans="2:32" ht="15" customHeight="1">
      <c r="C22" s="161" t="s">
        <v>1633</v>
      </c>
      <c r="D22" s="26">
        <v>644</v>
      </c>
      <c r="E22" s="145"/>
      <c r="F22" s="145"/>
      <c r="G22" s="147">
        <v>12</v>
      </c>
      <c r="H22" s="26">
        <v>4</v>
      </c>
      <c r="I22" s="26">
        <f>COUNTIFS(tbl_FieldOverview[Dataframe],tbl_DatasetOverview[[#This Row],[Dataframe]],tbl_FieldOverview[Definition],"&lt;&gt;"&amp;"")</f>
        <v>4</v>
      </c>
      <c r="J22" s="39">
        <v>1</v>
      </c>
      <c r="K22" s="141">
        <v>4.1666666666666664E-2</v>
      </c>
      <c r="AF22" s="4"/>
    </row>
    <row r="23" spans="2:32" ht="15" customHeight="1">
      <c r="C23" s="161" t="s">
        <v>1634</v>
      </c>
      <c r="D23" s="26">
        <v>11195</v>
      </c>
      <c r="E23" s="145"/>
      <c r="F23" s="145"/>
      <c r="G23" s="147">
        <v>49</v>
      </c>
      <c r="H23" s="26">
        <v>27</v>
      </c>
      <c r="I23" s="26">
        <f>COUNTIFS(tbl_FieldOverview[Dataframe],tbl_DatasetOverview[[#This Row],[Dataframe]],tbl_FieldOverview[Definition],"&lt;&gt;"&amp;"")</f>
        <v>27</v>
      </c>
      <c r="J23" s="39">
        <v>1</v>
      </c>
      <c r="K23" s="141">
        <v>8.3144368858654571E-3</v>
      </c>
      <c r="AF23" s="4"/>
    </row>
    <row r="24" spans="2:32" ht="15" customHeight="1">
      <c r="C24" s="161" t="s">
        <v>1635</v>
      </c>
      <c r="D24" s="26">
        <v>822</v>
      </c>
      <c r="E24" s="145"/>
      <c r="F24" s="145"/>
      <c r="G24" s="147">
        <v>15</v>
      </c>
      <c r="H24" s="26">
        <v>4</v>
      </c>
      <c r="I24" s="26">
        <f>COUNTIFS(tbl_FieldOverview[Dataframe],tbl_DatasetOverview[[#This Row],[Dataframe]],tbl_FieldOverview[Definition],"&lt;&gt;"&amp;"")</f>
        <v>4</v>
      </c>
      <c r="J24" s="39">
        <v>1</v>
      </c>
      <c r="K24" s="141">
        <v>0</v>
      </c>
      <c r="AF24" s="4"/>
    </row>
    <row r="25" spans="2:32" ht="10.199999999999999" customHeight="1">
      <c r="AB25" s="4"/>
    </row>
    <row r="26" spans="2:32" ht="10.199999999999999" customHeight="1">
      <c r="AB26" s="4"/>
    </row>
    <row r="27" spans="2:32" ht="15" customHeight="1">
      <c r="B27" s="134" t="s">
        <v>76</v>
      </c>
      <c r="C27" s="158" t="s">
        <v>1637</v>
      </c>
      <c r="AB27" s="4"/>
    </row>
    <row r="28" spans="2:32" ht="10.050000000000001" customHeight="1"/>
    <row r="29" spans="2:32" ht="30" customHeight="1">
      <c r="C29" s="136" t="s">
        <v>1618</v>
      </c>
      <c r="D29" s="37" t="s">
        <v>39</v>
      </c>
      <c r="E29" s="37" t="s">
        <v>40</v>
      </c>
      <c r="F29" s="37" t="s">
        <v>1</v>
      </c>
      <c r="G29" s="38" t="s">
        <v>8</v>
      </c>
      <c r="H29" s="38" t="s">
        <v>9</v>
      </c>
      <c r="I29" s="38" t="s">
        <v>10</v>
      </c>
      <c r="J29" s="38" t="s">
        <v>11</v>
      </c>
      <c r="K29" s="38" t="s">
        <v>12</v>
      </c>
      <c r="L29" s="38" t="s">
        <v>13</v>
      </c>
      <c r="M29" s="38" t="s">
        <v>14</v>
      </c>
      <c r="N29" s="38" t="s">
        <v>41</v>
      </c>
      <c r="O29" s="38" t="s">
        <v>15</v>
      </c>
      <c r="P29" s="38" t="s">
        <v>17</v>
      </c>
      <c r="Q29" s="38" t="s">
        <v>18</v>
      </c>
      <c r="R29" s="38" t="s">
        <v>19</v>
      </c>
      <c r="S29" s="38" t="s">
        <v>20</v>
      </c>
      <c r="T29" s="38" t="s">
        <v>21</v>
      </c>
      <c r="U29" s="38" t="s">
        <v>23</v>
      </c>
      <c r="V29" s="99" t="s">
        <v>42</v>
      </c>
      <c r="W29" s="99" t="s">
        <v>43</v>
      </c>
      <c r="X29" s="99" t="s">
        <v>44</v>
      </c>
      <c r="Y29" s="99" t="s">
        <v>45</v>
      </c>
      <c r="Z29" s="99" t="s">
        <v>46</v>
      </c>
      <c r="AA29" s="38" t="s">
        <v>24</v>
      </c>
      <c r="AB29" s="38" t="s">
        <v>25</v>
      </c>
      <c r="AC29" s="38" t="s">
        <v>26</v>
      </c>
    </row>
    <row r="30" spans="2:32" ht="15" customHeight="1">
      <c r="C30" s="138" t="s">
        <v>1620</v>
      </c>
      <c r="D30" s="93" t="s">
        <v>78</v>
      </c>
      <c r="E30" s="137"/>
      <c r="F30" s="137"/>
      <c r="G30" s="94" t="s">
        <v>193</v>
      </c>
      <c r="H30" s="95">
        <v>0.28807339449541203</v>
      </c>
      <c r="I30" s="95">
        <v>0</v>
      </c>
      <c r="J30" s="95">
        <v>6.50270697549553E-2</v>
      </c>
      <c r="K30" s="96">
        <v>4360</v>
      </c>
      <c r="L30" s="96">
        <v>157</v>
      </c>
      <c r="M30" s="96">
        <v>545</v>
      </c>
      <c r="N30" s="97">
        <v>1</v>
      </c>
      <c r="O30" s="96">
        <v>0</v>
      </c>
      <c r="P30" s="98">
        <v>52.899082568807302</v>
      </c>
      <c r="Q30" s="98">
        <v>42</v>
      </c>
      <c r="R30" s="98">
        <v>1</v>
      </c>
      <c r="S30" s="98">
        <v>43.404930119925197</v>
      </c>
      <c r="T30" s="98">
        <v>1883.9879587155899</v>
      </c>
      <c r="U30" s="98">
        <v>1</v>
      </c>
      <c r="V30" s="98">
        <v>2.2000000000000002</v>
      </c>
      <c r="W30" s="98">
        <v>15</v>
      </c>
      <c r="X30" s="98">
        <v>42</v>
      </c>
      <c r="Y30" s="98">
        <v>85</v>
      </c>
      <c r="Z30" s="98">
        <v>135</v>
      </c>
      <c r="AA30" s="98">
        <v>157</v>
      </c>
      <c r="AB30" s="98">
        <v>156</v>
      </c>
      <c r="AC30" s="98">
        <v>70</v>
      </c>
    </row>
    <row r="31" spans="2:32" ht="15" customHeight="1">
      <c r="C31" s="138" t="s">
        <v>1620</v>
      </c>
      <c r="D31" s="93" t="s">
        <v>79</v>
      </c>
      <c r="E31" s="137"/>
      <c r="F31" s="137"/>
      <c r="G31" s="94" t="s">
        <v>194</v>
      </c>
      <c r="H31" s="95">
        <v>0.96697247706421996</v>
      </c>
      <c r="I31" s="95">
        <v>0</v>
      </c>
      <c r="J31" s="95">
        <v>0.23514146370564801</v>
      </c>
      <c r="K31" s="96">
        <v>15766</v>
      </c>
      <c r="L31" s="96">
        <v>527</v>
      </c>
      <c r="M31" s="96">
        <v>545</v>
      </c>
      <c r="N31" s="97">
        <v>1</v>
      </c>
      <c r="O31" s="96">
        <v>0</v>
      </c>
      <c r="P31" s="98"/>
      <c r="Q31" s="98"/>
      <c r="R31" s="98" t="s">
        <v>197</v>
      </c>
      <c r="S31" s="98"/>
      <c r="T31" s="98"/>
      <c r="U31" s="98"/>
      <c r="V31" s="98"/>
      <c r="W31" s="98"/>
      <c r="X31" s="98"/>
      <c r="Y31" s="98"/>
      <c r="Z31" s="98"/>
      <c r="AA31" s="98"/>
      <c r="AB31" s="98"/>
      <c r="AC31" s="98"/>
    </row>
    <row r="32" spans="2:32" ht="15" customHeight="1">
      <c r="C32" s="138" t="s">
        <v>1620</v>
      </c>
      <c r="D32" s="93" t="s">
        <v>80</v>
      </c>
      <c r="E32" s="137"/>
      <c r="F32" s="137"/>
      <c r="G32" s="94" t="s">
        <v>194</v>
      </c>
      <c r="H32" s="95">
        <v>0.76880733944954105</v>
      </c>
      <c r="I32" s="95">
        <v>0</v>
      </c>
      <c r="J32" s="95">
        <v>0.13757103014213401</v>
      </c>
      <c r="K32" s="96">
        <v>9224</v>
      </c>
      <c r="L32" s="96">
        <v>419</v>
      </c>
      <c r="M32" s="96">
        <v>545</v>
      </c>
      <c r="N32" s="97">
        <v>1</v>
      </c>
      <c r="O32" s="96">
        <v>0</v>
      </c>
      <c r="P32" s="98"/>
      <c r="Q32" s="98"/>
      <c r="R32" s="98" t="s">
        <v>198</v>
      </c>
      <c r="S32" s="98"/>
      <c r="T32" s="98"/>
      <c r="U32" s="98"/>
      <c r="V32" s="98"/>
      <c r="W32" s="98"/>
      <c r="X32" s="98"/>
      <c r="Y32" s="98"/>
      <c r="Z32" s="98"/>
      <c r="AA32" s="98"/>
      <c r="AB32" s="98"/>
      <c r="AC32" s="98"/>
    </row>
    <row r="33" spans="3:29" ht="15" customHeight="1">
      <c r="C33" s="138" t="s">
        <v>1620</v>
      </c>
      <c r="D33" s="93" t="s">
        <v>81</v>
      </c>
      <c r="E33" s="137"/>
      <c r="F33" s="137"/>
      <c r="G33" s="94" t="s">
        <v>194</v>
      </c>
      <c r="H33" s="95">
        <v>7.7064220183486201E-2</v>
      </c>
      <c r="I33" s="95">
        <v>0</v>
      </c>
      <c r="J33" s="95">
        <v>0.13126221121866</v>
      </c>
      <c r="K33" s="96">
        <v>8801</v>
      </c>
      <c r="L33" s="96">
        <v>42</v>
      </c>
      <c r="M33" s="96">
        <v>545</v>
      </c>
      <c r="N33" s="97">
        <v>1</v>
      </c>
      <c r="O33" s="96">
        <v>0</v>
      </c>
      <c r="P33" s="98"/>
      <c r="Q33" s="98"/>
      <c r="R33" s="98" t="s">
        <v>199</v>
      </c>
      <c r="S33" s="98"/>
      <c r="T33" s="98"/>
      <c r="U33" s="98"/>
      <c r="V33" s="98"/>
      <c r="W33" s="98"/>
      <c r="X33" s="98"/>
      <c r="Y33" s="98"/>
      <c r="Z33" s="98"/>
      <c r="AA33" s="98"/>
      <c r="AB33" s="98"/>
      <c r="AC33" s="98"/>
    </row>
    <row r="34" spans="3:29" ht="15" customHeight="1">
      <c r="C34" s="138" t="s">
        <v>1620</v>
      </c>
      <c r="D34" s="93" t="s">
        <v>82</v>
      </c>
      <c r="E34" s="137"/>
      <c r="F34" s="137"/>
      <c r="G34" s="94" t="s">
        <v>195</v>
      </c>
      <c r="H34" s="95">
        <v>0.43853211009174298</v>
      </c>
      <c r="I34" s="95">
        <v>0</v>
      </c>
      <c r="J34" s="95">
        <v>6.50270697549553E-2</v>
      </c>
      <c r="K34" s="96">
        <v>4360</v>
      </c>
      <c r="L34" s="96">
        <v>239</v>
      </c>
      <c r="M34" s="96">
        <v>545</v>
      </c>
      <c r="N34" s="97">
        <v>1</v>
      </c>
      <c r="O34" s="96">
        <v>0</v>
      </c>
      <c r="P34" s="98">
        <v>40661.680733946756</v>
      </c>
      <c r="Q34" s="98">
        <v>40389</v>
      </c>
      <c r="R34" s="98">
        <v>40116</v>
      </c>
      <c r="S34" s="98"/>
      <c r="T34" s="98"/>
      <c r="U34" s="98">
        <v>39472</v>
      </c>
      <c r="V34" s="98">
        <v>39830.400000000001</v>
      </c>
      <c r="W34" s="98">
        <v>40116</v>
      </c>
      <c r="X34" s="98">
        <v>40389</v>
      </c>
      <c r="Y34" s="98">
        <v>40851</v>
      </c>
      <c r="Z34" s="98">
        <v>42479.199999999997</v>
      </c>
      <c r="AA34" s="98">
        <v>45583</v>
      </c>
      <c r="AB34" s="98" t="s">
        <v>201</v>
      </c>
      <c r="AC34" s="98" t="s">
        <v>202</v>
      </c>
    </row>
    <row r="35" spans="3:29" ht="15" customHeight="1">
      <c r="C35" s="138" t="s">
        <v>1620</v>
      </c>
      <c r="D35" s="93" t="s">
        <v>83</v>
      </c>
      <c r="E35" s="137"/>
      <c r="F35" s="137"/>
      <c r="G35" s="94" t="s">
        <v>194</v>
      </c>
      <c r="H35" s="95">
        <v>0.56330275229357796</v>
      </c>
      <c r="I35" s="95">
        <v>0</v>
      </c>
      <c r="J35" s="95">
        <v>0.23591701591373401</v>
      </c>
      <c r="K35" s="96">
        <v>15818</v>
      </c>
      <c r="L35" s="96">
        <v>307</v>
      </c>
      <c r="M35" s="96">
        <v>545</v>
      </c>
      <c r="N35" s="97">
        <v>1</v>
      </c>
      <c r="O35" s="96">
        <v>0</v>
      </c>
      <c r="P35" s="98"/>
      <c r="Q35" s="98"/>
      <c r="R35" s="98" t="s">
        <v>200</v>
      </c>
      <c r="S35" s="98"/>
      <c r="T35" s="98"/>
      <c r="U35" s="98"/>
      <c r="V35" s="98"/>
      <c r="W35" s="98"/>
      <c r="X35" s="98"/>
      <c r="Y35" s="98"/>
      <c r="Z35" s="98"/>
      <c r="AA35" s="98"/>
      <c r="AB35" s="98"/>
      <c r="AC35" s="98"/>
    </row>
    <row r="36" spans="3:29" ht="15" customHeight="1">
      <c r="C36" s="138" t="s">
        <v>1620</v>
      </c>
      <c r="D36" s="93" t="s">
        <v>84</v>
      </c>
      <c r="E36" s="137"/>
      <c r="F36" s="137"/>
      <c r="G36" s="94" t="s">
        <v>196</v>
      </c>
      <c r="H36" s="95">
        <v>0.83669724770642195</v>
      </c>
      <c r="I36" s="95">
        <v>0</v>
      </c>
      <c r="J36" s="95">
        <v>6.50270697549553E-2</v>
      </c>
      <c r="K36" s="96">
        <v>4360</v>
      </c>
      <c r="L36" s="96">
        <v>456</v>
      </c>
      <c r="M36" s="96">
        <v>545</v>
      </c>
      <c r="N36" s="97">
        <v>1</v>
      </c>
      <c r="O36" s="96">
        <v>0</v>
      </c>
      <c r="P36" s="98">
        <v>3111.9211009174301</v>
      </c>
      <c r="Q36" s="98">
        <v>212</v>
      </c>
      <c r="R36" s="98">
        <v>70</v>
      </c>
      <c r="S36" s="98">
        <v>25681.008438450801</v>
      </c>
      <c r="T36" s="98">
        <v>659514194.41578496</v>
      </c>
      <c r="U36" s="98">
        <v>4.9000000000000004</v>
      </c>
      <c r="V36" s="98">
        <v>31.62</v>
      </c>
      <c r="W36" s="98">
        <v>100.1</v>
      </c>
      <c r="X36" s="98">
        <v>212</v>
      </c>
      <c r="Y36" s="98">
        <v>493</v>
      </c>
      <c r="Z36" s="98">
        <v>3600</v>
      </c>
      <c r="AA36" s="98">
        <v>395000</v>
      </c>
      <c r="AB36" s="98">
        <v>394995.1</v>
      </c>
      <c r="AC36" s="98">
        <v>392.9</v>
      </c>
    </row>
    <row r="37" spans="3:29" ht="15" customHeight="1">
      <c r="C37" s="138" t="s">
        <v>87</v>
      </c>
      <c r="D37" s="93" t="s">
        <v>88</v>
      </c>
      <c r="E37" s="137"/>
      <c r="F37" s="137"/>
      <c r="G37" s="94" t="s">
        <v>193</v>
      </c>
      <c r="H37" s="95">
        <v>0.8</v>
      </c>
      <c r="I37" s="95">
        <v>0</v>
      </c>
      <c r="J37" s="95">
        <v>0.1</v>
      </c>
      <c r="K37" s="96">
        <v>80</v>
      </c>
      <c r="L37" s="96">
        <v>8</v>
      </c>
      <c r="M37" s="96">
        <v>10</v>
      </c>
      <c r="N37" s="97">
        <v>1</v>
      </c>
      <c r="O37" s="96">
        <v>0</v>
      </c>
      <c r="P37" s="98">
        <v>4.9000000000000004</v>
      </c>
      <c r="Q37" s="98">
        <v>5</v>
      </c>
      <c r="R37" s="98">
        <v>5</v>
      </c>
      <c r="S37" s="98">
        <v>2.4244128727957501</v>
      </c>
      <c r="T37" s="98">
        <v>5.8777777777777702</v>
      </c>
      <c r="U37" s="98">
        <v>1</v>
      </c>
      <c r="V37" s="98">
        <v>1.45</v>
      </c>
      <c r="W37" s="98">
        <v>3.25</v>
      </c>
      <c r="X37" s="98">
        <v>5</v>
      </c>
      <c r="Y37" s="98">
        <v>6.75</v>
      </c>
      <c r="Z37" s="98">
        <v>8</v>
      </c>
      <c r="AA37" s="98">
        <v>8</v>
      </c>
      <c r="AB37" s="98">
        <v>7</v>
      </c>
      <c r="AC37" s="98">
        <v>3.5</v>
      </c>
    </row>
    <row r="38" spans="3:29" ht="15" customHeight="1">
      <c r="C38" s="138" t="s">
        <v>87</v>
      </c>
      <c r="D38" s="93" t="s">
        <v>89</v>
      </c>
      <c r="E38" s="137"/>
      <c r="F38" s="137"/>
      <c r="G38" s="94" t="s">
        <v>193</v>
      </c>
      <c r="H38" s="95">
        <v>1</v>
      </c>
      <c r="I38" s="95">
        <v>0</v>
      </c>
      <c r="J38" s="95">
        <v>0.1</v>
      </c>
      <c r="K38" s="96">
        <v>80</v>
      </c>
      <c r="L38" s="96">
        <v>10</v>
      </c>
      <c r="M38" s="96">
        <v>10</v>
      </c>
      <c r="N38" s="97">
        <v>1</v>
      </c>
      <c r="O38" s="96">
        <v>0</v>
      </c>
      <c r="P38" s="98">
        <v>4.5</v>
      </c>
      <c r="Q38" s="98">
        <v>4.5</v>
      </c>
      <c r="R38" s="98">
        <v>0</v>
      </c>
      <c r="S38" s="98">
        <v>3.0276503540974899</v>
      </c>
      <c r="T38" s="98">
        <v>9.1666666666666607</v>
      </c>
      <c r="U38" s="98">
        <v>0</v>
      </c>
      <c r="V38" s="98">
        <v>0.45</v>
      </c>
      <c r="W38" s="98">
        <v>2.25</v>
      </c>
      <c r="X38" s="98">
        <v>4.5</v>
      </c>
      <c r="Y38" s="98">
        <v>6.75</v>
      </c>
      <c r="Z38" s="98">
        <v>8.5499999999999901</v>
      </c>
      <c r="AA38" s="98">
        <v>9</v>
      </c>
      <c r="AB38" s="98">
        <v>9</v>
      </c>
      <c r="AC38" s="98">
        <v>4.5</v>
      </c>
    </row>
    <row r="39" spans="3:29" ht="15" customHeight="1">
      <c r="C39" s="138" t="s">
        <v>87</v>
      </c>
      <c r="D39" s="93" t="s">
        <v>90</v>
      </c>
      <c r="E39" s="137"/>
      <c r="F39" s="137"/>
      <c r="G39" s="94" t="s">
        <v>193</v>
      </c>
      <c r="H39" s="95">
        <v>1</v>
      </c>
      <c r="I39" s="95">
        <v>0</v>
      </c>
      <c r="J39" s="95">
        <v>0.1</v>
      </c>
      <c r="K39" s="96">
        <v>80</v>
      </c>
      <c r="L39" s="96">
        <v>10</v>
      </c>
      <c r="M39" s="96">
        <v>10</v>
      </c>
      <c r="N39" s="97">
        <v>1</v>
      </c>
      <c r="O39" s="96">
        <v>0</v>
      </c>
      <c r="P39" s="98">
        <v>4.5</v>
      </c>
      <c r="Q39" s="98">
        <v>4.5</v>
      </c>
      <c r="R39" s="98">
        <v>0</v>
      </c>
      <c r="S39" s="98">
        <v>3.0276503540974899</v>
      </c>
      <c r="T39" s="98">
        <v>9.1666666666666607</v>
      </c>
      <c r="U39" s="98">
        <v>0</v>
      </c>
      <c r="V39" s="98">
        <v>0.45</v>
      </c>
      <c r="W39" s="98">
        <v>2.25</v>
      </c>
      <c r="X39" s="98">
        <v>4.5</v>
      </c>
      <c r="Y39" s="98">
        <v>6.75</v>
      </c>
      <c r="Z39" s="98">
        <v>8.5499999999999901</v>
      </c>
      <c r="AA39" s="98">
        <v>9</v>
      </c>
      <c r="AB39" s="98">
        <v>9</v>
      </c>
      <c r="AC39" s="98">
        <v>4.5</v>
      </c>
    </row>
    <row r="40" spans="3:29" ht="15" customHeight="1">
      <c r="C40" s="138" t="s">
        <v>87</v>
      </c>
      <c r="D40" s="93" t="s">
        <v>91</v>
      </c>
      <c r="E40" s="137"/>
      <c r="F40" s="137"/>
      <c r="G40" s="94" t="s">
        <v>193</v>
      </c>
      <c r="H40" s="95">
        <v>1</v>
      </c>
      <c r="I40" s="95">
        <v>0</v>
      </c>
      <c r="J40" s="95">
        <v>0.1</v>
      </c>
      <c r="K40" s="96">
        <v>80</v>
      </c>
      <c r="L40" s="96">
        <v>10</v>
      </c>
      <c r="M40" s="96">
        <v>10</v>
      </c>
      <c r="N40" s="97">
        <v>1</v>
      </c>
      <c r="O40" s="96">
        <v>0</v>
      </c>
      <c r="P40" s="98">
        <v>8.5</v>
      </c>
      <c r="Q40" s="98">
        <v>8.5</v>
      </c>
      <c r="R40" s="98">
        <v>4</v>
      </c>
      <c r="S40" s="98">
        <v>3.0276503540974899</v>
      </c>
      <c r="T40" s="98">
        <v>9.1666666666666607</v>
      </c>
      <c r="U40" s="98">
        <v>4</v>
      </c>
      <c r="V40" s="98">
        <v>4.45</v>
      </c>
      <c r="W40" s="98">
        <v>6.25</v>
      </c>
      <c r="X40" s="98">
        <v>8.5</v>
      </c>
      <c r="Y40" s="98">
        <v>10.75</v>
      </c>
      <c r="Z40" s="98">
        <v>12.549999999999899</v>
      </c>
      <c r="AA40" s="98">
        <v>13</v>
      </c>
      <c r="AB40" s="98">
        <v>9</v>
      </c>
      <c r="AC40" s="98">
        <v>4.5</v>
      </c>
    </row>
    <row r="41" spans="3:29" ht="15" customHeight="1">
      <c r="C41" s="138" t="s">
        <v>87</v>
      </c>
      <c r="D41" s="93" t="s">
        <v>92</v>
      </c>
      <c r="E41" s="137"/>
      <c r="F41" s="137"/>
      <c r="G41" s="94" t="s">
        <v>193</v>
      </c>
      <c r="H41" s="95">
        <v>0.3</v>
      </c>
      <c r="I41" s="95">
        <v>0</v>
      </c>
      <c r="J41" s="95">
        <v>0.1</v>
      </c>
      <c r="K41" s="96">
        <v>80</v>
      </c>
      <c r="L41" s="96">
        <v>3</v>
      </c>
      <c r="M41" s="96">
        <v>10</v>
      </c>
      <c r="N41" s="97">
        <v>1</v>
      </c>
      <c r="O41" s="96">
        <v>0</v>
      </c>
      <c r="P41" s="98">
        <v>1.3</v>
      </c>
      <c r="Q41" s="98">
        <v>2</v>
      </c>
      <c r="R41" s="98">
        <v>2</v>
      </c>
      <c r="S41" s="98">
        <v>0.94868329805051299</v>
      </c>
      <c r="T41" s="98">
        <v>0.89999999999999902</v>
      </c>
      <c r="U41" s="98">
        <v>0</v>
      </c>
      <c r="V41" s="98">
        <v>0</v>
      </c>
      <c r="W41" s="98">
        <v>0.25</v>
      </c>
      <c r="X41" s="98">
        <v>2</v>
      </c>
      <c r="Y41" s="98">
        <v>2</v>
      </c>
      <c r="Z41" s="98">
        <v>2</v>
      </c>
      <c r="AA41" s="98">
        <v>2</v>
      </c>
      <c r="AB41" s="98">
        <v>2</v>
      </c>
      <c r="AC41" s="98">
        <v>1.75</v>
      </c>
    </row>
    <row r="42" spans="3:29" ht="15" customHeight="1">
      <c r="C42" s="138" t="s">
        <v>87</v>
      </c>
      <c r="D42" s="93" t="s">
        <v>93</v>
      </c>
      <c r="E42" s="137"/>
      <c r="F42" s="137"/>
      <c r="G42" s="94" t="s">
        <v>193</v>
      </c>
      <c r="H42" s="95">
        <v>0.7</v>
      </c>
      <c r="I42" s="95">
        <v>0</v>
      </c>
      <c r="J42" s="95">
        <v>0.1</v>
      </c>
      <c r="K42" s="96">
        <v>80</v>
      </c>
      <c r="L42" s="96">
        <v>7</v>
      </c>
      <c r="M42" s="96">
        <v>10</v>
      </c>
      <c r="N42" s="97">
        <v>1</v>
      </c>
      <c r="O42" s="96">
        <v>0</v>
      </c>
      <c r="P42" s="98">
        <v>4.4000000000000004</v>
      </c>
      <c r="Q42" s="98">
        <v>5</v>
      </c>
      <c r="R42" s="98">
        <v>5</v>
      </c>
      <c r="S42" s="98">
        <v>2.2211108331943499</v>
      </c>
      <c r="T42" s="98">
        <v>4.93333333333333</v>
      </c>
      <c r="U42" s="98">
        <v>0</v>
      </c>
      <c r="V42" s="98">
        <v>0.9</v>
      </c>
      <c r="W42" s="98">
        <v>3.25</v>
      </c>
      <c r="X42" s="98">
        <v>5</v>
      </c>
      <c r="Y42" s="98">
        <v>5.75</v>
      </c>
      <c r="Z42" s="98">
        <v>7</v>
      </c>
      <c r="AA42" s="98">
        <v>7</v>
      </c>
      <c r="AB42" s="98">
        <v>7</v>
      </c>
      <c r="AC42" s="98">
        <v>2.5</v>
      </c>
    </row>
    <row r="43" spans="3:29" ht="15" customHeight="1">
      <c r="C43" s="138" t="s">
        <v>87</v>
      </c>
      <c r="D43" s="93" t="s">
        <v>94</v>
      </c>
      <c r="E43" s="137"/>
      <c r="F43" s="137"/>
      <c r="G43" s="94" t="s">
        <v>193</v>
      </c>
      <c r="H43" s="95">
        <v>0.6</v>
      </c>
      <c r="I43" s="95">
        <v>0</v>
      </c>
      <c r="J43" s="95">
        <v>0.1</v>
      </c>
      <c r="K43" s="96">
        <v>80</v>
      </c>
      <c r="L43" s="96">
        <v>6</v>
      </c>
      <c r="M43" s="96">
        <v>10</v>
      </c>
      <c r="N43" s="97">
        <v>1</v>
      </c>
      <c r="O43" s="96">
        <v>0</v>
      </c>
      <c r="P43" s="98">
        <v>8.1</v>
      </c>
      <c r="Q43" s="98">
        <v>8</v>
      </c>
      <c r="R43" s="98">
        <v>6</v>
      </c>
      <c r="S43" s="98">
        <v>2.3309511649396102</v>
      </c>
      <c r="T43" s="98">
        <v>5.43333333333333</v>
      </c>
      <c r="U43" s="98">
        <v>5</v>
      </c>
      <c r="V43" s="98">
        <v>5.45</v>
      </c>
      <c r="W43" s="98">
        <v>6</v>
      </c>
      <c r="X43" s="98">
        <v>8</v>
      </c>
      <c r="Y43" s="98">
        <v>10</v>
      </c>
      <c r="Z43" s="98">
        <v>11</v>
      </c>
      <c r="AA43" s="98">
        <v>11</v>
      </c>
      <c r="AB43" s="98">
        <v>6</v>
      </c>
      <c r="AC43" s="98">
        <v>4</v>
      </c>
    </row>
    <row r="44" spans="3:29" ht="15" customHeight="1">
      <c r="C44" s="138" t="s">
        <v>87</v>
      </c>
      <c r="D44" s="93" t="s">
        <v>95</v>
      </c>
      <c r="E44" s="137"/>
      <c r="F44" s="137"/>
      <c r="G44" s="94" t="s">
        <v>193</v>
      </c>
      <c r="H44" s="95">
        <v>0.6</v>
      </c>
      <c r="I44" s="95">
        <v>0</v>
      </c>
      <c r="J44" s="95">
        <v>0.1</v>
      </c>
      <c r="K44" s="96">
        <v>80</v>
      </c>
      <c r="L44" s="96">
        <v>6</v>
      </c>
      <c r="M44" s="96">
        <v>10</v>
      </c>
      <c r="N44" s="97">
        <v>1</v>
      </c>
      <c r="O44" s="96">
        <v>0</v>
      </c>
      <c r="P44" s="98">
        <v>9.5</v>
      </c>
      <c r="Q44" s="98">
        <v>9.5</v>
      </c>
      <c r="R44" s="98">
        <v>8</v>
      </c>
      <c r="S44" s="98">
        <v>1.9002923751652301</v>
      </c>
      <c r="T44" s="98">
        <v>3.6111111111111098</v>
      </c>
      <c r="U44" s="98">
        <v>6</v>
      </c>
      <c r="V44" s="98">
        <v>6.9</v>
      </c>
      <c r="W44" s="98">
        <v>8.25</v>
      </c>
      <c r="X44" s="98">
        <v>9.5</v>
      </c>
      <c r="Y44" s="98">
        <v>10.75</v>
      </c>
      <c r="Z44" s="98">
        <v>12</v>
      </c>
      <c r="AA44" s="98">
        <v>12</v>
      </c>
      <c r="AB44" s="98">
        <v>6</v>
      </c>
      <c r="AC44" s="98">
        <v>2.5</v>
      </c>
    </row>
    <row r="45" spans="3:29" ht="15" customHeight="1">
      <c r="C45" s="138" t="s">
        <v>87</v>
      </c>
      <c r="D45" s="93" t="s">
        <v>96</v>
      </c>
      <c r="E45" s="137"/>
      <c r="F45" s="137"/>
      <c r="G45" s="94" t="s">
        <v>193</v>
      </c>
      <c r="H45" s="95">
        <v>0.7</v>
      </c>
      <c r="I45" s="95">
        <v>0</v>
      </c>
      <c r="J45" s="95">
        <v>0.1</v>
      </c>
      <c r="K45" s="96">
        <v>80</v>
      </c>
      <c r="L45" s="96">
        <v>7</v>
      </c>
      <c r="M45" s="96">
        <v>10</v>
      </c>
      <c r="N45" s="97">
        <v>1</v>
      </c>
      <c r="O45" s="96">
        <v>0</v>
      </c>
      <c r="P45" s="98">
        <v>13.4</v>
      </c>
      <c r="Q45" s="98">
        <v>15</v>
      </c>
      <c r="R45" s="98">
        <v>9</v>
      </c>
      <c r="S45" s="98">
        <v>3.7475918193480502</v>
      </c>
      <c r="T45" s="98">
        <v>14.0444444444444</v>
      </c>
      <c r="U45" s="98">
        <v>8</v>
      </c>
      <c r="V45" s="98">
        <v>8.4499999999999993</v>
      </c>
      <c r="W45" s="98">
        <v>9.5</v>
      </c>
      <c r="X45" s="98">
        <v>15</v>
      </c>
      <c r="Y45" s="98">
        <v>16</v>
      </c>
      <c r="Z45" s="98">
        <v>17.549999999999901</v>
      </c>
      <c r="AA45" s="98">
        <v>18</v>
      </c>
      <c r="AB45" s="98">
        <v>10</v>
      </c>
      <c r="AC45" s="98">
        <v>6.5</v>
      </c>
    </row>
    <row r="46" spans="3:29" ht="15" customHeight="1">
      <c r="C46" s="138" t="s">
        <v>1621</v>
      </c>
      <c r="D46" s="93" t="s">
        <v>98</v>
      </c>
      <c r="E46" s="137" t="s">
        <v>1619</v>
      </c>
      <c r="F46" s="137" t="s">
        <v>1619</v>
      </c>
      <c r="G46" s="94" t="s">
        <v>195</v>
      </c>
      <c r="H46" s="95">
        <v>1</v>
      </c>
      <c r="I46" s="95">
        <v>0</v>
      </c>
      <c r="J46" s="95">
        <v>0.33333333333333298</v>
      </c>
      <c r="K46" s="96">
        <v>5840</v>
      </c>
      <c r="L46" s="96">
        <v>730</v>
      </c>
      <c r="M46" s="96">
        <v>730</v>
      </c>
      <c r="N46" s="97">
        <v>1</v>
      </c>
      <c r="O46" s="96">
        <v>0</v>
      </c>
      <c r="P46" s="98">
        <v>44926.5</v>
      </c>
      <c r="Q46" s="98">
        <v>44926.5</v>
      </c>
      <c r="R46" s="98">
        <v>44562</v>
      </c>
      <c r="S46" s="98"/>
      <c r="T46" s="98"/>
      <c r="U46" s="98">
        <v>44562</v>
      </c>
      <c r="V46" s="98">
        <v>44598.45</v>
      </c>
      <c r="W46" s="98">
        <v>44744.25</v>
      </c>
      <c r="X46" s="98">
        <v>44926.5</v>
      </c>
      <c r="Y46" s="98">
        <v>45108.75</v>
      </c>
      <c r="Z46" s="98">
        <v>45254.55</v>
      </c>
      <c r="AA46" s="98">
        <v>45291</v>
      </c>
      <c r="AB46" s="98" t="s">
        <v>205</v>
      </c>
      <c r="AC46" s="98" t="s">
        <v>206</v>
      </c>
    </row>
    <row r="47" spans="3:29" ht="15" customHeight="1">
      <c r="C47" s="138" t="s">
        <v>1621</v>
      </c>
      <c r="D47" s="93" t="s">
        <v>99</v>
      </c>
      <c r="E47" s="137" t="s">
        <v>1619</v>
      </c>
      <c r="F47" s="137" t="s">
        <v>1619</v>
      </c>
      <c r="G47" s="94" t="s">
        <v>193</v>
      </c>
      <c r="H47" s="95">
        <v>0.21917808219178</v>
      </c>
      <c r="I47" s="95">
        <v>0</v>
      </c>
      <c r="J47" s="95">
        <v>0.33333333333333298</v>
      </c>
      <c r="K47" s="96">
        <v>5840</v>
      </c>
      <c r="L47" s="96">
        <v>160</v>
      </c>
      <c r="M47" s="96">
        <v>730</v>
      </c>
      <c r="N47" s="97">
        <v>1</v>
      </c>
      <c r="O47" s="96">
        <v>0</v>
      </c>
      <c r="P47" s="98">
        <v>101.72739726027299</v>
      </c>
      <c r="Q47" s="98">
        <v>108</v>
      </c>
      <c r="R47" s="98">
        <v>136</v>
      </c>
      <c r="S47" s="98">
        <v>40.195488558875397</v>
      </c>
      <c r="T47" s="98">
        <v>1615.67730048668</v>
      </c>
      <c r="U47" s="98">
        <v>6</v>
      </c>
      <c r="V47" s="98">
        <v>33</v>
      </c>
      <c r="W47" s="98">
        <v>70</v>
      </c>
      <c r="X47" s="98">
        <v>108</v>
      </c>
      <c r="Y47" s="98">
        <v>134</v>
      </c>
      <c r="Z47" s="98">
        <v>157</v>
      </c>
      <c r="AA47" s="98">
        <v>179</v>
      </c>
      <c r="AB47" s="98">
        <v>173</v>
      </c>
      <c r="AC47" s="98">
        <v>64</v>
      </c>
    </row>
    <row r="48" spans="3:29" ht="15" customHeight="1">
      <c r="C48" s="138" t="s">
        <v>1622</v>
      </c>
      <c r="D48" s="93" t="s">
        <v>101</v>
      </c>
      <c r="E48" s="137" t="s">
        <v>1619</v>
      </c>
      <c r="F48" s="137" t="s">
        <v>1619</v>
      </c>
      <c r="G48" s="94" t="s">
        <v>208</v>
      </c>
      <c r="H48" s="95">
        <v>1</v>
      </c>
      <c r="I48" s="95">
        <v>0</v>
      </c>
      <c r="J48" s="95">
        <v>0.5</v>
      </c>
      <c r="K48" s="96">
        <v>4800</v>
      </c>
      <c r="L48" s="96">
        <v>100</v>
      </c>
      <c r="M48" s="96">
        <v>100</v>
      </c>
      <c r="N48" s="97">
        <v>1</v>
      </c>
      <c r="O48" s="96">
        <v>0</v>
      </c>
      <c r="P48" s="98"/>
      <c r="Q48" s="98"/>
      <c r="R48" s="98">
        <v>0.68083333333333329</v>
      </c>
      <c r="S48" s="98"/>
      <c r="T48" s="98"/>
      <c r="U48" s="98"/>
      <c r="V48" s="98"/>
      <c r="W48" s="98"/>
      <c r="X48" s="98"/>
      <c r="Y48" s="98"/>
      <c r="Z48" s="98"/>
      <c r="AA48" s="98"/>
      <c r="AB48" s="98"/>
      <c r="AC48" s="98"/>
    </row>
    <row r="49" spans="3:29" ht="15" customHeight="1">
      <c r="C49" s="138" t="s">
        <v>1622</v>
      </c>
      <c r="D49" s="93" t="s">
        <v>102</v>
      </c>
      <c r="E49" s="137" t="s">
        <v>1619</v>
      </c>
      <c r="F49" s="137" t="s">
        <v>1619</v>
      </c>
      <c r="G49" s="94" t="s">
        <v>196</v>
      </c>
      <c r="H49" s="95">
        <v>0.94</v>
      </c>
      <c r="I49" s="95">
        <v>0</v>
      </c>
      <c r="J49" s="95">
        <v>8.3333333333333301E-2</v>
      </c>
      <c r="K49" s="96">
        <v>800</v>
      </c>
      <c r="L49" s="96">
        <v>94</v>
      </c>
      <c r="M49" s="96">
        <v>100</v>
      </c>
      <c r="N49" s="97">
        <v>1</v>
      </c>
      <c r="O49" s="96">
        <v>0</v>
      </c>
      <c r="P49" s="98">
        <v>0.95971711058393006</v>
      </c>
      <c r="Q49" s="98">
        <v>1.0040571896059201</v>
      </c>
      <c r="R49" s="98">
        <v>0.74169855308344501</v>
      </c>
      <c r="S49" s="98">
        <v>0.14301112854037801</v>
      </c>
      <c r="T49" s="98">
        <v>2.0452182886392702E-2</v>
      </c>
      <c r="U49" s="98">
        <v>0.71126316063326001</v>
      </c>
      <c r="V49" s="98">
        <v>0.73949310631175202</v>
      </c>
      <c r="W49" s="98">
        <v>0.81868881232372104</v>
      </c>
      <c r="X49" s="98">
        <v>1.0040571896059201</v>
      </c>
      <c r="Y49" s="98">
        <v>1.0706889809220099</v>
      </c>
      <c r="Z49" s="98">
        <v>1.15222922575824</v>
      </c>
      <c r="AA49" s="98">
        <v>1.1870027044534399</v>
      </c>
      <c r="AB49" s="98">
        <v>0.47573954382018102</v>
      </c>
      <c r="AC49" s="98">
        <v>0.252000168598291</v>
      </c>
    </row>
    <row r="50" spans="3:29" ht="15" customHeight="1">
      <c r="C50" s="138" t="s">
        <v>1622</v>
      </c>
      <c r="D50" s="93" t="s">
        <v>103</v>
      </c>
      <c r="E50" s="137" t="s">
        <v>1619</v>
      </c>
      <c r="F50" s="137" t="s">
        <v>1619</v>
      </c>
      <c r="G50" s="94" t="s">
        <v>196</v>
      </c>
      <c r="H50" s="95">
        <v>0.88</v>
      </c>
      <c r="I50" s="95">
        <v>0</v>
      </c>
      <c r="J50" s="95">
        <v>8.3333333333333301E-2</v>
      </c>
      <c r="K50" s="96">
        <v>800</v>
      </c>
      <c r="L50" s="96">
        <v>88</v>
      </c>
      <c r="M50" s="96">
        <v>100</v>
      </c>
      <c r="N50" s="97">
        <v>1</v>
      </c>
      <c r="O50" s="96">
        <v>0</v>
      </c>
      <c r="P50" s="98">
        <v>0.972396960003305</v>
      </c>
      <c r="Q50" s="98">
        <v>0.96497514986460697</v>
      </c>
      <c r="R50" s="98">
        <v>1.02090078371049</v>
      </c>
      <c r="S50" s="98">
        <v>0.13927962744675701</v>
      </c>
      <c r="T50" s="98">
        <v>1.9398814621707498E-2</v>
      </c>
      <c r="U50" s="98">
        <v>0.74591762987175902</v>
      </c>
      <c r="V50" s="98">
        <v>0.76895264286434495</v>
      </c>
      <c r="W50" s="98">
        <v>0.86960017082102503</v>
      </c>
      <c r="X50" s="98">
        <v>0.96497514986460697</v>
      </c>
      <c r="Y50" s="98">
        <v>1.0414938360809101</v>
      </c>
      <c r="Z50" s="98">
        <v>1.24952890124853</v>
      </c>
      <c r="AA50" s="98">
        <v>1.2912785384288501</v>
      </c>
      <c r="AB50" s="98">
        <v>0.54536090855709796</v>
      </c>
      <c r="AC50" s="98">
        <v>0.171893665259886</v>
      </c>
    </row>
    <row r="51" spans="3:29" ht="15" customHeight="1">
      <c r="C51" s="138" t="s">
        <v>1622</v>
      </c>
      <c r="D51" s="93" t="s">
        <v>104</v>
      </c>
      <c r="E51" s="137" t="s">
        <v>1619</v>
      </c>
      <c r="F51" s="137" t="s">
        <v>1619</v>
      </c>
      <c r="G51" s="94" t="s">
        <v>196</v>
      </c>
      <c r="H51" s="95">
        <v>0.99</v>
      </c>
      <c r="I51" s="95">
        <v>0</v>
      </c>
      <c r="J51" s="95">
        <v>8.3333333333333301E-2</v>
      </c>
      <c r="K51" s="96">
        <v>800</v>
      </c>
      <c r="L51" s="96">
        <v>99</v>
      </c>
      <c r="M51" s="96">
        <v>100</v>
      </c>
      <c r="N51" s="97">
        <v>1</v>
      </c>
      <c r="O51" s="96">
        <v>0</v>
      </c>
      <c r="P51" s="98">
        <v>0.79474818107190803</v>
      </c>
      <c r="Q51" s="98">
        <v>0.81179215301685803</v>
      </c>
      <c r="R51" s="98">
        <v>0.64591762987175905</v>
      </c>
      <c r="S51" s="98">
        <v>0.14005547650838501</v>
      </c>
      <c r="T51" s="98">
        <v>1.9615536499990899E-2</v>
      </c>
      <c r="U51" s="98">
        <v>0.53971368705859102</v>
      </c>
      <c r="V51" s="98">
        <v>0.58826429705752703</v>
      </c>
      <c r="W51" s="98">
        <v>0.66853970274926</v>
      </c>
      <c r="X51" s="98">
        <v>0.81179215301685803</v>
      </c>
      <c r="Y51" s="98">
        <v>0.92152662517338801</v>
      </c>
      <c r="Z51" s="98">
        <v>0.98413150557256501</v>
      </c>
      <c r="AA51" s="98">
        <v>1.0747644143189301</v>
      </c>
      <c r="AB51" s="98">
        <v>0.53505072726034797</v>
      </c>
      <c r="AC51" s="98">
        <v>0.25298692242412801</v>
      </c>
    </row>
    <row r="52" spans="3:29" ht="15" customHeight="1">
      <c r="C52" s="138" t="s">
        <v>1622</v>
      </c>
      <c r="D52" s="93" t="s">
        <v>105</v>
      </c>
      <c r="E52" s="137" t="s">
        <v>1619</v>
      </c>
      <c r="F52" s="137" t="s">
        <v>1619</v>
      </c>
      <c r="G52" s="94" t="s">
        <v>196</v>
      </c>
      <c r="H52" s="95">
        <v>0.98</v>
      </c>
      <c r="I52" s="95">
        <v>0</v>
      </c>
      <c r="J52" s="95">
        <v>8.3333333333333301E-2</v>
      </c>
      <c r="K52" s="96">
        <v>800</v>
      </c>
      <c r="L52" s="96">
        <v>98</v>
      </c>
      <c r="M52" s="96">
        <v>100</v>
      </c>
      <c r="N52" s="97">
        <v>1</v>
      </c>
      <c r="O52" s="96">
        <v>0</v>
      </c>
      <c r="P52" s="98">
        <v>1.14556588951532</v>
      </c>
      <c r="Q52" s="98">
        <v>1.13472454975387</v>
      </c>
      <c r="R52" s="98">
        <v>1.16956729991884</v>
      </c>
      <c r="S52" s="98">
        <v>0.13952689014156899</v>
      </c>
      <c r="T52" s="98">
        <v>1.9467753072577601E-2</v>
      </c>
      <c r="U52" s="98">
        <v>0.83482110783209895</v>
      </c>
      <c r="V52" s="98">
        <v>0.92727213730686198</v>
      </c>
      <c r="W52" s="98">
        <v>1.0605598336135</v>
      </c>
      <c r="X52" s="98">
        <v>1.13472454975387</v>
      </c>
      <c r="Y52" s="98">
        <v>1.25571021560685</v>
      </c>
      <c r="Z52" s="98">
        <v>1.36962228203883</v>
      </c>
      <c r="AA52" s="98">
        <v>1.43488682063057</v>
      </c>
      <c r="AB52" s="98">
        <v>0.60006571279847198</v>
      </c>
      <c r="AC52" s="98">
        <v>0.19515038199335699</v>
      </c>
    </row>
    <row r="53" spans="3:29" ht="15" customHeight="1">
      <c r="C53" s="138" t="s">
        <v>1622</v>
      </c>
      <c r="D53" s="93" t="s">
        <v>106</v>
      </c>
      <c r="E53" s="137" t="s">
        <v>1619</v>
      </c>
      <c r="F53" s="137" t="s">
        <v>1619</v>
      </c>
      <c r="G53" s="94" t="s">
        <v>193</v>
      </c>
      <c r="H53" s="95">
        <v>0.63</v>
      </c>
      <c r="I53" s="95">
        <v>0</v>
      </c>
      <c r="J53" s="95">
        <v>8.3333333333333301E-2</v>
      </c>
      <c r="K53" s="96">
        <v>800</v>
      </c>
      <c r="L53" s="96">
        <v>63</v>
      </c>
      <c r="M53" s="96">
        <v>100</v>
      </c>
      <c r="N53" s="97">
        <v>1</v>
      </c>
      <c r="O53" s="96">
        <v>0</v>
      </c>
      <c r="P53" s="98">
        <v>53.74</v>
      </c>
      <c r="Q53" s="98">
        <v>56.5</v>
      </c>
      <c r="R53" s="98">
        <v>43</v>
      </c>
      <c r="S53" s="98">
        <v>30.9909142762321</v>
      </c>
      <c r="T53" s="98">
        <v>960.43676767676698</v>
      </c>
      <c r="U53" s="98">
        <v>0</v>
      </c>
      <c r="V53" s="98">
        <v>4.8499999999999996</v>
      </c>
      <c r="W53" s="98">
        <v>27</v>
      </c>
      <c r="X53" s="98">
        <v>56.5</v>
      </c>
      <c r="Y53" s="98">
        <v>77.25</v>
      </c>
      <c r="Z53" s="98">
        <v>101.05</v>
      </c>
      <c r="AA53" s="98">
        <v>108</v>
      </c>
      <c r="AB53" s="98">
        <v>108</v>
      </c>
      <c r="AC53" s="98">
        <v>50.25</v>
      </c>
    </row>
    <row r="54" spans="3:29" ht="15" customHeight="1">
      <c r="C54" s="138" t="s">
        <v>1623</v>
      </c>
      <c r="D54" s="93" t="s">
        <v>108</v>
      </c>
      <c r="E54" s="137" t="s">
        <v>1619</v>
      </c>
      <c r="F54" s="137" t="s">
        <v>1619</v>
      </c>
      <c r="G54" s="94" t="s">
        <v>194</v>
      </c>
      <c r="H54" s="95">
        <v>0.95833333333333304</v>
      </c>
      <c r="I54" s="95">
        <v>0</v>
      </c>
      <c r="J54" s="95">
        <v>0.26717557251908303</v>
      </c>
      <c r="K54" s="96">
        <v>350</v>
      </c>
      <c r="L54" s="96">
        <v>23</v>
      </c>
      <c r="M54" s="96">
        <v>24</v>
      </c>
      <c r="N54" s="97">
        <v>1</v>
      </c>
      <c r="O54" s="96">
        <v>0</v>
      </c>
      <c r="P54" s="98"/>
      <c r="Q54" s="98"/>
      <c r="R54" s="98" t="s">
        <v>210</v>
      </c>
      <c r="S54" s="98"/>
      <c r="T54" s="98"/>
      <c r="U54" s="98"/>
      <c r="V54" s="98"/>
      <c r="W54" s="98"/>
      <c r="X54" s="98"/>
      <c r="Y54" s="98"/>
      <c r="Z54" s="98"/>
      <c r="AA54" s="98"/>
      <c r="AB54" s="98"/>
      <c r="AC54" s="98"/>
    </row>
    <row r="55" spans="3:29" ht="15" customHeight="1">
      <c r="C55" s="138" t="s">
        <v>1623</v>
      </c>
      <c r="D55" s="93" t="s">
        <v>109</v>
      </c>
      <c r="E55" s="137" t="s">
        <v>1619</v>
      </c>
      <c r="F55" s="137" t="s">
        <v>1619</v>
      </c>
      <c r="G55" s="94" t="s">
        <v>193</v>
      </c>
      <c r="H55" s="95">
        <v>0.91666666666666596</v>
      </c>
      <c r="I55" s="95">
        <v>0</v>
      </c>
      <c r="J55" s="95">
        <v>0.14656488549618299</v>
      </c>
      <c r="K55" s="96">
        <v>192</v>
      </c>
      <c r="L55" s="96">
        <v>22</v>
      </c>
      <c r="M55" s="96">
        <v>24</v>
      </c>
      <c r="N55" s="97">
        <v>1</v>
      </c>
      <c r="O55" s="96">
        <v>0</v>
      </c>
      <c r="P55" s="98">
        <v>570.375</v>
      </c>
      <c r="Q55" s="98">
        <v>266</v>
      </c>
      <c r="R55" s="98">
        <v>0</v>
      </c>
      <c r="S55" s="98">
        <v>539.07439290598495</v>
      </c>
      <c r="T55" s="98">
        <v>290601.20108695602</v>
      </c>
      <c r="U55" s="98">
        <v>0</v>
      </c>
      <c r="V55" s="98">
        <v>0</v>
      </c>
      <c r="W55" s="98">
        <v>161</v>
      </c>
      <c r="X55" s="98">
        <v>266</v>
      </c>
      <c r="Y55" s="98">
        <v>1045.25</v>
      </c>
      <c r="Z55" s="98">
        <v>1585.79999999999</v>
      </c>
      <c r="AA55" s="98">
        <v>1717</v>
      </c>
      <c r="AB55" s="98">
        <v>1717</v>
      </c>
      <c r="AC55" s="98">
        <v>884.25</v>
      </c>
    </row>
    <row r="56" spans="3:29" ht="15" customHeight="1">
      <c r="C56" s="138" t="s">
        <v>1623</v>
      </c>
      <c r="D56" s="93" t="s">
        <v>110</v>
      </c>
      <c r="E56" s="137" t="s">
        <v>1619</v>
      </c>
      <c r="F56" s="137" t="s">
        <v>1619</v>
      </c>
      <c r="G56" s="94" t="s">
        <v>193</v>
      </c>
      <c r="H56" s="95">
        <v>0.91666666666666596</v>
      </c>
      <c r="I56" s="95">
        <v>0</v>
      </c>
      <c r="J56" s="95">
        <v>0.14656488549618299</v>
      </c>
      <c r="K56" s="96">
        <v>192</v>
      </c>
      <c r="L56" s="96">
        <v>22</v>
      </c>
      <c r="M56" s="96">
        <v>24</v>
      </c>
      <c r="N56" s="97">
        <v>1</v>
      </c>
      <c r="O56" s="96">
        <v>0</v>
      </c>
      <c r="P56" s="98">
        <v>27575.208333333299</v>
      </c>
      <c r="Q56" s="98">
        <v>21028</v>
      </c>
      <c r="R56" s="98">
        <v>0</v>
      </c>
      <c r="S56" s="98">
        <v>24152.487042663201</v>
      </c>
      <c r="T56" s="98">
        <v>583342630.34601402</v>
      </c>
      <c r="U56" s="98">
        <v>0</v>
      </c>
      <c r="V56" s="98">
        <v>0</v>
      </c>
      <c r="W56" s="98">
        <v>7270.5</v>
      </c>
      <c r="X56" s="98">
        <v>21028</v>
      </c>
      <c r="Y56" s="98">
        <v>50256</v>
      </c>
      <c r="Z56" s="98">
        <v>61808.999999999898</v>
      </c>
      <c r="AA56" s="98">
        <v>77463</v>
      </c>
      <c r="AB56" s="98">
        <v>77463</v>
      </c>
      <c r="AC56" s="98">
        <v>42985.5</v>
      </c>
    </row>
    <row r="57" spans="3:29" ht="15" customHeight="1">
      <c r="C57" s="138" t="s">
        <v>1623</v>
      </c>
      <c r="D57" s="93" t="s">
        <v>111</v>
      </c>
      <c r="E57" s="137" t="s">
        <v>1619</v>
      </c>
      <c r="F57" s="137" t="s">
        <v>1619</v>
      </c>
      <c r="G57" s="94" t="s">
        <v>193</v>
      </c>
      <c r="H57" s="95">
        <v>8.3333333333333301E-2</v>
      </c>
      <c r="I57" s="95">
        <v>0</v>
      </c>
      <c r="J57" s="95">
        <v>0.14656488549618299</v>
      </c>
      <c r="K57" s="96">
        <v>192</v>
      </c>
      <c r="L57" s="96">
        <v>2</v>
      </c>
      <c r="M57" s="96">
        <v>24</v>
      </c>
      <c r="N57" s="97">
        <v>1</v>
      </c>
      <c r="O57" s="96">
        <v>0</v>
      </c>
      <c r="P57" s="98">
        <v>25</v>
      </c>
      <c r="Q57" s="98">
        <v>0</v>
      </c>
      <c r="R57" s="98">
        <v>0</v>
      </c>
      <c r="S57" s="98">
        <v>84.698955385991994</v>
      </c>
      <c r="T57" s="98">
        <v>7173.9130434782601</v>
      </c>
      <c r="U57" s="98">
        <v>0</v>
      </c>
      <c r="V57" s="98">
        <v>0</v>
      </c>
      <c r="W57" s="98">
        <v>0</v>
      </c>
      <c r="X57" s="98">
        <v>0</v>
      </c>
      <c r="Y57" s="98">
        <v>0</v>
      </c>
      <c r="Z57" s="98">
        <v>254.99999999999901</v>
      </c>
      <c r="AA57" s="98">
        <v>300</v>
      </c>
      <c r="AB57" s="98">
        <v>300</v>
      </c>
      <c r="AC57" s="98">
        <v>0</v>
      </c>
    </row>
    <row r="58" spans="3:29" ht="15" customHeight="1">
      <c r="C58" s="138" t="s">
        <v>1623</v>
      </c>
      <c r="D58" s="93" t="s">
        <v>112</v>
      </c>
      <c r="E58" s="137" t="s">
        <v>1619</v>
      </c>
      <c r="F58" s="137" t="s">
        <v>1619</v>
      </c>
      <c r="G58" s="94" t="s">
        <v>193</v>
      </c>
      <c r="H58" s="95">
        <v>8.3333333333333301E-2</v>
      </c>
      <c r="I58" s="95">
        <v>0</v>
      </c>
      <c r="J58" s="95">
        <v>0.14656488549618299</v>
      </c>
      <c r="K58" s="96">
        <v>192</v>
      </c>
      <c r="L58" s="96">
        <v>2</v>
      </c>
      <c r="M58" s="96">
        <v>24</v>
      </c>
      <c r="N58" s="97">
        <v>1</v>
      </c>
      <c r="O58" s="96">
        <v>0</v>
      </c>
      <c r="P58" s="98">
        <v>2.0833333333333299</v>
      </c>
      <c r="Q58" s="98">
        <v>0</v>
      </c>
      <c r="R58" s="98">
        <v>0</v>
      </c>
      <c r="S58" s="98">
        <v>10.2062072615965</v>
      </c>
      <c r="T58" s="98">
        <v>104.166666666666</v>
      </c>
      <c r="U58" s="98">
        <v>0</v>
      </c>
      <c r="V58" s="98">
        <v>0</v>
      </c>
      <c r="W58" s="98">
        <v>0</v>
      </c>
      <c r="X58" s="98">
        <v>0</v>
      </c>
      <c r="Y58" s="98">
        <v>0</v>
      </c>
      <c r="Z58" s="98">
        <v>0</v>
      </c>
      <c r="AA58" s="98">
        <v>50</v>
      </c>
      <c r="AB58" s="98">
        <v>50</v>
      </c>
      <c r="AC58" s="98">
        <v>0</v>
      </c>
    </row>
    <row r="59" spans="3:29" ht="15" customHeight="1">
      <c r="C59" s="138" t="s">
        <v>1624</v>
      </c>
      <c r="D59" s="93" t="s">
        <v>114</v>
      </c>
      <c r="E59" s="137" t="s">
        <v>1619</v>
      </c>
      <c r="F59" s="137" t="s">
        <v>1619</v>
      </c>
      <c r="G59" s="94" t="s">
        <v>194</v>
      </c>
      <c r="H59" s="95">
        <v>1</v>
      </c>
      <c r="I59" s="95">
        <v>0</v>
      </c>
      <c r="J59" s="95">
        <v>0.29281767955801102</v>
      </c>
      <c r="K59" s="96">
        <v>106</v>
      </c>
      <c r="L59" s="96">
        <v>8</v>
      </c>
      <c r="M59" s="96">
        <v>8</v>
      </c>
      <c r="N59" s="97">
        <v>1</v>
      </c>
      <c r="O59" s="96">
        <v>0</v>
      </c>
      <c r="P59" s="98"/>
      <c r="Q59" s="98"/>
      <c r="R59" s="98" t="s">
        <v>212</v>
      </c>
      <c r="S59" s="98"/>
      <c r="T59" s="98"/>
      <c r="U59" s="98"/>
      <c r="V59" s="98"/>
      <c r="W59" s="98"/>
      <c r="X59" s="98"/>
      <c r="Y59" s="98"/>
      <c r="Z59" s="98"/>
      <c r="AA59" s="98"/>
      <c r="AB59" s="98"/>
      <c r="AC59" s="98"/>
    </row>
    <row r="60" spans="3:29" ht="15" customHeight="1">
      <c r="C60" s="138" t="s">
        <v>1624</v>
      </c>
      <c r="D60" s="93" t="s">
        <v>115</v>
      </c>
      <c r="E60" s="137" t="s">
        <v>1619</v>
      </c>
      <c r="F60" s="137" t="s">
        <v>1619</v>
      </c>
      <c r="G60" s="94" t="s">
        <v>196</v>
      </c>
      <c r="H60" s="95">
        <v>1</v>
      </c>
      <c r="I60" s="95">
        <v>0</v>
      </c>
      <c r="J60" s="95">
        <v>0.17679558011049701</v>
      </c>
      <c r="K60" s="96">
        <v>64</v>
      </c>
      <c r="L60" s="96">
        <v>8</v>
      </c>
      <c r="M60" s="96">
        <v>8</v>
      </c>
      <c r="N60" s="97">
        <v>1</v>
      </c>
      <c r="O60" s="96">
        <v>0</v>
      </c>
      <c r="P60" s="98">
        <v>66486.158791189198</v>
      </c>
      <c r="Q60" s="98">
        <v>59104.403465255898</v>
      </c>
      <c r="R60" s="98">
        <v>10653.5733307884</v>
      </c>
      <c r="S60" s="98">
        <v>50481.401730079197</v>
      </c>
      <c r="T60" s="98">
        <v>2548371920.6336398</v>
      </c>
      <c r="U60" s="98">
        <v>10653.5733307884</v>
      </c>
      <c r="V60" s="98">
        <v>10719.206221062201</v>
      </c>
      <c r="W60" s="98">
        <v>22269.325651866999</v>
      </c>
      <c r="X60" s="98">
        <v>59104.403465255898</v>
      </c>
      <c r="Y60" s="98">
        <v>109797.315366033</v>
      </c>
      <c r="Z60" s="98">
        <v>132404.140652665</v>
      </c>
      <c r="AA60" s="98">
        <v>136448.44508346901</v>
      </c>
      <c r="AB60" s="98">
        <v>125794.87175268101</v>
      </c>
      <c r="AC60" s="98">
        <v>87527.989714166804</v>
      </c>
    </row>
    <row r="61" spans="3:29" ht="15" customHeight="1">
      <c r="C61" s="138" t="s">
        <v>1624</v>
      </c>
      <c r="D61" s="93" t="s">
        <v>116</v>
      </c>
      <c r="E61" s="137" t="s">
        <v>1619</v>
      </c>
      <c r="F61" s="137" t="s">
        <v>1619</v>
      </c>
      <c r="G61" s="94" t="s">
        <v>196</v>
      </c>
      <c r="H61" s="95">
        <v>1</v>
      </c>
      <c r="I61" s="95">
        <v>0</v>
      </c>
      <c r="J61" s="95">
        <v>0.17679558011049701</v>
      </c>
      <c r="K61" s="96">
        <v>64</v>
      </c>
      <c r="L61" s="96">
        <v>8</v>
      </c>
      <c r="M61" s="96">
        <v>8</v>
      </c>
      <c r="N61" s="97">
        <v>1</v>
      </c>
      <c r="O61" s="96">
        <v>0</v>
      </c>
      <c r="P61" s="98">
        <v>12414.1947590853</v>
      </c>
      <c r="Q61" s="98">
        <v>6592.9172867760299</v>
      </c>
      <c r="R61" s="98">
        <v>81.325148715747005</v>
      </c>
      <c r="S61" s="98">
        <v>14592.682343299401</v>
      </c>
      <c r="T61" s="98">
        <v>212946377.97244301</v>
      </c>
      <c r="U61" s="98">
        <v>81.325148715747005</v>
      </c>
      <c r="V61" s="98">
        <v>409.21918336061498</v>
      </c>
      <c r="W61" s="98">
        <v>1783.16137383768</v>
      </c>
      <c r="X61" s="98">
        <v>6592.9172867760299</v>
      </c>
      <c r="Y61" s="98">
        <v>18223.602784773801</v>
      </c>
      <c r="Z61" s="98">
        <v>35523.995894812797</v>
      </c>
      <c r="AA61" s="98">
        <v>37685.836068547898</v>
      </c>
      <c r="AB61" s="98">
        <v>37604.510919832202</v>
      </c>
      <c r="AC61" s="98">
        <v>16440.441410936099</v>
      </c>
    </row>
    <row r="62" spans="3:29" ht="15" customHeight="1">
      <c r="C62" s="138" t="s">
        <v>1624</v>
      </c>
      <c r="D62" s="93" t="s">
        <v>117</v>
      </c>
      <c r="E62" s="137" t="s">
        <v>1619</v>
      </c>
      <c r="F62" s="137" t="s">
        <v>1619</v>
      </c>
      <c r="G62" s="94" t="s">
        <v>196</v>
      </c>
      <c r="H62" s="95">
        <v>1</v>
      </c>
      <c r="I62" s="95">
        <v>0</v>
      </c>
      <c r="J62" s="95">
        <v>0.17679558011049701</v>
      </c>
      <c r="K62" s="96">
        <v>64</v>
      </c>
      <c r="L62" s="96">
        <v>8</v>
      </c>
      <c r="M62" s="96">
        <v>8</v>
      </c>
      <c r="N62" s="97">
        <v>1</v>
      </c>
      <c r="O62" s="96">
        <v>0</v>
      </c>
      <c r="P62" s="98">
        <v>21613.875020147501</v>
      </c>
      <c r="Q62" s="98">
        <v>22309.9808247623</v>
      </c>
      <c r="R62" s="98">
        <v>396.882412156567</v>
      </c>
      <c r="S62" s="98">
        <v>18107.680851767</v>
      </c>
      <c r="T62" s="98">
        <v>327888105.82945198</v>
      </c>
      <c r="U62" s="98">
        <v>396.882412156567</v>
      </c>
      <c r="V62" s="98">
        <v>859.35132462714398</v>
      </c>
      <c r="W62" s="98">
        <v>6483.6940310420296</v>
      </c>
      <c r="X62" s="98">
        <v>22309.9808247623</v>
      </c>
      <c r="Y62" s="98">
        <v>35459.954015925701</v>
      </c>
      <c r="Z62" s="98">
        <v>42984.383282719697</v>
      </c>
      <c r="AA62" s="98">
        <v>46415.061760683297</v>
      </c>
      <c r="AB62" s="98">
        <v>46018.179348526697</v>
      </c>
      <c r="AC62" s="98">
        <v>28976.259984883702</v>
      </c>
    </row>
    <row r="63" spans="3:29" ht="15" customHeight="1">
      <c r="C63" s="138" t="s">
        <v>1625</v>
      </c>
      <c r="D63" s="93" t="s">
        <v>108</v>
      </c>
      <c r="E63" s="137" t="s">
        <v>1619</v>
      </c>
      <c r="F63" s="137" t="s">
        <v>1619</v>
      </c>
      <c r="G63" s="94" t="s">
        <v>194</v>
      </c>
      <c r="H63" s="95">
        <v>1</v>
      </c>
      <c r="I63" s="95">
        <v>0</v>
      </c>
      <c r="J63" s="95">
        <v>0.22857142857142801</v>
      </c>
      <c r="K63" s="96">
        <v>128</v>
      </c>
      <c r="L63" s="96">
        <v>9</v>
      </c>
      <c r="M63" s="96">
        <v>9</v>
      </c>
      <c r="N63" s="97">
        <v>1</v>
      </c>
      <c r="O63" s="96">
        <v>0</v>
      </c>
      <c r="P63" s="98"/>
      <c r="Q63" s="98"/>
      <c r="R63" s="98" t="s">
        <v>214</v>
      </c>
      <c r="S63" s="98"/>
      <c r="T63" s="98"/>
      <c r="U63" s="98"/>
      <c r="V63" s="98"/>
      <c r="W63" s="98"/>
      <c r="X63" s="98"/>
      <c r="Y63" s="98"/>
      <c r="Z63" s="98"/>
      <c r="AA63" s="98"/>
      <c r="AB63" s="98"/>
      <c r="AC63" s="98"/>
    </row>
    <row r="64" spans="3:29" ht="15" customHeight="1">
      <c r="C64" s="138" t="s">
        <v>1625</v>
      </c>
      <c r="D64" s="93" t="s">
        <v>119</v>
      </c>
      <c r="E64" s="137" t="s">
        <v>1619</v>
      </c>
      <c r="F64" s="137" t="s">
        <v>1619</v>
      </c>
      <c r="G64" s="94" t="s">
        <v>196</v>
      </c>
      <c r="H64" s="95">
        <v>1</v>
      </c>
      <c r="I64" s="95">
        <v>0</v>
      </c>
      <c r="J64" s="95">
        <v>0.128571428571428</v>
      </c>
      <c r="K64" s="96">
        <v>72</v>
      </c>
      <c r="L64" s="96">
        <v>9</v>
      </c>
      <c r="M64" s="96">
        <v>9</v>
      </c>
      <c r="N64" s="97">
        <v>1</v>
      </c>
      <c r="O64" s="96">
        <v>0</v>
      </c>
      <c r="P64" s="98">
        <v>136016.050932996</v>
      </c>
      <c r="Q64" s="98">
        <v>117297.99508017401</v>
      </c>
      <c r="R64" s="98">
        <v>12513.8963864776</v>
      </c>
      <c r="S64" s="98">
        <v>87134.697878753999</v>
      </c>
      <c r="T64" s="98">
        <v>7592455574.4217396</v>
      </c>
      <c r="U64" s="98">
        <v>12513.8963864776</v>
      </c>
      <c r="V64" s="98">
        <v>32916.054602342003</v>
      </c>
      <c r="W64" s="98">
        <v>87666.029907636301</v>
      </c>
      <c r="X64" s="98">
        <v>117297.99508017401</v>
      </c>
      <c r="Y64" s="98">
        <v>171348.28097189299</v>
      </c>
      <c r="Z64" s="98">
        <v>267339.756156463</v>
      </c>
      <c r="AA64" s="98">
        <v>301922.65452739998</v>
      </c>
      <c r="AB64" s="98">
        <v>289408.758140922</v>
      </c>
      <c r="AC64" s="98">
        <v>83682.251064257202</v>
      </c>
    </row>
    <row r="65" spans="3:29" ht="15" customHeight="1">
      <c r="C65" s="138" t="s">
        <v>1625</v>
      </c>
      <c r="D65" s="93" t="s">
        <v>120</v>
      </c>
      <c r="E65" s="137" t="s">
        <v>1619</v>
      </c>
      <c r="F65" s="137" t="s">
        <v>1619</v>
      </c>
      <c r="G65" s="94" t="s">
        <v>196</v>
      </c>
      <c r="H65" s="95">
        <v>1</v>
      </c>
      <c r="I65" s="95">
        <v>0</v>
      </c>
      <c r="J65" s="95">
        <v>0.128571428571428</v>
      </c>
      <c r="K65" s="96">
        <v>72</v>
      </c>
      <c r="L65" s="96">
        <v>9</v>
      </c>
      <c r="M65" s="96">
        <v>9</v>
      </c>
      <c r="N65" s="97">
        <v>1</v>
      </c>
      <c r="O65" s="96">
        <v>0</v>
      </c>
      <c r="P65" s="98">
        <v>3178.2263003877301</v>
      </c>
      <c r="Q65" s="98">
        <v>2171.6744131946898</v>
      </c>
      <c r="R65" s="98">
        <v>9.7924925813823904</v>
      </c>
      <c r="S65" s="98">
        <v>4615.6330724278496</v>
      </c>
      <c r="T65" s="98">
        <v>21304068.659289699</v>
      </c>
      <c r="U65" s="98">
        <v>9.7924925813823904</v>
      </c>
      <c r="V65" s="98">
        <v>44.9361485259085</v>
      </c>
      <c r="W65" s="98">
        <v>103.307318997941</v>
      </c>
      <c r="X65" s="98">
        <v>2171.6744131946898</v>
      </c>
      <c r="Y65" s="98">
        <v>3390.1777664721899</v>
      </c>
      <c r="Z65" s="98">
        <v>10636.8407867962</v>
      </c>
      <c r="AA65" s="98">
        <v>14536.1026924904</v>
      </c>
      <c r="AB65" s="98">
        <v>14526.310199908999</v>
      </c>
      <c r="AC65" s="98">
        <v>3286.8704474742499</v>
      </c>
    </row>
    <row r="66" spans="3:29" ht="15" customHeight="1">
      <c r="C66" s="138" t="s">
        <v>1625</v>
      </c>
      <c r="D66" s="93" t="s">
        <v>121</v>
      </c>
      <c r="E66" s="137" t="s">
        <v>1619</v>
      </c>
      <c r="F66" s="137" t="s">
        <v>1619</v>
      </c>
      <c r="G66" s="94" t="s">
        <v>196</v>
      </c>
      <c r="H66" s="95">
        <v>1</v>
      </c>
      <c r="I66" s="95">
        <v>0</v>
      </c>
      <c r="J66" s="95">
        <v>0.128571428571428</v>
      </c>
      <c r="K66" s="96">
        <v>72</v>
      </c>
      <c r="L66" s="96">
        <v>9</v>
      </c>
      <c r="M66" s="96">
        <v>9</v>
      </c>
      <c r="N66" s="97">
        <v>1</v>
      </c>
      <c r="O66" s="96">
        <v>0</v>
      </c>
      <c r="P66" s="98">
        <v>22.256441618569401</v>
      </c>
      <c r="Q66" s="98">
        <v>36.283636788139098</v>
      </c>
      <c r="R66" s="98">
        <v>0.42488083390686598</v>
      </c>
      <c r="S66" s="98">
        <v>19.9019063499555</v>
      </c>
      <c r="T66" s="98">
        <v>396.085876362401</v>
      </c>
      <c r="U66" s="98">
        <v>0.42488083390686598</v>
      </c>
      <c r="V66" s="98">
        <v>0.55459531541045703</v>
      </c>
      <c r="W66" s="98">
        <v>1.6419971389146499</v>
      </c>
      <c r="X66" s="98">
        <v>36.283636788139098</v>
      </c>
      <c r="Y66" s="98">
        <v>37.568718787911301</v>
      </c>
      <c r="Z66" s="98">
        <v>42.487417101541503</v>
      </c>
      <c r="AA66" s="98">
        <v>45.476919902181201</v>
      </c>
      <c r="AB66" s="98">
        <v>45.052039068274297</v>
      </c>
      <c r="AC66" s="98">
        <v>35.926721648996697</v>
      </c>
    </row>
    <row r="67" spans="3:29" ht="15" customHeight="1">
      <c r="C67" s="138" t="s">
        <v>1625</v>
      </c>
      <c r="D67" s="93" t="s">
        <v>122</v>
      </c>
      <c r="E67" s="137" t="s">
        <v>1619</v>
      </c>
      <c r="F67" s="137" t="s">
        <v>1619</v>
      </c>
      <c r="G67" s="94" t="s">
        <v>196</v>
      </c>
      <c r="H67" s="95">
        <v>1</v>
      </c>
      <c r="I67" s="95">
        <v>0</v>
      </c>
      <c r="J67" s="95">
        <v>0.128571428571428</v>
      </c>
      <c r="K67" s="96">
        <v>72</v>
      </c>
      <c r="L67" s="96">
        <v>9</v>
      </c>
      <c r="M67" s="96">
        <v>9</v>
      </c>
      <c r="N67" s="97">
        <v>1</v>
      </c>
      <c r="O67" s="96">
        <v>0</v>
      </c>
      <c r="P67" s="98">
        <v>466.09816486376002</v>
      </c>
      <c r="Q67" s="98">
        <v>262.042435124794</v>
      </c>
      <c r="R67" s="98">
        <v>1.41081618114109</v>
      </c>
      <c r="S67" s="98">
        <v>771.21797483176704</v>
      </c>
      <c r="T67" s="98">
        <v>594777.16470361303</v>
      </c>
      <c r="U67" s="98">
        <v>1.41081618114109</v>
      </c>
      <c r="V67" s="98">
        <v>6.14479866207465</v>
      </c>
      <c r="W67" s="98">
        <v>15.6564571531033</v>
      </c>
      <c r="X67" s="98">
        <v>262.042435124794</v>
      </c>
      <c r="Y67" s="98">
        <v>537.85154456733096</v>
      </c>
      <c r="Z67" s="98">
        <v>1684.78071148083</v>
      </c>
      <c r="AA67" s="98">
        <v>2434.0782961280502</v>
      </c>
      <c r="AB67" s="98">
        <v>2432.6674799469101</v>
      </c>
      <c r="AC67" s="98">
        <v>522.19508741422703</v>
      </c>
    </row>
    <row r="68" spans="3:29" ht="15" customHeight="1">
      <c r="C68" s="138" t="s">
        <v>1625</v>
      </c>
      <c r="D68" s="93" t="s">
        <v>123</v>
      </c>
      <c r="E68" s="137" t="s">
        <v>1619</v>
      </c>
      <c r="F68" s="137" t="s">
        <v>1619</v>
      </c>
      <c r="G68" s="94" t="s">
        <v>196</v>
      </c>
      <c r="H68" s="95">
        <v>1</v>
      </c>
      <c r="I68" s="95">
        <v>0</v>
      </c>
      <c r="J68" s="95">
        <v>0.128571428571428</v>
      </c>
      <c r="K68" s="96">
        <v>72</v>
      </c>
      <c r="L68" s="96">
        <v>9</v>
      </c>
      <c r="M68" s="96">
        <v>9</v>
      </c>
      <c r="N68" s="97">
        <v>1</v>
      </c>
      <c r="O68" s="96">
        <v>0</v>
      </c>
      <c r="P68" s="98">
        <v>9.45688795824843</v>
      </c>
      <c r="Q68" s="98">
        <v>15.2737545756939</v>
      </c>
      <c r="R68" s="98">
        <v>0.198575619200135</v>
      </c>
      <c r="S68" s="98">
        <v>8.4312029393666101</v>
      </c>
      <c r="T68" s="98">
        <v>71.085183004784199</v>
      </c>
      <c r="U68" s="98">
        <v>0.198575619200135</v>
      </c>
      <c r="V68" s="98">
        <v>0.25027501919545297</v>
      </c>
      <c r="W68" s="98">
        <v>0.68357391090086606</v>
      </c>
      <c r="X68" s="98">
        <v>15.2737545756939</v>
      </c>
      <c r="Y68" s="98">
        <v>15.622620693303499</v>
      </c>
      <c r="Z68" s="98">
        <v>18.234747791051699</v>
      </c>
      <c r="AA68" s="98">
        <v>18.6962791840193</v>
      </c>
      <c r="AB68" s="98">
        <v>18.497703564819101</v>
      </c>
      <c r="AC68" s="98">
        <v>14.939046782402601</v>
      </c>
    </row>
    <row r="69" spans="3:29" ht="15" customHeight="1">
      <c r="C69" s="138" t="s">
        <v>1626</v>
      </c>
      <c r="D69" s="93" t="s">
        <v>101</v>
      </c>
      <c r="E69" s="137" t="s">
        <v>1619</v>
      </c>
      <c r="F69" s="137" t="s">
        <v>1619</v>
      </c>
      <c r="G69" s="94" t="s">
        <v>195</v>
      </c>
      <c r="H69" s="95">
        <v>1</v>
      </c>
      <c r="I69" s="95">
        <v>0</v>
      </c>
      <c r="J69" s="95">
        <v>0.25</v>
      </c>
      <c r="K69" s="96">
        <v>7632</v>
      </c>
      <c r="L69" s="96">
        <v>954</v>
      </c>
      <c r="M69" s="96">
        <v>954</v>
      </c>
      <c r="N69" s="97">
        <v>1</v>
      </c>
      <c r="O69" s="96">
        <v>0</v>
      </c>
      <c r="P69" s="98">
        <v>45627.672181712966</v>
      </c>
      <c r="Q69" s="98">
        <v>45627.672181712966</v>
      </c>
      <c r="R69" s="98">
        <v>45627.666666666664</v>
      </c>
      <c r="S69" s="98"/>
      <c r="T69" s="98"/>
      <c r="U69" s="98">
        <v>45627.666666666664</v>
      </c>
      <c r="V69" s="98">
        <v>45627.667218171293</v>
      </c>
      <c r="W69" s="98">
        <v>45627.669424189815</v>
      </c>
      <c r="X69" s="98">
        <v>45627.672181712966</v>
      </c>
      <c r="Y69" s="98">
        <v>45627.674939236109</v>
      </c>
      <c r="Z69" s="98">
        <v>45627.677145254631</v>
      </c>
      <c r="AA69" s="98">
        <v>45627.67769675926</v>
      </c>
      <c r="AB69" s="98" t="s">
        <v>216</v>
      </c>
      <c r="AC69" s="98" t="s">
        <v>217</v>
      </c>
    </row>
    <row r="70" spans="3:29" ht="15" customHeight="1">
      <c r="C70" s="138" t="s">
        <v>1626</v>
      </c>
      <c r="D70" s="93" t="s">
        <v>88</v>
      </c>
      <c r="E70" s="137" t="s">
        <v>1619</v>
      </c>
      <c r="F70" s="137" t="s">
        <v>1619</v>
      </c>
      <c r="G70" s="94" t="s">
        <v>196</v>
      </c>
      <c r="H70" s="95">
        <v>0.917190775681341</v>
      </c>
      <c r="I70" s="95">
        <v>0</v>
      </c>
      <c r="J70" s="95">
        <v>0.25</v>
      </c>
      <c r="K70" s="96">
        <v>7632</v>
      </c>
      <c r="L70" s="96">
        <v>875</v>
      </c>
      <c r="M70" s="96">
        <v>954</v>
      </c>
      <c r="N70" s="97">
        <v>1</v>
      </c>
      <c r="O70" s="96">
        <v>0</v>
      </c>
      <c r="P70" s="98">
        <v>0.68414038327763005</v>
      </c>
      <c r="Q70" s="98">
        <v>0.72977651626089601</v>
      </c>
      <c r="R70" s="98">
        <v>0.59423426253350498</v>
      </c>
      <c r="S70" s="98">
        <v>0.19976431430567099</v>
      </c>
      <c r="T70" s="98">
        <v>3.9905781270014998E-2</v>
      </c>
      <c r="U70" s="98">
        <v>0.2967440814731</v>
      </c>
      <c r="V70" s="98">
        <v>0.32362233138149699</v>
      </c>
      <c r="W70" s="98">
        <v>0.53981691796249798</v>
      </c>
      <c r="X70" s="98">
        <v>0.72977651626089601</v>
      </c>
      <c r="Y70" s="98">
        <v>0.82309099969792898</v>
      </c>
      <c r="Z70" s="98">
        <v>0.98608359784945199</v>
      </c>
      <c r="AA70" s="98">
        <v>1.1237638930962399</v>
      </c>
      <c r="AB70" s="98">
        <v>0.82701981162314597</v>
      </c>
      <c r="AC70" s="98">
        <v>0.283274081735431</v>
      </c>
    </row>
    <row r="71" spans="3:29" ht="15" customHeight="1">
      <c r="C71" s="138" t="s">
        <v>1626</v>
      </c>
      <c r="D71" s="93" t="s">
        <v>125</v>
      </c>
      <c r="E71" s="137" t="s">
        <v>1619</v>
      </c>
      <c r="F71" s="137" t="s">
        <v>1619</v>
      </c>
      <c r="G71" s="94" t="s">
        <v>196</v>
      </c>
      <c r="H71" s="95">
        <v>0.90985324947589097</v>
      </c>
      <c r="I71" s="95">
        <v>0</v>
      </c>
      <c r="J71" s="95">
        <v>0.25</v>
      </c>
      <c r="K71" s="96">
        <v>7632</v>
      </c>
      <c r="L71" s="96">
        <v>868</v>
      </c>
      <c r="M71" s="96">
        <v>954</v>
      </c>
      <c r="N71" s="97">
        <v>1</v>
      </c>
      <c r="O71" s="96">
        <v>0</v>
      </c>
      <c r="P71" s="98">
        <v>0.78488055540983603</v>
      </c>
      <c r="Q71" s="98">
        <v>0.80525782829305703</v>
      </c>
      <c r="R71" s="98">
        <v>0.46058561463359299</v>
      </c>
      <c r="S71" s="98">
        <v>0.23302781755368199</v>
      </c>
      <c r="T71" s="98">
        <v>5.4301963753832297E-2</v>
      </c>
      <c r="U71" s="98">
        <v>0.3627603752179</v>
      </c>
      <c r="V71" s="98">
        <v>0.431741032803026</v>
      </c>
      <c r="W71" s="98">
        <v>0.56479086532991296</v>
      </c>
      <c r="X71" s="98">
        <v>0.80525782829305703</v>
      </c>
      <c r="Y71" s="98">
        <v>0.97337721438504998</v>
      </c>
      <c r="Z71" s="98">
        <v>1.1490268497432501</v>
      </c>
      <c r="AA71" s="98">
        <v>1.32342688824086</v>
      </c>
      <c r="AB71" s="98">
        <v>0.96066651302296102</v>
      </c>
      <c r="AC71" s="98">
        <v>0.40858634905513602</v>
      </c>
    </row>
    <row r="72" spans="3:29" ht="15" customHeight="1">
      <c r="C72" s="138" t="s">
        <v>1627</v>
      </c>
      <c r="D72" s="93" t="s">
        <v>127</v>
      </c>
      <c r="E72" s="137" t="s">
        <v>1619</v>
      </c>
      <c r="F72" s="137" t="s">
        <v>1619</v>
      </c>
      <c r="G72" s="94" t="s">
        <v>195</v>
      </c>
      <c r="H72" s="95">
        <v>1</v>
      </c>
      <c r="I72" s="95">
        <v>0</v>
      </c>
      <c r="J72" s="95">
        <v>0.12202688728024801</v>
      </c>
      <c r="K72" s="96">
        <v>944</v>
      </c>
      <c r="L72" s="96">
        <v>118</v>
      </c>
      <c r="M72" s="96">
        <v>118</v>
      </c>
      <c r="N72" s="97">
        <v>1</v>
      </c>
      <c r="O72" s="96">
        <v>0</v>
      </c>
      <c r="P72" s="98">
        <v>21681.144067800928</v>
      </c>
      <c r="Q72" s="98">
        <v>22099</v>
      </c>
      <c r="R72" s="98" t="s">
        <v>219</v>
      </c>
      <c r="S72" s="98"/>
      <c r="T72" s="98"/>
      <c r="U72" s="98" t="s">
        <v>219</v>
      </c>
      <c r="V72" s="98">
        <v>1773.1</v>
      </c>
      <c r="W72" s="98">
        <v>10319.5</v>
      </c>
      <c r="X72" s="98">
        <v>22099</v>
      </c>
      <c r="Y72" s="98">
        <v>32782.75</v>
      </c>
      <c r="Z72" s="98">
        <v>41329.75</v>
      </c>
      <c r="AA72" s="98">
        <v>43466</v>
      </c>
      <c r="AB72" s="98" t="s">
        <v>222</v>
      </c>
      <c r="AC72" s="98" t="s">
        <v>223</v>
      </c>
    </row>
    <row r="73" spans="3:29" ht="15" customHeight="1">
      <c r="C73" s="138" t="s">
        <v>1627</v>
      </c>
      <c r="D73" s="93" t="s">
        <v>128</v>
      </c>
      <c r="E73" s="137" t="s">
        <v>1619</v>
      </c>
      <c r="F73" s="137" t="s">
        <v>1619</v>
      </c>
      <c r="G73" s="94" t="s">
        <v>193</v>
      </c>
      <c r="H73" s="95">
        <v>1</v>
      </c>
      <c r="I73" s="95">
        <v>0</v>
      </c>
      <c r="J73" s="95">
        <v>0.12202688728024801</v>
      </c>
      <c r="K73" s="96">
        <v>944</v>
      </c>
      <c r="L73" s="96">
        <v>118</v>
      </c>
      <c r="M73" s="96">
        <v>118</v>
      </c>
      <c r="N73" s="97">
        <v>1</v>
      </c>
      <c r="O73" s="96">
        <v>0</v>
      </c>
      <c r="P73" s="98">
        <v>1647511.73728813</v>
      </c>
      <c r="Q73" s="98">
        <v>1664046.5</v>
      </c>
      <c r="R73" s="98">
        <v>865239</v>
      </c>
      <c r="S73" s="98">
        <v>418398.43368769297</v>
      </c>
      <c r="T73" s="98">
        <v>175057249312.315</v>
      </c>
      <c r="U73" s="98">
        <v>865239</v>
      </c>
      <c r="V73" s="98">
        <v>1026202.6</v>
      </c>
      <c r="W73" s="98">
        <v>1240446.5</v>
      </c>
      <c r="X73" s="98">
        <v>1664046.5</v>
      </c>
      <c r="Y73" s="98">
        <v>1996609</v>
      </c>
      <c r="Z73" s="98">
        <v>2236641.25</v>
      </c>
      <c r="AA73" s="98">
        <v>2696638</v>
      </c>
      <c r="AB73" s="98">
        <v>1831399</v>
      </c>
      <c r="AC73" s="98">
        <v>756162.5</v>
      </c>
    </row>
    <row r="74" spans="3:29" ht="15" customHeight="1">
      <c r="C74" s="138" t="s">
        <v>1627</v>
      </c>
      <c r="D74" s="93" t="s">
        <v>129</v>
      </c>
      <c r="E74" s="137" t="s">
        <v>1619</v>
      </c>
      <c r="F74" s="137" t="s">
        <v>1619</v>
      </c>
      <c r="G74" s="94" t="s">
        <v>193</v>
      </c>
      <c r="H74" s="95">
        <v>1</v>
      </c>
      <c r="I74" s="95">
        <v>0</v>
      </c>
      <c r="J74" s="95">
        <v>0.12202688728024801</v>
      </c>
      <c r="K74" s="96">
        <v>944</v>
      </c>
      <c r="L74" s="96">
        <v>118</v>
      </c>
      <c r="M74" s="96">
        <v>118</v>
      </c>
      <c r="N74" s="97">
        <v>1</v>
      </c>
      <c r="O74" s="96">
        <v>0</v>
      </c>
      <c r="P74" s="98">
        <v>983478.66949152504</v>
      </c>
      <c r="Q74" s="98">
        <v>965992</v>
      </c>
      <c r="R74" s="98">
        <v>670342</v>
      </c>
      <c r="S74" s="98">
        <v>228240.45312993499</v>
      </c>
      <c r="T74" s="98">
        <v>52093704444.958199</v>
      </c>
      <c r="U74" s="98">
        <v>670342</v>
      </c>
      <c r="V74" s="98">
        <v>684471.2</v>
      </c>
      <c r="W74" s="98">
        <v>742840.25</v>
      </c>
      <c r="X74" s="98">
        <v>965992</v>
      </c>
      <c r="Y74" s="98">
        <v>1192448.25</v>
      </c>
      <c r="Z74" s="98">
        <v>1311807.04999999</v>
      </c>
      <c r="AA74" s="98">
        <v>1493162</v>
      </c>
      <c r="AB74" s="98">
        <v>822820</v>
      </c>
      <c r="AC74" s="98">
        <v>449608</v>
      </c>
    </row>
    <row r="75" spans="3:29" ht="15" customHeight="1">
      <c r="C75" s="138" t="s">
        <v>1627</v>
      </c>
      <c r="D75" s="93" t="s">
        <v>130</v>
      </c>
      <c r="E75" s="137" t="s">
        <v>1619</v>
      </c>
      <c r="F75" s="137" t="s">
        <v>1619</v>
      </c>
      <c r="G75" s="94" t="s">
        <v>194</v>
      </c>
      <c r="H75" s="95">
        <v>1.6949152542372801E-2</v>
      </c>
      <c r="I75" s="95">
        <v>0.88983050847457601</v>
      </c>
      <c r="J75" s="95">
        <v>0.126292657704239</v>
      </c>
      <c r="K75" s="96">
        <v>977</v>
      </c>
      <c r="L75" s="96">
        <v>2</v>
      </c>
      <c r="M75" s="96">
        <v>13</v>
      </c>
      <c r="N75" s="97">
        <v>0.11016949152542301</v>
      </c>
      <c r="O75" s="96">
        <v>105</v>
      </c>
      <c r="P75" s="98"/>
      <c r="Q75" s="98"/>
      <c r="R75" s="98"/>
      <c r="S75" s="98"/>
      <c r="T75" s="98"/>
      <c r="U75" s="98"/>
      <c r="V75" s="98"/>
      <c r="W75" s="98"/>
      <c r="X75" s="98"/>
      <c r="Y75" s="98"/>
      <c r="Z75" s="98"/>
      <c r="AA75" s="98"/>
      <c r="AB75" s="98"/>
      <c r="AC75" s="98"/>
    </row>
    <row r="76" spans="3:29" ht="15" customHeight="1">
      <c r="C76" s="138" t="s">
        <v>1627</v>
      </c>
      <c r="D76" s="93" t="s">
        <v>131</v>
      </c>
      <c r="E76" s="137" t="s">
        <v>1619</v>
      </c>
      <c r="F76" s="137" t="s">
        <v>1619</v>
      </c>
      <c r="G76" s="94" t="s">
        <v>194</v>
      </c>
      <c r="H76" s="95">
        <v>1.6949152542372801E-2</v>
      </c>
      <c r="I76" s="95">
        <v>0.89830508474576198</v>
      </c>
      <c r="J76" s="95">
        <v>0.13676318510858301</v>
      </c>
      <c r="K76" s="96">
        <v>1058</v>
      </c>
      <c r="L76" s="96">
        <v>2</v>
      </c>
      <c r="M76" s="96">
        <v>12</v>
      </c>
      <c r="N76" s="97">
        <v>0.101694915254237</v>
      </c>
      <c r="O76" s="96">
        <v>106</v>
      </c>
      <c r="P76" s="98"/>
      <c r="Q76" s="98"/>
      <c r="R76" s="98" t="s">
        <v>220</v>
      </c>
      <c r="S76" s="98"/>
      <c r="T76" s="98"/>
      <c r="U76" s="98"/>
      <c r="V76" s="98"/>
      <c r="W76" s="98"/>
      <c r="X76" s="98"/>
      <c r="Y76" s="98"/>
      <c r="Z76" s="98"/>
      <c r="AA76" s="98"/>
      <c r="AB76" s="98"/>
      <c r="AC76" s="98"/>
    </row>
    <row r="77" spans="3:29" ht="15" customHeight="1">
      <c r="C77" s="138" t="s">
        <v>1627</v>
      </c>
      <c r="D77" s="93" t="s">
        <v>132</v>
      </c>
      <c r="E77" s="137" t="s">
        <v>1619</v>
      </c>
      <c r="F77" s="137" t="s">
        <v>1619</v>
      </c>
      <c r="G77" s="94" t="s">
        <v>194</v>
      </c>
      <c r="H77" s="95">
        <v>8.4745762711864406E-3</v>
      </c>
      <c r="I77" s="95">
        <v>0.99152542372881303</v>
      </c>
      <c r="J77" s="95">
        <v>0.126809720785935</v>
      </c>
      <c r="K77" s="96">
        <v>981</v>
      </c>
      <c r="L77" s="96">
        <v>1</v>
      </c>
      <c r="M77" s="96">
        <v>1</v>
      </c>
      <c r="N77" s="97">
        <v>8.4745762711864406E-3</v>
      </c>
      <c r="O77" s="96">
        <v>117</v>
      </c>
      <c r="P77" s="98"/>
      <c r="Q77" s="98"/>
      <c r="R77" s="98" t="s">
        <v>221</v>
      </c>
      <c r="S77" s="98"/>
      <c r="T77" s="98"/>
      <c r="U77" s="98"/>
      <c r="V77" s="98"/>
      <c r="W77" s="98"/>
      <c r="X77" s="98"/>
      <c r="Y77" s="98"/>
      <c r="Z77" s="98"/>
      <c r="AA77" s="98"/>
      <c r="AB77" s="98"/>
      <c r="AC77" s="98"/>
    </row>
    <row r="78" spans="3:29" ht="15" customHeight="1">
      <c r="C78" s="138" t="s">
        <v>1627</v>
      </c>
      <c r="D78" s="93" t="s">
        <v>133</v>
      </c>
      <c r="E78" s="137" t="s">
        <v>1619</v>
      </c>
      <c r="F78" s="137" t="s">
        <v>1619</v>
      </c>
      <c r="G78" s="94" t="s">
        <v>193</v>
      </c>
      <c r="H78" s="95">
        <v>1</v>
      </c>
      <c r="I78" s="95">
        <v>0</v>
      </c>
      <c r="J78" s="95">
        <v>0.12202688728024801</v>
      </c>
      <c r="K78" s="96">
        <v>944</v>
      </c>
      <c r="L78" s="96">
        <v>118</v>
      </c>
      <c r="M78" s="96">
        <v>118</v>
      </c>
      <c r="N78" s="97">
        <v>1</v>
      </c>
      <c r="O78" s="96">
        <v>0</v>
      </c>
      <c r="P78" s="98">
        <v>664033.06779660995</v>
      </c>
      <c r="Q78" s="98">
        <v>704715</v>
      </c>
      <c r="R78" s="98">
        <v>-515854</v>
      </c>
      <c r="S78" s="98">
        <v>472937.529107621</v>
      </c>
      <c r="T78" s="98">
        <v>223669906438.422</v>
      </c>
      <c r="U78" s="98">
        <v>-515854</v>
      </c>
      <c r="V78" s="98">
        <v>-243240.24999999901</v>
      </c>
      <c r="W78" s="98">
        <v>395406</v>
      </c>
      <c r="X78" s="98">
        <v>704715</v>
      </c>
      <c r="Y78" s="98">
        <v>971946.25</v>
      </c>
      <c r="Z78" s="98">
        <v>1324796.79999999</v>
      </c>
      <c r="AA78" s="98">
        <v>1751194</v>
      </c>
      <c r="AB78" s="98">
        <v>2267048</v>
      </c>
      <c r="AC78" s="98">
        <v>576540.25</v>
      </c>
    </row>
    <row r="79" spans="3:29" ht="15" customHeight="1">
      <c r="C79" s="138" t="s">
        <v>1628</v>
      </c>
      <c r="D79" s="93" t="s">
        <v>135</v>
      </c>
      <c r="E79" s="137" t="s">
        <v>1619</v>
      </c>
      <c r="F79" s="137" t="s">
        <v>1619</v>
      </c>
      <c r="G79" s="94" t="s">
        <v>194</v>
      </c>
      <c r="H79" s="95">
        <v>1</v>
      </c>
      <c r="I79" s="95">
        <v>0</v>
      </c>
      <c r="J79" s="95">
        <v>0.29514393719104298</v>
      </c>
      <c r="K79" s="96">
        <v>1015</v>
      </c>
      <c r="L79" s="96">
        <v>101</v>
      </c>
      <c r="M79" s="96">
        <v>101</v>
      </c>
      <c r="N79" s="97">
        <v>1</v>
      </c>
      <c r="O79" s="96">
        <v>0</v>
      </c>
      <c r="P79" s="98"/>
      <c r="Q79" s="98"/>
      <c r="R79" s="98">
        <v>0</v>
      </c>
      <c r="S79" s="98"/>
      <c r="T79" s="98"/>
      <c r="U79" s="98"/>
      <c r="V79" s="98"/>
      <c r="W79" s="98"/>
      <c r="X79" s="98"/>
      <c r="Y79" s="98"/>
      <c r="Z79" s="98"/>
      <c r="AA79" s="98"/>
      <c r="AB79" s="98"/>
      <c r="AC79" s="98"/>
    </row>
    <row r="80" spans="3:29" ht="15" customHeight="1">
      <c r="C80" s="138" t="s">
        <v>1628</v>
      </c>
      <c r="D80" s="148" t="s">
        <v>136</v>
      </c>
      <c r="E80" s="149" t="s">
        <v>1619</v>
      </c>
      <c r="F80" s="149" t="s">
        <v>1619</v>
      </c>
      <c r="G80" s="150" t="s">
        <v>193</v>
      </c>
      <c r="H80" s="151">
        <v>1</v>
      </c>
      <c r="I80" s="151">
        <v>0</v>
      </c>
      <c r="J80" s="151">
        <v>0.23495202093631801</v>
      </c>
      <c r="K80" s="152">
        <v>808</v>
      </c>
      <c r="L80" s="152">
        <v>101</v>
      </c>
      <c r="M80" s="152">
        <v>101</v>
      </c>
      <c r="N80" s="153">
        <v>1</v>
      </c>
      <c r="O80" s="152">
        <v>0</v>
      </c>
      <c r="P80" s="154">
        <v>595274.168316831</v>
      </c>
      <c r="Q80" s="154">
        <v>628788</v>
      </c>
      <c r="R80" s="154">
        <v>9772</v>
      </c>
      <c r="S80" s="154">
        <v>241556.59951671999</v>
      </c>
      <c r="T80" s="154">
        <v>58349590770.081299</v>
      </c>
      <c r="U80" s="154">
        <v>9772</v>
      </c>
      <c r="V80" s="154">
        <v>49928</v>
      </c>
      <c r="W80" s="154">
        <v>521998</v>
      </c>
      <c r="X80" s="154">
        <v>628788</v>
      </c>
      <c r="Y80" s="154">
        <v>744209</v>
      </c>
      <c r="Z80" s="154">
        <v>901124</v>
      </c>
      <c r="AA80" s="154">
        <v>962378</v>
      </c>
      <c r="AB80" s="154">
        <v>952606</v>
      </c>
      <c r="AC80" s="154">
        <v>222211</v>
      </c>
    </row>
    <row r="81" spans="3:29" ht="15" customHeight="1">
      <c r="C81" s="138" t="s">
        <v>1628</v>
      </c>
      <c r="D81" s="148" t="s">
        <v>137</v>
      </c>
      <c r="E81" s="149" t="s">
        <v>1619</v>
      </c>
      <c r="F81" s="149" t="s">
        <v>1619</v>
      </c>
      <c r="G81" s="150" t="s">
        <v>193</v>
      </c>
      <c r="H81" s="151">
        <v>1</v>
      </c>
      <c r="I81" s="151">
        <v>0</v>
      </c>
      <c r="J81" s="151">
        <v>0.23495202093631801</v>
      </c>
      <c r="K81" s="152">
        <v>808</v>
      </c>
      <c r="L81" s="152">
        <v>101</v>
      </c>
      <c r="M81" s="152">
        <v>101</v>
      </c>
      <c r="N81" s="153">
        <v>1</v>
      </c>
      <c r="O81" s="152">
        <v>0</v>
      </c>
      <c r="P81" s="154">
        <v>629668.78217821696</v>
      </c>
      <c r="Q81" s="154">
        <v>614940</v>
      </c>
      <c r="R81" s="154">
        <v>50252</v>
      </c>
      <c r="S81" s="154">
        <v>221812.38600062899</v>
      </c>
      <c r="T81" s="154">
        <v>49200734583.292</v>
      </c>
      <c r="U81" s="154">
        <v>50252</v>
      </c>
      <c r="V81" s="154">
        <v>159961</v>
      </c>
      <c r="W81" s="154">
        <v>531018</v>
      </c>
      <c r="X81" s="154">
        <v>614940</v>
      </c>
      <c r="Y81" s="154">
        <v>775708</v>
      </c>
      <c r="Z81" s="154">
        <v>963933</v>
      </c>
      <c r="AA81" s="154">
        <v>1053061</v>
      </c>
      <c r="AB81" s="154">
        <v>1002809</v>
      </c>
      <c r="AC81" s="154">
        <v>244690</v>
      </c>
    </row>
    <row r="82" spans="3:29" ht="15" customHeight="1">
      <c r="C82" s="138" t="s">
        <v>1629</v>
      </c>
      <c r="D82" s="148" t="s">
        <v>88</v>
      </c>
      <c r="E82" s="149" t="s">
        <v>1619</v>
      </c>
      <c r="F82" s="149" t="s">
        <v>1619</v>
      </c>
      <c r="G82" s="150" t="s">
        <v>193</v>
      </c>
      <c r="H82" s="151">
        <v>0.6</v>
      </c>
      <c r="I82" s="151">
        <v>0</v>
      </c>
      <c r="J82" s="151">
        <v>0.1</v>
      </c>
      <c r="K82" s="152">
        <v>80</v>
      </c>
      <c r="L82" s="152">
        <v>6</v>
      </c>
      <c r="M82" s="152">
        <v>10</v>
      </c>
      <c r="N82" s="153">
        <v>1</v>
      </c>
      <c r="O82" s="152">
        <v>0</v>
      </c>
      <c r="P82" s="154">
        <v>4.0999999999999996</v>
      </c>
      <c r="Q82" s="154">
        <v>4.5</v>
      </c>
      <c r="R82" s="154">
        <v>1</v>
      </c>
      <c r="S82" s="154">
        <v>2.1317702607092599</v>
      </c>
      <c r="T82" s="154">
        <v>4.5444444444444398</v>
      </c>
      <c r="U82" s="154">
        <v>1</v>
      </c>
      <c r="V82" s="154">
        <v>1</v>
      </c>
      <c r="W82" s="154">
        <v>2.5</v>
      </c>
      <c r="X82" s="154">
        <v>4.5</v>
      </c>
      <c r="Y82" s="154">
        <v>5.75</v>
      </c>
      <c r="Z82" s="154">
        <v>6.5499999999999901</v>
      </c>
      <c r="AA82" s="154">
        <v>7</v>
      </c>
      <c r="AB82" s="154">
        <v>6</v>
      </c>
      <c r="AC82" s="154">
        <v>3.25</v>
      </c>
    </row>
    <row r="83" spans="3:29" ht="15" customHeight="1">
      <c r="C83" s="138" t="s">
        <v>1629</v>
      </c>
      <c r="D83" s="148" t="s">
        <v>89</v>
      </c>
      <c r="E83" s="149" t="s">
        <v>1619</v>
      </c>
      <c r="F83" s="149" t="s">
        <v>1619</v>
      </c>
      <c r="G83" s="150" t="s">
        <v>193</v>
      </c>
      <c r="H83" s="151">
        <v>1</v>
      </c>
      <c r="I83" s="151">
        <v>0</v>
      </c>
      <c r="J83" s="151">
        <v>0.1</v>
      </c>
      <c r="K83" s="152">
        <v>80</v>
      </c>
      <c r="L83" s="152">
        <v>10</v>
      </c>
      <c r="M83" s="152">
        <v>10</v>
      </c>
      <c r="N83" s="153">
        <v>1</v>
      </c>
      <c r="O83" s="152">
        <v>0</v>
      </c>
      <c r="P83" s="154">
        <v>4.5</v>
      </c>
      <c r="Q83" s="154">
        <v>4.5</v>
      </c>
      <c r="R83" s="154">
        <v>0</v>
      </c>
      <c r="S83" s="154">
        <v>3.0276503540974899</v>
      </c>
      <c r="T83" s="154">
        <v>9.1666666666666607</v>
      </c>
      <c r="U83" s="154">
        <v>0</v>
      </c>
      <c r="V83" s="154">
        <v>0.45</v>
      </c>
      <c r="W83" s="154">
        <v>2.25</v>
      </c>
      <c r="X83" s="154">
        <v>4.5</v>
      </c>
      <c r="Y83" s="154">
        <v>6.75</v>
      </c>
      <c r="Z83" s="154">
        <v>8.5499999999999901</v>
      </c>
      <c r="AA83" s="154">
        <v>9</v>
      </c>
      <c r="AB83" s="154">
        <v>9</v>
      </c>
      <c r="AC83" s="154">
        <v>4.5</v>
      </c>
    </row>
    <row r="84" spans="3:29" ht="15" customHeight="1">
      <c r="C84" s="138" t="s">
        <v>1629</v>
      </c>
      <c r="D84" s="148" t="s">
        <v>90</v>
      </c>
      <c r="E84" s="149" t="s">
        <v>1619</v>
      </c>
      <c r="F84" s="149" t="s">
        <v>1619</v>
      </c>
      <c r="G84" s="150" t="s">
        <v>193</v>
      </c>
      <c r="H84" s="151">
        <v>1</v>
      </c>
      <c r="I84" s="151">
        <v>0</v>
      </c>
      <c r="J84" s="151">
        <v>0.1</v>
      </c>
      <c r="K84" s="152">
        <v>80</v>
      </c>
      <c r="L84" s="152">
        <v>10</v>
      </c>
      <c r="M84" s="152">
        <v>10</v>
      </c>
      <c r="N84" s="153">
        <v>1</v>
      </c>
      <c r="O84" s="152">
        <v>0</v>
      </c>
      <c r="P84" s="154">
        <v>4.5</v>
      </c>
      <c r="Q84" s="154">
        <v>4.5</v>
      </c>
      <c r="R84" s="154">
        <v>0</v>
      </c>
      <c r="S84" s="154">
        <v>3.0276503540974899</v>
      </c>
      <c r="T84" s="154">
        <v>9.1666666666666607</v>
      </c>
      <c r="U84" s="154">
        <v>0</v>
      </c>
      <c r="V84" s="154">
        <v>0.45</v>
      </c>
      <c r="W84" s="154">
        <v>2.25</v>
      </c>
      <c r="X84" s="154">
        <v>4.5</v>
      </c>
      <c r="Y84" s="154">
        <v>6.75</v>
      </c>
      <c r="Z84" s="154">
        <v>8.5499999999999901</v>
      </c>
      <c r="AA84" s="154">
        <v>9</v>
      </c>
      <c r="AB84" s="154">
        <v>9</v>
      </c>
      <c r="AC84" s="154">
        <v>4.5</v>
      </c>
    </row>
    <row r="85" spans="3:29" ht="15" customHeight="1">
      <c r="C85" s="138" t="s">
        <v>1629</v>
      </c>
      <c r="D85" s="148" t="s">
        <v>91</v>
      </c>
      <c r="E85" s="149" t="s">
        <v>1619</v>
      </c>
      <c r="F85" s="149" t="s">
        <v>1619</v>
      </c>
      <c r="G85" s="150" t="s">
        <v>193</v>
      </c>
      <c r="H85" s="151">
        <v>1</v>
      </c>
      <c r="I85" s="151">
        <v>0</v>
      </c>
      <c r="J85" s="151">
        <v>0.1</v>
      </c>
      <c r="K85" s="152">
        <v>80</v>
      </c>
      <c r="L85" s="152">
        <v>10</v>
      </c>
      <c r="M85" s="152">
        <v>10</v>
      </c>
      <c r="N85" s="153">
        <v>1</v>
      </c>
      <c r="O85" s="152">
        <v>0</v>
      </c>
      <c r="P85" s="154">
        <v>8.5</v>
      </c>
      <c r="Q85" s="154">
        <v>8.5</v>
      </c>
      <c r="R85" s="154">
        <v>4</v>
      </c>
      <c r="S85" s="154">
        <v>3.0276503540974899</v>
      </c>
      <c r="T85" s="154">
        <v>9.1666666666666607</v>
      </c>
      <c r="U85" s="154">
        <v>4</v>
      </c>
      <c r="V85" s="154">
        <v>4.45</v>
      </c>
      <c r="W85" s="154">
        <v>6.25</v>
      </c>
      <c r="X85" s="154">
        <v>8.5</v>
      </c>
      <c r="Y85" s="154">
        <v>10.75</v>
      </c>
      <c r="Z85" s="154">
        <v>12.549999999999899</v>
      </c>
      <c r="AA85" s="154">
        <v>13</v>
      </c>
      <c r="AB85" s="154">
        <v>9</v>
      </c>
      <c r="AC85" s="154">
        <v>4.5</v>
      </c>
    </row>
    <row r="86" spans="3:29" ht="15" customHeight="1">
      <c r="C86" s="138" t="s">
        <v>1629</v>
      </c>
      <c r="D86" s="148" t="s">
        <v>92</v>
      </c>
      <c r="E86" s="149" t="s">
        <v>1619</v>
      </c>
      <c r="F86" s="149" t="s">
        <v>1619</v>
      </c>
      <c r="G86" s="150" t="s">
        <v>193</v>
      </c>
      <c r="H86" s="151">
        <v>0.3</v>
      </c>
      <c r="I86" s="151">
        <v>0</v>
      </c>
      <c r="J86" s="151">
        <v>0.1</v>
      </c>
      <c r="K86" s="152">
        <v>80</v>
      </c>
      <c r="L86" s="152">
        <v>3</v>
      </c>
      <c r="M86" s="152">
        <v>10</v>
      </c>
      <c r="N86" s="153">
        <v>1</v>
      </c>
      <c r="O86" s="152">
        <v>0</v>
      </c>
      <c r="P86" s="154">
        <v>1.1000000000000001</v>
      </c>
      <c r="Q86" s="154">
        <v>1</v>
      </c>
      <c r="R86" s="154">
        <v>1</v>
      </c>
      <c r="S86" s="154">
        <v>0.56764621219754596</v>
      </c>
      <c r="T86" s="154">
        <v>0.32222222222222202</v>
      </c>
      <c r="U86" s="154">
        <v>0</v>
      </c>
      <c r="V86" s="154">
        <v>0.45</v>
      </c>
      <c r="W86" s="154">
        <v>1</v>
      </c>
      <c r="X86" s="154">
        <v>1</v>
      </c>
      <c r="Y86" s="154">
        <v>1</v>
      </c>
      <c r="Z86" s="154">
        <v>2</v>
      </c>
      <c r="AA86" s="154">
        <v>2</v>
      </c>
      <c r="AB86" s="154">
        <v>2</v>
      </c>
      <c r="AC86" s="154">
        <v>0</v>
      </c>
    </row>
    <row r="87" spans="3:29" ht="15" customHeight="1">
      <c r="C87" s="138" t="s">
        <v>1629</v>
      </c>
      <c r="D87" s="148" t="s">
        <v>93</v>
      </c>
      <c r="E87" s="149" t="s">
        <v>1619</v>
      </c>
      <c r="F87" s="149" t="s">
        <v>1619</v>
      </c>
      <c r="G87" s="150" t="s">
        <v>193</v>
      </c>
      <c r="H87" s="151">
        <v>0.7</v>
      </c>
      <c r="I87" s="151">
        <v>0</v>
      </c>
      <c r="J87" s="151">
        <v>0.1</v>
      </c>
      <c r="K87" s="152">
        <v>80</v>
      </c>
      <c r="L87" s="152">
        <v>7</v>
      </c>
      <c r="M87" s="152">
        <v>10</v>
      </c>
      <c r="N87" s="153">
        <v>1</v>
      </c>
      <c r="O87" s="152">
        <v>0</v>
      </c>
      <c r="P87" s="154">
        <v>2.7</v>
      </c>
      <c r="Q87" s="154">
        <v>2.5</v>
      </c>
      <c r="R87" s="154">
        <v>1</v>
      </c>
      <c r="S87" s="154">
        <v>1.8885620632286999</v>
      </c>
      <c r="T87" s="154">
        <v>3.5666666666666602</v>
      </c>
      <c r="U87" s="154">
        <v>0</v>
      </c>
      <c r="V87" s="154">
        <v>0.45</v>
      </c>
      <c r="W87" s="154">
        <v>1.25</v>
      </c>
      <c r="X87" s="154">
        <v>2.5</v>
      </c>
      <c r="Y87" s="154">
        <v>3.75</v>
      </c>
      <c r="Z87" s="154">
        <v>5.5499999999999901</v>
      </c>
      <c r="AA87" s="154">
        <v>6</v>
      </c>
      <c r="AB87" s="154">
        <v>6</v>
      </c>
      <c r="AC87" s="154">
        <v>2.5</v>
      </c>
    </row>
    <row r="88" spans="3:29" ht="15" customHeight="1">
      <c r="C88" s="138" t="s">
        <v>1629</v>
      </c>
      <c r="D88" s="148" t="s">
        <v>94</v>
      </c>
      <c r="E88" s="149" t="s">
        <v>1619</v>
      </c>
      <c r="F88" s="149" t="s">
        <v>1619</v>
      </c>
      <c r="G88" s="150" t="s">
        <v>193</v>
      </c>
      <c r="H88" s="151">
        <v>0.4</v>
      </c>
      <c r="I88" s="151">
        <v>0</v>
      </c>
      <c r="J88" s="151">
        <v>0.1</v>
      </c>
      <c r="K88" s="152">
        <v>80</v>
      </c>
      <c r="L88" s="152">
        <v>4</v>
      </c>
      <c r="M88" s="152">
        <v>10</v>
      </c>
      <c r="N88" s="153">
        <v>1</v>
      </c>
      <c r="O88" s="152">
        <v>0</v>
      </c>
      <c r="P88" s="154">
        <v>6.9</v>
      </c>
      <c r="Q88" s="154">
        <v>8</v>
      </c>
      <c r="R88" s="154">
        <v>4</v>
      </c>
      <c r="S88" s="154">
        <v>2.6436506745197801</v>
      </c>
      <c r="T88" s="154">
        <v>6.9888888888888898</v>
      </c>
      <c r="U88" s="154">
        <v>4</v>
      </c>
      <c r="V88" s="154">
        <v>4</v>
      </c>
      <c r="W88" s="154">
        <v>4</v>
      </c>
      <c r="X88" s="154">
        <v>8</v>
      </c>
      <c r="Y88" s="154">
        <v>8.75</v>
      </c>
      <c r="Z88" s="154">
        <v>10.0999999999999</v>
      </c>
      <c r="AA88" s="154">
        <v>11</v>
      </c>
      <c r="AB88" s="154">
        <v>7</v>
      </c>
      <c r="AC88" s="154">
        <v>4.75</v>
      </c>
    </row>
    <row r="89" spans="3:29" ht="15" customHeight="1">
      <c r="C89" s="138" t="s">
        <v>1629</v>
      </c>
      <c r="D89" s="148" t="s">
        <v>95</v>
      </c>
      <c r="E89" s="149" t="s">
        <v>1619</v>
      </c>
      <c r="F89" s="149" t="s">
        <v>1619</v>
      </c>
      <c r="G89" s="150" t="s">
        <v>193</v>
      </c>
      <c r="H89" s="151">
        <v>0.5</v>
      </c>
      <c r="I89" s="151">
        <v>0</v>
      </c>
      <c r="J89" s="151">
        <v>0.1</v>
      </c>
      <c r="K89" s="152">
        <v>80</v>
      </c>
      <c r="L89" s="152">
        <v>5</v>
      </c>
      <c r="M89" s="152">
        <v>10</v>
      </c>
      <c r="N89" s="153">
        <v>1</v>
      </c>
      <c r="O89" s="152">
        <v>0</v>
      </c>
      <c r="P89" s="154">
        <v>10.3</v>
      </c>
      <c r="Q89" s="154">
        <v>10.5</v>
      </c>
      <c r="R89" s="154">
        <v>10</v>
      </c>
      <c r="S89" s="154">
        <v>2.1108186931983401</v>
      </c>
      <c r="T89" s="154">
        <v>4.4555555555555504</v>
      </c>
      <c r="U89" s="154">
        <v>6</v>
      </c>
      <c r="V89" s="154">
        <v>6.9</v>
      </c>
      <c r="W89" s="154">
        <v>10</v>
      </c>
      <c r="X89" s="154">
        <v>10.5</v>
      </c>
      <c r="Y89" s="154">
        <v>11</v>
      </c>
      <c r="Z89" s="154">
        <v>13</v>
      </c>
      <c r="AA89" s="154">
        <v>13</v>
      </c>
      <c r="AB89" s="154">
        <v>7</v>
      </c>
      <c r="AC89" s="154">
        <v>1</v>
      </c>
    </row>
    <row r="90" spans="3:29" ht="15" customHeight="1">
      <c r="C90" s="138" t="s">
        <v>1629</v>
      </c>
      <c r="D90" s="148" t="s">
        <v>96</v>
      </c>
      <c r="E90" s="149" t="s">
        <v>1619</v>
      </c>
      <c r="F90" s="149" t="s">
        <v>1619</v>
      </c>
      <c r="G90" s="150" t="s">
        <v>193</v>
      </c>
      <c r="H90" s="151">
        <v>0.8</v>
      </c>
      <c r="I90" s="151">
        <v>0</v>
      </c>
      <c r="J90" s="151">
        <v>0.1</v>
      </c>
      <c r="K90" s="152">
        <v>80</v>
      </c>
      <c r="L90" s="152">
        <v>8</v>
      </c>
      <c r="M90" s="152">
        <v>10</v>
      </c>
      <c r="N90" s="153">
        <v>1</v>
      </c>
      <c r="O90" s="152">
        <v>0</v>
      </c>
      <c r="P90" s="154">
        <v>14.6</v>
      </c>
      <c r="Q90" s="154">
        <v>15.5</v>
      </c>
      <c r="R90" s="154">
        <v>18</v>
      </c>
      <c r="S90" s="154">
        <v>4.1419265512024097</v>
      </c>
      <c r="T90" s="154">
        <v>17.155555555555502</v>
      </c>
      <c r="U90" s="154">
        <v>8</v>
      </c>
      <c r="V90" s="154">
        <v>8.4499999999999993</v>
      </c>
      <c r="W90" s="154">
        <v>11.5</v>
      </c>
      <c r="X90" s="154">
        <v>15.5</v>
      </c>
      <c r="Y90" s="154">
        <v>18</v>
      </c>
      <c r="Z90" s="154">
        <v>19</v>
      </c>
      <c r="AA90" s="154">
        <v>19</v>
      </c>
      <c r="AB90" s="154">
        <v>11</v>
      </c>
      <c r="AC90" s="154">
        <v>6.5</v>
      </c>
    </row>
    <row r="91" spans="3:29" ht="15" customHeight="1">
      <c r="C91" s="138" t="s">
        <v>1630</v>
      </c>
      <c r="D91" s="148" t="s">
        <v>135</v>
      </c>
      <c r="E91" s="149" t="s">
        <v>1619</v>
      </c>
      <c r="F91" s="149" t="s">
        <v>1619</v>
      </c>
      <c r="G91" s="150" t="s">
        <v>194</v>
      </c>
      <c r="H91" s="151">
        <v>1</v>
      </c>
      <c r="I91" s="151">
        <v>0</v>
      </c>
      <c r="J91" s="151">
        <v>0.29514393719104298</v>
      </c>
      <c r="K91" s="152">
        <v>1015</v>
      </c>
      <c r="L91" s="152">
        <v>101</v>
      </c>
      <c r="M91" s="152">
        <v>101</v>
      </c>
      <c r="N91" s="153">
        <v>1</v>
      </c>
      <c r="O91" s="152">
        <v>0</v>
      </c>
      <c r="P91" s="154"/>
      <c r="Q91" s="154"/>
      <c r="R91" s="154">
        <v>0</v>
      </c>
      <c r="S91" s="154"/>
      <c r="T91" s="154"/>
      <c r="U91" s="154"/>
      <c r="V91" s="154"/>
      <c r="W91" s="154"/>
      <c r="X91" s="154"/>
      <c r="Y91" s="154"/>
      <c r="Z91" s="154"/>
      <c r="AA91" s="154"/>
      <c r="AB91" s="154"/>
      <c r="AC91" s="154"/>
    </row>
    <row r="92" spans="3:29" ht="15" customHeight="1">
      <c r="C92" s="138" t="s">
        <v>1630</v>
      </c>
      <c r="D92" s="148" t="s">
        <v>136</v>
      </c>
      <c r="E92" s="149" t="s">
        <v>1619</v>
      </c>
      <c r="F92" s="149" t="s">
        <v>1619</v>
      </c>
      <c r="G92" s="150" t="s">
        <v>193</v>
      </c>
      <c r="H92" s="151">
        <v>1</v>
      </c>
      <c r="I92" s="151">
        <v>0</v>
      </c>
      <c r="J92" s="151">
        <v>0.23495202093631801</v>
      </c>
      <c r="K92" s="152">
        <v>808</v>
      </c>
      <c r="L92" s="152">
        <v>101</v>
      </c>
      <c r="M92" s="152">
        <v>101</v>
      </c>
      <c r="N92" s="153">
        <v>1</v>
      </c>
      <c r="O92" s="152">
        <v>0</v>
      </c>
      <c r="P92" s="154">
        <v>124620.643564356</v>
      </c>
      <c r="Q92" s="154">
        <v>53979</v>
      </c>
      <c r="R92" s="154">
        <v>19</v>
      </c>
      <c r="S92" s="154">
        <v>149821.63294081201</v>
      </c>
      <c r="T92" s="154">
        <v>22446521697.051601</v>
      </c>
      <c r="U92" s="154">
        <v>19</v>
      </c>
      <c r="V92" s="154">
        <v>158</v>
      </c>
      <c r="W92" s="154">
        <v>14603</v>
      </c>
      <c r="X92" s="154">
        <v>53979</v>
      </c>
      <c r="Y92" s="154">
        <v>190123</v>
      </c>
      <c r="Z92" s="154">
        <v>446766</v>
      </c>
      <c r="AA92" s="154">
        <v>564163</v>
      </c>
      <c r="AB92" s="154">
        <v>564144</v>
      </c>
      <c r="AC92" s="154">
        <v>175520</v>
      </c>
    </row>
    <row r="93" spans="3:29" ht="15" customHeight="1">
      <c r="C93" s="138" t="s">
        <v>1630</v>
      </c>
      <c r="D93" s="148" t="s">
        <v>137</v>
      </c>
      <c r="E93" s="149" t="s">
        <v>1619</v>
      </c>
      <c r="F93" s="149" t="s">
        <v>1619</v>
      </c>
      <c r="G93" s="150" t="s">
        <v>193</v>
      </c>
      <c r="H93" s="151">
        <v>1</v>
      </c>
      <c r="I93" s="151">
        <v>0</v>
      </c>
      <c r="J93" s="151">
        <v>0.23495202093631801</v>
      </c>
      <c r="K93" s="152">
        <v>808</v>
      </c>
      <c r="L93" s="152">
        <v>101</v>
      </c>
      <c r="M93" s="152">
        <v>101</v>
      </c>
      <c r="N93" s="153">
        <v>1</v>
      </c>
      <c r="O93" s="152">
        <v>0</v>
      </c>
      <c r="P93" s="154">
        <v>126833.217821782</v>
      </c>
      <c r="Q93" s="154">
        <v>59627</v>
      </c>
      <c r="R93" s="154">
        <v>34</v>
      </c>
      <c r="S93" s="154">
        <v>147551.36995484601</v>
      </c>
      <c r="T93" s="154">
        <v>21771406775.551998</v>
      </c>
      <c r="U93" s="154">
        <v>34</v>
      </c>
      <c r="V93" s="154">
        <v>254</v>
      </c>
      <c r="W93" s="154">
        <v>16132</v>
      </c>
      <c r="X93" s="154">
        <v>59627</v>
      </c>
      <c r="Y93" s="154">
        <v>197951</v>
      </c>
      <c r="Z93" s="154">
        <v>438722</v>
      </c>
      <c r="AA93" s="154">
        <v>551463</v>
      </c>
      <c r="AB93" s="154">
        <v>551429</v>
      </c>
      <c r="AC93" s="154">
        <v>181819</v>
      </c>
    </row>
    <row r="94" spans="3:29" ht="15" customHeight="1">
      <c r="C94" s="142" t="s">
        <v>1631</v>
      </c>
      <c r="D94" s="148" t="s">
        <v>101</v>
      </c>
      <c r="E94" s="149" t="s">
        <v>1619</v>
      </c>
      <c r="F94" s="149" t="s">
        <v>1619</v>
      </c>
      <c r="G94" s="150" t="s">
        <v>208</v>
      </c>
      <c r="H94" s="151">
        <v>0.02</v>
      </c>
      <c r="I94" s="151">
        <v>0</v>
      </c>
      <c r="J94" s="151">
        <v>0.30219088390833498</v>
      </c>
      <c r="K94" s="152">
        <v>2400</v>
      </c>
      <c r="L94" s="152">
        <v>1</v>
      </c>
      <c r="M94" s="152">
        <v>50</v>
      </c>
      <c r="N94" s="153">
        <v>1</v>
      </c>
      <c r="O94" s="152">
        <v>0</v>
      </c>
      <c r="P94" s="154"/>
      <c r="Q94" s="154"/>
      <c r="R94" s="154">
        <v>0.67745370370370372</v>
      </c>
      <c r="S94" s="154"/>
      <c r="T94" s="154"/>
      <c r="U94" s="154"/>
      <c r="V94" s="154"/>
      <c r="W94" s="154"/>
      <c r="X94" s="154"/>
      <c r="Y94" s="154"/>
      <c r="Z94" s="154"/>
      <c r="AA94" s="154"/>
      <c r="AB94" s="154"/>
      <c r="AC94" s="154"/>
    </row>
    <row r="95" spans="3:29" ht="15" customHeight="1">
      <c r="C95" s="142" t="s">
        <v>1631</v>
      </c>
      <c r="D95" s="148" t="s">
        <v>141</v>
      </c>
      <c r="E95" s="149" t="s">
        <v>1619</v>
      </c>
      <c r="F95" s="149" t="s">
        <v>1619</v>
      </c>
      <c r="G95" s="150" t="s">
        <v>194</v>
      </c>
      <c r="H95" s="151">
        <v>0.04</v>
      </c>
      <c r="I95" s="151">
        <v>0</v>
      </c>
      <c r="J95" s="151">
        <v>9.3049609670108197E-2</v>
      </c>
      <c r="K95" s="152">
        <v>739</v>
      </c>
      <c r="L95" s="152">
        <v>2</v>
      </c>
      <c r="M95" s="152">
        <v>50</v>
      </c>
      <c r="N95" s="153">
        <v>1</v>
      </c>
      <c r="O95" s="152">
        <v>0</v>
      </c>
      <c r="P95" s="154"/>
      <c r="Q95" s="154"/>
      <c r="R95" s="154" t="s">
        <v>226</v>
      </c>
      <c r="S95" s="154"/>
      <c r="T95" s="154"/>
      <c r="U95" s="154"/>
      <c r="V95" s="154"/>
      <c r="W95" s="154"/>
      <c r="X95" s="154"/>
      <c r="Y95" s="154"/>
      <c r="Z95" s="154"/>
      <c r="AA95" s="154"/>
      <c r="AB95" s="154"/>
      <c r="AC95" s="154"/>
    </row>
    <row r="96" spans="3:29" ht="15" customHeight="1">
      <c r="C96" s="142" t="s">
        <v>1631</v>
      </c>
      <c r="D96" s="148" t="s">
        <v>142</v>
      </c>
      <c r="E96" s="149" t="s">
        <v>1619</v>
      </c>
      <c r="F96" s="149" t="s">
        <v>1619</v>
      </c>
      <c r="G96" s="150" t="s">
        <v>194</v>
      </c>
      <c r="H96" s="151">
        <v>0.1</v>
      </c>
      <c r="I96" s="151">
        <v>0</v>
      </c>
      <c r="J96" s="151">
        <v>8.9020397884663802E-2</v>
      </c>
      <c r="K96" s="152">
        <v>707</v>
      </c>
      <c r="L96" s="152">
        <v>5</v>
      </c>
      <c r="M96" s="152">
        <v>50</v>
      </c>
      <c r="N96" s="153">
        <v>1</v>
      </c>
      <c r="O96" s="152">
        <v>0</v>
      </c>
      <c r="P96" s="154"/>
      <c r="Q96" s="154"/>
      <c r="R96" s="154" t="s">
        <v>227</v>
      </c>
      <c r="S96" s="154"/>
      <c r="T96" s="154"/>
      <c r="U96" s="154"/>
      <c r="V96" s="154"/>
      <c r="W96" s="154"/>
      <c r="X96" s="154"/>
      <c r="Y96" s="154"/>
      <c r="Z96" s="154"/>
      <c r="AA96" s="154"/>
      <c r="AB96" s="154"/>
      <c r="AC96" s="154"/>
    </row>
    <row r="97" spans="3:29" ht="15" customHeight="1">
      <c r="C97" s="142" t="s">
        <v>1631</v>
      </c>
      <c r="D97" s="148" t="s">
        <v>143</v>
      </c>
      <c r="E97" s="149" t="s">
        <v>1619</v>
      </c>
      <c r="F97" s="149" t="s">
        <v>1619</v>
      </c>
      <c r="G97" s="150" t="s">
        <v>194</v>
      </c>
      <c r="H97" s="151">
        <v>0.12</v>
      </c>
      <c r="I97" s="151">
        <v>0</v>
      </c>
      <c r="J97" s="151">
        <v>6.9000251825736506E-2</v>
      </c>
      <c r="K97" s="152">
        <v>548</v>
      </c>
      <c r="L97" s="152">
        <v>6</v>
      </c>
      <c r="M97" s="152">
        <v>50</v>
      </c>
      <c r="N97" s="153">
        <v>1</v>
      </c>
      <c r="O97" s="152">
        <v>0</v>
      </c>
      <c r="P97" s="154"/>
      <c r="Q97" s="154"/>
      <c r="R97" s="154" t="s">
        <v>228</v>
      </c>
      <c r="S97" s="154"/>
      <c r="T97" s="154"/>
      <c r="U97" s="154"/>
      <c r="V97" s="154"/>
      <c r="W97" s="154"/>
      <c r="X97" s="154"/>
      <c r="Y97" s="154"/>
      <c r="Z97" s="154"/>
      <c r="AA97" s="154"/>
      <c r="AB97" s="154"/>
      <c r="AC97" s="154"/>
    </row>
    <row r="98" spans="3:29" ht="15" customHeight="1">
      <c r="C98" s="142" t="s">
        <v>1631</v>
      </c>
      <c r="D98" s="148" t="s">
        <v>144</v>
      </c>
      <c r="E98" s="149" t="s">
        <v>1619</v>
      </c>
      <c r="F98" s="149" t="s">
        <v>1619</v>
      </c>
      <c r="G98" s="150" t="s">
        <v>196</v>
      </c>
      <c r="H98" s="151">
        <v>1</v>
      </c>
      <c r="I98" s="151">
        <v>0</v>
      </c>
      <c r="J98" s="151">
        <v>5.03651473180559E-2</v>
      </c>
      <c r="K98" s="152">
        <v>400</v>
      </c>
      <c r="L98" s="152">
        <v>50</v>
      </c>
      <c r="M98" s="152">
        <v>50</v>
      </c>
      <c r="N98" s="153">
        <v>1</v>
      </c>
      <c r="O98" s="152">
        <v>0</v>
      </c>
      <c r="P98" s="154">
        <v>52.358600924257097</v>
      </c>
      <c r="Q98" s="154">
        <v>53.219367016572498</v>
      </c>
      <c r="R98" s="154">
        <v>1.5967940678820001</v>
      </c>
      <c r="S98" s="154">
        <v>31.192414129792599</v>
      </c>
      <c r="T98" s="154">
        <v>972.96669924448702</v>
      </c>
      <c r="U98" s="154">
        <v>1.5967940678820001</v>
      </c>
      <c r="V98" s="154">
        <v>3.3971697906963501</v>
      </c>
      <c r="W98" s="154">
        <v>29.930725641315799</v>
      </c>
      <c r="X98" s="154">
        <v>53.219367016572498</v>
      </c>
      <c r="Y98" s="154">
        <v>77.544460177887203</v>
      </c>
      <c r="Z98" s="154">
        <v>95.424979769159094</v>
      </c>
      <c r="AA98" s="154">
        <v>99.529688735492499</v>
      </c>
      <c r="AB98" s="154">
        <v>97.932894667610498</v>
      </c>
      <c r="AC98" s="154">
        <v>47.6137345365714</v>
      </c>
    </row>
    <row r="99" spans="3:29" ht="15" customHeight="1">
      <c r="C99" s="142" t="s">
        <v>1631</v>
      </c>
      <c r="D99" s="148" t="s">
        <v>145</v>
      </c>
      <c r="E99" s="149" t="s">
        <v>1619</v>
      </c>
      <c r="F99" s="149" t="s">
        <v>1619</v>
      </c>
      <c r="G99" s="150" t="s">
        <v>196</v>
      </c>
      <c r="H99" s="151">
        <v>1</v>
      </c>
      <c r="I99" s="151">
        <v>0</v>
      </c>
      <c r="J99" s="151">
        <v>5.03651473180559E-2</v>
      </c>
      <c r="K99" s="152">
        <v>400</v>
      </c>
      <c r="L99" s="152">
        <v>50</v>
      </c>
      <c r="M99" s="152">
        <v>50</v>
      </c>
      <c r="N99" s="153">
        <v>1</v>
      </c>
      <c r="O99" s="152">
        <v>0</v>
      </c>
      <c r="P99" s="154">
        <v>9.9463412049226392</v>
      </c>
      <c r="Q99" s="154">
        <v>10.5451142555102</v>
      </c>
      <c r="R99" s="154">
        <v>0.19396839663386301</v>
      </c>
      <c r="S99" s="154">
        <v>5.33398158540124</v>
      </c>
      <c r="T99" s="154">
        <v>28.451359553399499</v>
      </c>
      <c r="U99" s="154">
        <v>0.19396839663386301</v>
      </c>
      <c r="V99" s="154">
        <v>1.8478512321598799</v>
      </c>
      <c r="W99" s="154">
        <v>5.0035483890678698</v>
      </c>
      <c r="X99" s="154">
        <v>10.5451142555102</v>
      </c>
      <c r="Y99" s="154">
        <v>13.7172694632317</v>
      </c>
      <c r="Z99" s="154">
        <v>18.0576955433934</v>
      </c>
      <c r="AA99" s="154">
        <v>19.9760819273069</v>
      </c>
      <c r="AB99" s="154">
        <v>19.782113530673001</v>
      </c>
      <c r="AC99" s="154">
        <v>8.7137210741639102</v>
      </c>
    </row>
    <row r="100" spans="3:29" ht="15" customHeight="1">
      <c r="C100" s="142" t="s">
        <v>1631</v>
      </c>
      <c r="D100" s="148" t="s">
        <v>146</v>
      </c>
      <c r="E100" s="149" t="s">
        <v>1619</v>
      </c>
      <c r="F100" s="149" t="s">
        <v>1619</v>
      </c>
      <c r="G100" s="150" t="s">
        <v>194</v>
      </c>
      <c r="H100" s="151">
        <v>0.04</v>
      </c>
      <c r="I100" s="151">
        <v>0.92</v>
      </c>
      <c r="J100" s="151">
        <v>5.47720977083858E-2</v>
      </c>
      <c r="K100" s="152">
        <v>435</v>
      </c>
      <c r="L100" s="152">
        <v>2</v>
      </c>
      <c r="M100" s="152">
        <v>4</v>
      </c>
      <c r="N100" s="153">
        <v>0.08</v>
      </c>
      <c r="O100" s="152">
        <v>46</v>
      </c>
      <c r="P100" s="154"/>
      <c r="Q100" s="154"/>
      <c r="R100" s="154" t="s">
        <v>229</v>
      </c>
      <c r="S100" s="154"/>
      <c r="T100" s="154"/>
      <c r="U100" s="154"/>
      <c r="V100" s="154"/>
      <c r="W100" s="154"/>
      <c r="X100" s="154"/>
      <c r="Y100" s="154"/>
      <c r="Z100" s="154"/>
      <c r="AA100" s="154"/>
      <c r="AB100" s="154"/>
      <c r="AC100" s="154"/>
    </row>
    <row r="101" spans="3:29" ht="15" customHeight="1">
      <c r="C101" s="142" t="s">
        <v>1631</v>
      </c>
      <c r="D101" s="148" t="s">
        <v>147</v>
      </c>
      <c r="E101" s="149" t="s">
        <v>1619</v>
      </c>
      <c r="F101" s="149" t="s">
        <v>1619</v>
      </c>
      <c r="G101" s="150" t="s">
        <v>194</v>
      </c>
      <c r="H101" s="151">
        <v>0.06</v>
      </c>
      <c r="I101" s="151">
        <v>0</v>
      </c>
      <c r="J101" s="151">
        <v>8.6879879123646406E-2</v>
      </c>
      <c r="K101" s="152">
        <v>690</v>
      </c>
      <c r="L101" s="152">
        <v>3</v>
      </c>
      <c r="M101" s="152">
        <v>50</v>
      </c>
      <c r="N101" s="153">
        <v>1</v>
      </c>
      <c r="O101" s="152">
        <v>0</v>
      </c>
      <c r="P101" s="154"/>
      <c r="Q101" s="154"/>
      <c r="R101" s="154" t="s">
        <v>230</v>
      </c>
      <c r="S101" s="154"/>
      <c r="T101" s="154"/>
      <c r="U101" s="154"/>
      <c r="V101" s="154"/>
      <c r="W101" s="154"/>
      <c r="X101" s="154"/>
      <c r="Y101" s="154"/>
      <c r="Z101" s="154"/>
      <c r="AA101" s="154"/>
      <c r="AB101" s="154"/>
      <c r="AC101" s="154"/>
    </row>
    <row r="102" spans="3:29" ht="15" customHeight="1">
      <c r="C102" s="142" t="s">
        <v>1631</v>
      </c>
      <c r="D102" s="148" t="s">
        <v>148</v>
      </c>
      <c r="E102" s="149" t="s">
        <v>1619</v>
      </c>
      <c r="F102" s="149" t="s">
        <v>1619</v>
      </c>
      <c r="G102" s="150" t="s">
        <v>196</v>
      </c>
      <c r="H102" s="151">
        <v>1</v>
      </c>
      <c r="I102" s="151">
        <v>0</v>
      </c>
      <c r="J102" s="151">
        <v>5.03651473180559E-2</v>
      </c>
      <c r="K102" s="152">
        <v>400</v>
      </c>
      <c r="L102" s="152">
        <v>50</v>
      </c>
      <c r="M102" s="152">
        <v>50</v>
      </c>
      <c r="N102" s="153">
        <v>1</v>
      </c>
      <c r="O102" s="152">
        <v>0</v>
      </c>
      <c r="P102" s="154">
        <v>0.52565707412082696</v>
      </c>
      <c r="Q102" s="154">
        <v>0.50952792284078896</v>
      </c>
      <c r="R102" s="154">
        <v>1.3183436822146099E-2</v>
      </c>
      <c r="S102" s="154">
        <v>0.27500874316774099</v>
      </c>
      <c r="T102" s="154">
        <v>7.5629808818700794E-2</v>
      </c>
      <c r="U102" s="154">
        <v>1.3183436822146099E-2</v>
      </c>
      <c r="V102" s="154">
        <v>7.4350045493338193E-2</v>
      </c>
      <c r="W102" s="154">
        <v>0.32002667448250499</v>
      </c>
      <c r="X102" s="154">
        <v>0.50952792284078896</v>
      </c>
      <c r="Y102" s="154">
        <v>0.73727994010550901</v>
      </c>
      <c r="Z102" s="154">
        <v>0.93140551715623499</v>
      </c>
      <c r="AA102" s="154">
        <v>0.99219247070141103</v>
      </c>
      <c r="AB102" s="154">
        <v>0.97900903387926497</v>
      </c>
      <c r="AC102" s="154">
        <v>0.41725326562300302</v>
      </c>
    </row>
    <row r="103" spans="3:29" ht="15" customHeight="1">
      <c r="C103" s="142" t="s">
        <v>1631</v>
      </c>
      <c r="D103" s="148" t="s">
        <v>149</v>
      </c>
      <c r="E103" s="149" t="s">
        <v>1619</v>
      </c>
      <c r="F103" s="149" t="s">
        <v>1619</v>
      </c>
      <c r="G103" s="150" t="s">
        <v>196</v>
      </c>
      <c r="H103" s="151">
        <v>1</v>
      </c>
      <c r="I103" s="151">
        <v>0</v>
      </c>
      <c r="J103" s="151">
        <v>5.03651473180559E-2</v>
      </c>
      <c r="K103" s="152">
        <v>400</v>
      </c>
      <c r="L103" s="152">
        <v>50</v>
      </c>
      <c r="M103" s="152">
        <v>50</v>
      </c>
      <c r="N103" s="153">
        <v>1</v>
      </c>
      <c r="O103" s="152">
        <v>0</v>
      </c>
      <c r="P103" s="154">
        <v>0.52565707412082696</v>
      </c>
      <c r="Q103" s="154">
        <v>0.50952792284078896</v>
      </c>
      <c r="R103" s="154">
        <v>1.3183436822146099E-2</v>
      </c>
      <c r="S103" s="154">
        <v>0.27500874316774099</v>
      </c>
      <c r="T103" s="154">
        <v>7.5629808818700794E-2</v>
      </c>
      <c r="U103" s="154">
        <v>1.3183436822146099E-2</v>
      </c>
      <c r="V103" s="154">
        <v>7.4350045493338193E-2</v>
      </c>
      <c r="W103" s="154">
        <v>0.32002667448250499</v>
      </c>
      <c r="X103" s="154">
        <v>0.50952792284078896</v>
      </c>
      <c r="Y103" s="154">
        <v>0.73727994010550901</v>
      </c>
      <c r="Z103" s="154">
        <v>0.93140551715623499</v>
      </c>
      <c r="AA103" s="154">
        <v>0.99219247070141103</v>
      </c>
      <c r="AB103" s="154">
        <v>0.97900903387926497</v>
      </c>
      <c r="AC103" s="154">
        <v>0.41725326562300302</v>
      </c>
    </row>
    <row r="104" spans="3:29" ht="15" customHeight="1">
      <c r="C104" s="142" t="s">
        <v>1631</v>
      </c>
      <c r="D104" s="148" t="s">
        <v>150</v>
      </c>
      <c r="E104" s="149" t="s">
        <v>1619</v>
      </c>
      <c r="F104" s="149" t="s">
        <v>1619</v>
      </c>
      <c r="G104" s="150" t="s">
        <v>194</v>
      </c>
      <c r="H104" s="151">
        <v>0.02</v>
      </c>
      <c r="I104" s="151">
        <v>0.92</v>
      </c>
      <c r="J104" s="151">
        <v>5.3261143288844098E-2</v>
      </c>
      <c r="K104" s="152">
        <v>423</v>
      </c>
      <c r="L104" s="152">
        <v>1</v>
      </c>
      <c r="M104" s="152">
        <v>4</v>
      </c>
      <c r="N104" s="153">
        <v>0.08</v>
      </c>
      <c r="O104" s="152">
        <v>46</v>
      </c>
      <c r="P104" s="154"/>
      <c r="Q104" s="154"/>
      <c r="R104" s="154" t="s">
        <v>231</v>
      </c>
      <c r="S104" s="154"/>
      <c r="T104" s="154"/>
      <c r="U104" s="154"/>
      <c r="V104" s="154"/>
      <c r="W104" s="154"/>
      <c r="X104" s="154"/>
      <c r="Y104" s="154"/>
      <c r="Z104" s="154"/>
      <c r="AA104" s="154"/>
      <c r="AB104" s="154"/>
      <c r="AC104" s="154"/>
    </row>
    <row r="105" spans="3:29" ht="15" customHeight="1">
      <c r="C105" s="138" t="s">
        <v>1632</v>
      </c>
      <c r="D105" s="148" t="s">
        <v>152</v>
      </c>
      <c r="E105" s="149" t="s">
        <v>1619</v>
      </c>
      <c r="F105" s="149" t="s">
        <v>1619</v>
      </c>
      <c r="G105" s="150" t="s">
        <v>194</v>
      </c>
      <c r="H105" s="151">
        <v>1</v>
      </c>
      <c r="I105" s="151">
        <v>0</v>
      </c>
      <c r="J105" s="151">
        <v>0.14859437751004001</v>
      </c>
      <c r="K105" s="152">
        <v>37</v>
      </c>
      <c r="L105" s="152">
        <v>2</v>
      </c>
      <c r="M105" s="152">
        <v>2</v>
      </c>
      <c r="N105" s="153">
        <v>1</v>
      </c>
      <c r="O105" s="152">
        <v>0</v>
      </c>
      <c r="P105" s="154"/>
      <c r="Q105" s="154"/>
      <c r="R105" s="154" t="s">
        <v>233</v>
      </c>
      <c r="S105" s="154"/>
      <c r="T105" s="154"/>
      <c r="U105" s="154"/>
      <c r="V105" s="154"/>
      <c r="W105" s="154"/>
      <c r="X105" s="154"/>
      <c r="Y105" s="154"/>
      <c r="Z105" s="154"/>
      <c r="AA105" s="154"/>
      <c r="AB105" s="154"/>
      <c r="AC105" s="154"/>
    </row>
    <row r="106" spans="3:29" ht="15" customHeight="1">
      <c r="C106" s="138" t="s">
        <v>1632</v>
      </c>
      <c r="D106" s="148" t="s">
        <v>153</v>
      </c>
      <c r="E106" s="149" t="s">
        <v>1619</v>
      </c>
      <c r="F106" s="149" t="s">
        <v>1619</v>
      </c>
      <c r="G106" s="150" t="s">
        <v>193</v>
      </c>
      <c r="H106" s="151">
        <v>1</v>
      </c>
      <c r="I106" s="151">
        <v>0</v>
      </c>
      <c r="J106" s="151">
        <v>6.4257028112449793E-2</v>
      </c>
      <c r="K106" s="152">
        <v>16</v>
      </c>
      <c r="L106" s="152">
        <v>2</v>
      </c>
      <c r="M106" s="152">
        <v>2</v>
      </c>
      <c r="N106" s="153">
        <v>1</v>
      </c>
      <c r="O106" s="152">
        <v>0</v>
      </c>
      <c r="P106" s="154">
        <v>55</v>
      </c>
      <c r="Q106" s="154">
        <v>55</v>
      </c>
      <c r="R106" s="154">
        <v>10</v>
      </c>
      <c r="S106" s="154">
        <v>63.639610306789201</v>
      </c>
      <c r="T106" s="154">
        <v>4050</v>
      </c>
      <c r="U106" s="154">
        <v>10</v>
      </c>
      <c r="V106" s="154">
        <v>14.5</v>
      </c>
      <c r="W106" s="154">
        <v>32.5</v>
      </c>
      <c r="X106" s="154">
        <v>55</v>
      </c>
      <c r="Y106" s="154">
        <v>77.5</v>
      </c>
      <c r="Z106" s="154">
        <v>95.5</v>
      </c>
      <c r="AA106" s="154">
        <v>100</v>
      </c>
      <c r="AB106" s="154">
        <v>90</v>
      </c>
      <c r="AC106" s="154">
        <v>45</v>
      </c>
    </row>
    <row r="107" spans="3:29" ht="15" customHeight="1">
      <c r="C107" s="138" t="s">
        <v>1632</v>
      </c>
      <c r="D107" s="148" t="s">
        <v>154</v>
      </c>
      <c r="E107" s="149" t="s">
        <v>1619</v>
      </c>
      <c r="F107" s="149" t="s">
        <v>1619</v>
      </c>
      <c r="G107" s="150" t="s">
        <v>193</v>
      </c>
      <c r="H107" s="151">
        <v>1</v>
      </c>
      <c r="I107" s="151">
        <v>0</v>
      </c>
      <c r="J107" s="151">
        <v>6.4257028112449793E-2</v>
      </c>
      <c r="K107" s="152">
        <v>16</v>
      </c>
      <c r="L107" s="152">
        <v>2</v>
      </c>
      <c r="M107" s="152">
        <v>2</v>
      </c>
      <c r="N107" s="153">
        <v>1</v>
      </c>
      <c r="O107" s="152">
        <v>0</v>
      </c>
      <c r="P107" s="154">
        <v>55</v>
      </c>
      <c r="Q107" s="154">
        <v>55</v>
      </c>
      <c r="R107" s="154">
        <v>10</v>
      </c>
      <c r="S107" s="154">
        <v>63.639610306789201</v>
      </c>
      <c r="T107" s="154">
        <v>4050</v>
      </c>
      <c r="U107" s="154">
        <v>10</v>
      </c>
      <c r="V107" s="154">
        <v>14.5</v>
      </c>
      <c r="W107" s="154">
        <v>32.5</v>
      </c>
      <c r="X107" s="154">
        <v>55</v>
      </c>
      <c r="Y107" s="154">
        <v>77.5</v>
      </c>
      <c r="Z107" s="154">
        <v>95.5</v>
      </c>
      <c r="AA107" s="154">
        <v>100</v>
      </c>
      <c r="AB107" s="154">
        <v>90</v>
      </c>
      <c r="AC107" s="154">
        <v>45</v>
      </c>
    </row>
    <row r="108" spans="3:29" ht="15" customHeight="1">
      <c r="C108" s="138" t="s">
        <v>1632</v>
      </c>
      <c r="D108" s="148" t="s">
        <v>155</v>
      </c>
      <c r="E108" s="149" t="s">
        <v>1619</v>
      </c>
      <c r="F108" s="149" t="s">
        <v>1619</v>
      </c>
      <c r="G108" s="150" t="s">
        <v>193</v>
      </c>
      <c r="H108" s="151">
        <v>1</v>
      </c>
      <c r="I108" s="151">
        <v>0</v>
      </c>
      <c r="J108" s="151">
        <v>6.4257028112449793E-2</v>
      </c>
      <c r="K108" s="152">
        <v>16</v>
      </c>
      <c r="L108" s="152">
        <v>2</v>
      </c>
      <c r="M108" s="152">
        <v>2</v>
      </c>
      <c r="N108" s="153">
        <v>1</v>
      </c>
      <c r="O108" s="152">
        <v>0</v>
      </c>
      <c r="P108" s="154">
        <v>40</v>
      </c>
      <c r="Q108" s="154">
        <v>40</v>
      </c>
      <c r="R108" s="154">
        <v>0</v>
      </c>
      <c r="S108" s="154">
        <v>56.568542494923797</v>
      </c>
      <c r="T108" s="154">
        <v>3200</v>
      </c>
      <c r="U108" s="154">
        <v>0</v>
      </c>
      <c r="V108" s="154">
        <v>4</v>
      </c>
      <c r="W108" s="154">
        <v>20</v>
      </c>
      <c r="X108" s="154">
        <v>40</v>
      </c>
      <c r="Y108" s="154">
        <v>60</v>
      </c>
      <c r="Z108" s="154">
        <v>76</v>
      </c>
      <c r="AA108" s="154">
        <v>80</v>
      </c>
      <c r="AB108" s="154">
        <v>80</v>
      </c>
      <c r="AC108" s="154">
        <v>40</v>
      </c>
    </row>
    <row r="109" spans="3:29" ht="15" customHeight="1">
      <c r="C109" s="138" t="s">
        <v>1632</v>
      </c>
      <c r="D109" s="148" t="s">
        <v>156</v>
      </c>
      <c r="E109" s="149" t="s">
        <v>1619</v>
      </c>
      <c r="F109" s="149" t="s">
        <v>1619</v>
      </c>
      <c r="G109" s="150" t="s">
        <v>193</v>
      </c>
      <c r="H109" s="151">
        <v>1</v>
      </c>
      <c r="I109" s="151">
        <v>0</v>
      </c>
      <c r="J109" s="151">
        <v>6.4257028112449793E-2</v>
      </c>
      <c r="K109" s="152">
        <v>16</v>
      </c>
      <c r="L109" s="152">
        <v>2</v>
      </c>
      <c r="M109" s="152">
        <v>2</v>
      </c>
      <c r="N109" s="153">
        <v>1</v>
      </c>
      <c r="O109" s="152">
        <v>0</v>
      </c>
      <c r="P109" s="154">
        <v>75</v>
      </c>
      <c r="Q109" s="154">
        <v>75</v>
      </c>
      <c r="R109" s="154">
        <v>50</v>
      </c>
      <c r="S109" s="154">
        <v>35.355339059327299</v>
      </c>
      <c r="T109" s="154">
        <v>1250</v>
      </c>
      <c r="U109" s="154">
        <v>50</v>
      </c>
      <c r="V109" s="154">
        <v>52.5</v>
      </c>
      <c r="W109" s="154">
        <v>62.5</v>
      </c>
      <c r="X109" s="154">
        <v>75</v>
      </c>
      <c r="Y109" s="154">
        <v>87.5</v>
      </c>
      <c r="Z109" s="154">
        <v>97.5</v>
      </c>
      <c r="AA109" s="154">
        <v>100</v>
      </c>
      <c r="AB109" s="154">
        <v>50</v>
      </c>
      <c r="AC109" s="154">
        <v>25</v>
      </c>
    </row>
    <row r="110" spans="3:29" ht="15" customHeight="1">
      <c r="C110" s="138" t="s">
        <v>1632</v>
      </c>
      <c r="D110" s="148" t="s">
        <v>157</v>
      </c>
      <c r="E110" s="149" t="s">
        <v>1619</v>
      </c>
      <c r="F110" s="149" t="s">
        <v>1619</v>
      </c>
      <c r="G110" s="150" t="s">
        <v>193</v>
      </c>
      <c r="H110" s="151">
        <v>1</v>
      </c>
      <c r="I110" s="151">
        <v>0</v>
      </c>
      <c r="J110" s="151">
        <v>6.4257028112449793E-2</v>
      </c>
      <c r="K110" s="152">
        <v>16</v>
      </c>
      <c r="L110" s="152">
        <v>2</v>
      </c>
      <c r="M110" s="152">
        <v>2</v>
      </c>
      <c r="N110" s="153">
        <v>1</v>
      </c>
      <c r="O110" s="152">
        <v>0</v>
      </c>
      <c r="P110" s="154">
        <v>40</v>
      </c>
      <c r="Q110" s="154">
        <v>40</v>
      </c>
      <c r="R110" s="154">
        <v>20</v>
      </c>
      <c r="S110" s="154">
        <v>28.284271247461898</v>
      </c>
      <c r="T110" s="154">
        <v>800</v>
      </c>
      <c r="U110" s="154">
        <v>20</v>
      </c>
      <c r="V110" s="154">
        <v>22</v>
      </c>
      <c r="W110" s="154">
        <v>30</v>
      </c>
      <c r="X110" s="154">
        <v>40</v>
      </c>
      <c r="Y110" s="154">
        <v>50</v>
      </c>
      <c r="Z110" s="154">
        <v>58</v>
      </c>
      <c r="AA110" s="154">
        <v>60</v>
      </c>
      <c r="AB110" s="154">
        <v>40</v>
      </c>
      <c r="AC110" s="154">
        <v>20</v>
      </c>
    </row>
    <row r="111" spans="3:29" ht="15" customHeight="1">
      <c r="C111" s="142" t="s">
        <v>1633</v>
      </c>
      <c r="D111" s="148" t="s">
        <v>159</v>
      </c>
      <c r="E111" s="149" t="s">
        <v>1619</v>
      </c>
      <c r="F111" s="149" t="s">
        <v>1619</v>
      </c>
      <c r="G111" s="150" t="s">
        <v>194</v>
      </c>
      <c r="H111" s="151">
        <v>0.33333333333333298</v>
      </c>
      <c r="I111" s="151">
        <v>0</v>
      </c>
      <c r="J111" s="151">
        <v>0.25465838509316702</v>
      </c>
      <c r="K111" s="152">
        <v>164</v>
      </c>
      <c r="L111" s="152">
        <v>4</v>
      </c>
      <c r="M111" s="152">
        <v>12</v>
      </c>
      <c r="N111" s="153">
        <v>1</v>
      </c>
      <c r="O111" s="152">
        <v>0</v>
      </c>
      <c r="P111" s="154"/>
      <c r="Q111" s="154"/>
      <c r="R111" s="154" t="s">
        <v>235</v>
      </c>
      <c r="S111" s="154"/>
      <c r="T111" s="154"/>
      <c r="U111" s="154"/>
      <c r="V111" s="154"/>
      <c r="W111" s="154"/>
      <c r="X111" s="154"/>
      <c r="Y111" s="154"/>
      <c r="Z111" s="154"/>
      <c r="AA111" s="154"/>
      <c r="AB111" s="154"/>
      <c r="AC111" s="154"/>
    </row>
    <row r="112" spans="3:29" ht="15" customHeight="1">
      <c r="C112" s="142" t="s">
        <v>1633</v>
      </c>
      <c r="D112" s="148" t="s">
        <v>160</v>
      </c>
      <c r="E112" s="149" t="s">
        <v>1619</v>
      </c>
      <c r="F112" s="149" t="s">
        <v>1619</v>
      </c>
      <c r="G112" s="150" t="s">
        <v>194</v>
      </c>
      <c r="H112" s="151">
        <v>0.33333333333333298</v>
      </c>
      <c r="I112" s="151">
        <v>0</v>
      </c>
      <c r="J112" s="151">
        <v>0.21273291925465801</v>
      </c>
      <c r="K112" s="152">
        <v>137</v>
      </c>
      <c r="L112" s="152">
        <v>4</v>
      </c>
      <c r="M112" s="152">
        <v>12</v>
      </c>
      <c r="N112" s="153">
        <v>1</v>
      </c>
      <c r="O112" s="152">
        <v>0</v>
      </c>
      <c r="P112" s="154"/>
      <c r="Q112" s="154"/>
      <c r="R112" s="154" t="s">
        <v>236</v>
      </c>
      <c r="S112" s="154"/>
      <c r="T112" s="154"/>
      <c r="U112" s="154"/>
      <c r="V112" s="154"/>
      <c r="W112" s="154"/>
      <c r="X112" s="154"/>
      <c r="Y112" s="154"/>
      <c r="Z112" s="154"/>
      <c r="AA112" s="154"/>
      <c r="AB112" s="154"/>
      <c r="AC112" s="154"/>
    </row>
    <row r="113" spans="3:29" ht="15" customHeight="1">
      <c r="C113" s="142" t="s">
        <v>1633</v>
      </c>
      <c r="D113" s="148" t="s">
        <v>81</v>
      </c>
      <c r="E113" s="149" t="s">
        <v>1619</v>
      </c>
      <c r="F113" s="149" t="s">
        <v>1619</v>
      </c>
      <c r="G113" s="150" t="s">
        <v>194</v>
      </c>
      <c r="H113" s="151">
        <v>0.25</v>
      </c>
      <c r="I113" s="151">
        <v>0.16666666666666599</v>
      </c>
      <c r="J113" s="151">
        <v>0.23447204968944099</v>
      </c>
      <c r="K113" s="152">
        <v>151</v>
      </c>
      <c r="L113" s="152">
        <v>3</v>
      </c>
      <c r="M113" s="152">
        <v>10</v>
      </c>
      <c r="N113" s="153">
        <v>0.83333333333333304</v>
      </c>
      <c r="O113" s="152">
        <v>2</v>
      </c>
      <c r="P113" s="154"/>
      <c r="Q113" s="154"/>
      <c r="R113" s="154" t="s">
        <v>237</v>
      </c>
      <c r="S113" s="154"/>
      <c r="T113" s="154"/>
      <c r="U113" s="154"/>
      <c r="V113" s="154"/>
      <c r="W113" s="154"/>
      <c r="X113" s="154"/>
      <c r="Y113" s="154"/>
      <c r="Z113" s="154"/>
      <c r="AA113" s="154"/>
      <c r="AB113" s="154"/>
      <c r="AC113" s="154"/>
    </row>
    <row r="114" spans="3:29" ht="15" customHeight="1">
      <c r="C114" s="142" t="s">
        <v>1633</v>
      </c>
      <c r="D114" s="148" t="s">
        <v>99</v>
      </c>
      <c r="E114" s="149" t="s">
        <v>1619</v>
      </c>
      <c r="F114" s="149" t="s">
        <v>1619</v>
      </c>
      <c r="G114" s="150" t="s">
        <v>193</v>
      </c>
      <c r="H114" s="151">
        <v>0.66666666666666596</v>
      </c>
      <c r="I114" s="151">
        <v>0</v>
      </c>
      <c r="J114" s="151">
        <v>0.14906832298136599</v>
      </c>
      <c r="K114" s="152">
        <v>96</v>
      </c>
      <c r="L114" s="152">
        <v>8</v>
      </c>
      <c r="M114" s="152">
        <v>12</v>
      </c>
      <c r="N114" s="153">
        <v>1</v>
      </c>
      <c r="O114" s="152">
        <v>0</v>
      </c>
      <c r="P114" s="154">
        <v>9.3333333333333304</v>
      </c>
      <c r="Q114" s="154">
        <v>10</v>
      </c>
      <c r="R114" s="154">
        <v>4</v>
      </c>
      <c r="S114" s="154">
        <v>4.8679533375916497</v>
      </c>
      <c r="T114" s="154">
        <v>23.696969696969699</v>
      </c>
      <c r="U114" s="154">
        <v>1</v>
      </c>
      <c r="V114" s="154">
        <v>2.65</v>
      </c>
      <c r="W114" s="154">
        <v>6.25</v>
      </c>
      <c r="X114" s="154">
        <v>10</v>
      </c>
      <c r="Y114" s="154">
        <v>13</v>
      </c>
      <c r="Z114" s="154">
        <v>15.899999999999901</v>
      </c>
      <c r="AA114" s="154">
        <v>17</v>
      </c>
      <c r="AB114" s="154">
        <v>16</v>
      </c>
      <c r="AC114" s="154">
        <v>6.75</v>
      </c>
    </row>
    <row r="115" spans="3:29" ht="15" customHeight="1">
      <c r="C115" s="138" t="s">
        <v>1634</v>
      </c>
      <c r="D115" s="148" t="s">
        <v>162</v>
      </c>
      <c r="E115" s="149" t="s">
        <v>1619</v>
      </c>
      <c r="F115" s="149" t="s">
        <v>1619</v>
      </c>
      <c r="G115" s="150" t="s">
        <v>195</v>
      </c>
      <c r="H115" s="151">
        <v>1</v>
      </c>
      <c r="I115" s="151">
        <v>0</v>
      </c>
      <c r="J115" s="151">
        <v>3.5015631978561799E-2</v>
      </c>
      <c r="K115" s="152">
        <v>392</v>
      </c>
      <c r="L115" s="152">
        <v>49</v>
      </c>
      <c r="M115" s="152">
        <v>49</v>
      </c>
      <c r="N115" s="153">
        <v>1</v>
      </c>
      <c r="O115" s="152">
        <v>0</v>
      </c>
      <c r="P115" s="154">
        <v>45095</v>
      </c>
      <c r="Q115" s="154">
        <v>45095</v>
      </c>
      <c r="R115" s="154">
        <v>44927</v>
      </c>
      <c r="S115" s="154"/>
      <c r="T115" s="154"/>
      <c r="U115" s="154">
        <v>44927</v>
      </c>
      <c r="V115" s="154">
        <v>44943.8</v>
      </c>
      <c r="W115" s="154">
        <v>45011</v>
      </c>
      <c r="X115" s="154">
        <v>45095</v>
      </c>
      <c r="Y115" s="154">
        <v>45179</v>
      </c>
      <c r="Z115" s="154">
        <v>45246.2</v>
      </c>
      <c r="AA115" s="154">
        <v>45263</v>
      </c>
      <c r="AB115" s="154" t="s">
        <v>239</v>
      </c>
      <c r="AC115" s="154" t="s">
        <v>240</v>
      </c>
    </row>
    <row r="116" spans="3:29" ht="15" customHeight="1">
      <c r="C116" s="138" t="s">
        <v>1634</v>
      </c>
      <c r="D116" s="148" t="s">
        <v>163</v>
      </c>
      <c r="E116" s="149" t="s">
        <v>1619</v>
      </c>
      <c r="F116" s="149" t="s">
        <v>1619</v>
      </c>
      <c r="G116" s="150" t="s">
        <v>193</v>
      </c>
      <c r="H116" s="151">
        <v>0.122448979591836</v>
      </c>
      <c r="I116" s="151">
        <v>0</v>
      </c>
      <c r="J116" s="151">
        <v>3.5015631978561799E-2</v>
      </c>
      <c r="K116" s="152">
        <v>392</v>
      </c>
      <c r="L116" s="152">
        <v>6</v>
      </c>
      <c r="M116" s="152">
        <v>49</v>
      </c>
      <c r="N116" s="153">
        <v>1</v>
      </c>
      <c r="O116" s="152">
        <v>0</v>
      </c>
      <c r="P116" s="154">
        <v>2.3265306122448899</v>
      </c>
      <c r="Q116" s="154">
        <v>0</v>
      </c>
      <c r="R116" s="154">
        <v>0</v>
      </c>
      <c r="S116" s="154">
        <v>14.287797467160001</v>
      </c>
      <c r="T116" s="154">
        <v>204.141156462585</v>
      </c>
      <c r="U116" s="154">
        <v>0</v>
      </c>
      <c r="V116" s="154">
        <v>0</v>
      </c>
      <c r="W116" s="154">
        <v>0</v>
      </c>
      <c r="X116" s="154">
        <v>0</v>
      </c>
      <c r="Y116" s="154">
        <v>0</v>
      </c>
      <c r="Z116" s="154">
        <v>2.5999999999999899</v>
      </c>
      <c r="AA116" s="154">
        <v>100</v>
      </c>
      <c r="AB116" s="154">
        <v>100</v>
      </c>
      <c r="AC116" s="154">
        <v>0</v>
      </c>
    </row>
    <row r="117" spans="3:29" ht="15" customHeight="1">
      <c r="C117" s="138" t="s">
        <v>1634</v>
      </c>
      <c r="D117" s="148" t="s">
        <v>164</v>
      </c>
      <c r="E117" s="149" t="s">
        <v>1619</v>
      </c>
      <c r="F117" s="149" t="s">
        <v>1619</v>
      </c>
      <c r="G117" s="150" t="s">
        <v>193</v>
      </c>
      <c r="H117" s="151">
        <v>0.122448979591836</v>
      </c>
      <c r="I117" s="151">
        <v>0</v>
      </c>
      <c r="J117" s="151">
        <v>3.5015631978561799E-2</v>
      </c>
      <c r="K117" s="152">
        <v>392</v>
      </c>
      <c r="L117" s="152">
        <v>6</v>
      </c>
      <c r="M117" s="152">
        <v>49</v>
      </c>
      <c r="N117" s="153">
        <v>1</v>
      </c>
      <c r="O117" s="152">
        <v>0</v>
      </c>
      <c r="P117" s="154">
        <v>2.5714285714285698</v>
      </c>
      <c r="Q117" s="154">
        <v>0</v>
      </c>
      <c r="R117" s="154">
        <v>0</v>
      </c>
      <c r="S117" s="154">
        <v>14.2507309754037</v>
      </c>
      <c r="T117" s="154">
        <v>203.083333333333</v>
      </c>
      <c r="U117" s="154">
        <v>0</v>
      </c>
      <c r="V117" s="154">
        <v>0</v>
      </c>
      <c r="W117" s="154">
        <v>0</v>
      </c>
      <c r="X117" s="154">
        <v>0</v>
      </c>
      <c r="Y117" s="154">
        <v>1</v>
      </c>
      <c r="Z117" s="154">
        <v>2.5999999999999899</v>
      </c>
      <c r="AA117" s="154">
        <v>100</v>
      </c>
      <c r="AB117" s="154">
        <v>100</v>
      </c>
      <c r="AC117" s="154">
        <v>1</v>
      </c>
    </row>
    <row r="118" spans="3:29" ht="15" customHeight="1">
      <c r="C118" s="138" t="s">
        <v>1634</v>
      </c>
      <c r="D118" s="148" t="s">
        <v>165</v>
      </c>
      <c r="E118" s="149" t="s">
        <v>1619</v>
      </c>
      <c r="F118" s="149" t="s">
        <v>1619</v>
      </c>
      <c r="G118" s="150" t="s">
        <v>193</v>
      </c>
      <c r="H118" s="151">
        <v>8.16326530612244E-2</v>
      </c>
      <c r="I118" s="151">
        <v>0</v>
      </c>
      <c r="J118" s="151">
        <v>3.5015631978561799E-2</v>
      </c>
      <c r="K118" s="152">
        <v>392</v>
      </c>
      <c r="L118" s="152">
        <v>4</v>
      </c>
      <c r="M118" s="152">
        <v>49</v>
      </c>
      <c r="N118" s="153">
        <v>1</v>
      </c>
      <c r="O118" s="152">
        <v>0</v>
      </c>
      <c r="P118" s="154">
        <v>1.65306122448979</v>
      </c>
      <c r="Q118" s="154">
        <v>0</v>
      </c>
      <c r="R118" s="154">
        <v>0</v>
      </c>
      <c r="S118" s="154">
        <v>10.441405996496499</v>
      </c>
      <c r="T118" s="154">
        <v>109.022959183673</v>
      </c>
      <c r="U118" s="154">
        <v>0</v>
      </c>
      <c r="V118" s="154">
        <v>0</v>
      </c>
      <c r="W118" s="154">
        <v>0</v>
      </c>
      <c r="X118" s="154">
        <v>0</v>
      </c>
      <c r="Y118" s="154">
        <v>0</v>
      </c>
      <c r="Z118" s="154">
        <v>1</v>
      </c>
      <c r="AA118" s="154">
        <v>73</v>
      </c>
      <c r="AB118" s="154">
        <v>73</v>
      </c>
      <c r="AC118" s="154">
        <v>0</v>
      </c>
    </row>
    <row r="119" spans="3:29" ht="15" customHeight="1">
      <c r="C119" s="138" t="s">
        <v>1634</v>
      </c>
      <c r="D119" s="148" t="s">
        <v>166</v>
      </c>
      <c r="E119" s="149" t="s">
        <v>1619</v>
      </c>
      <c r="F119" s="149" t="s">
        <v>1619</v>
      </c>
      <c r="G119" s="150" t="s">
        <v>193</v>
      </c>
      <c r="H119" s="151">
        <v>8.16326530612244E-2</v>
      </c>
      <c r="I119" s="151">
        <v>0</v>
      </c>
      <c r="J119" s="151">
        <v>3.5015631978561799E-2</v>
      </c>
      <c r="K119" s="152">
        <v>392</v>
      </c>
      <c r="L119" s="152">
        <v>4</v>
      </c>
      <c r="M119" s="152">
        <v>49</v>
      </c>
      <c r="N119" s="153">
        <v>1</v>
      </c>
      <c r="O119" s="152">
        <v>0</v>
      </c>
      <c r="P119" s="154">
        <v>0.87755102040816302</v>
      </c>
      <c r="Q119" s="154">
        <v>0</v>
      </c>
      <c r="R119" s="154">
        <v>0</v>
      </c>
      <c r="S119" s="154">
        <v>4.1614933871008697</v>
      </c>
      <c r="T119" s="154">
        <v>17.318027210884299</v>
      </c>
      <c r="U119" s="154">
        <v>0</v>
      </c>
      <c r="V119" s="154">
        <v>0</v>
      </c>
      <c r="W119" s="154">
        <v>0</v>
      </c>
      <c r="X119" s="154">
        <v>0</v>
      </c>
      <c r="Y119" s="154">
        <v>0</v>
      </c>
      <c r="Z119" s="154">
        <v>1.19999999999998</v>
      </c>
      <c r="AA119" s="154">
        <v>24</v>
      </c>
      <c r="AB119" s="154">
        <v>24</v>
      </c>
      <c r="AC119" s="154">
        <v>0</v>
      </c>
    </row>
    <row r="120" spans="3:29" ht="15" customHeight="1">
      <c r="C120" s="138" t="s">
        <v>1634</v>
      </c>
      <c r="D120" s="148" t="s">
        <v>167</v>
      </c>
      <c r="E120" s="149" t="s">
        <v>1619</v>
      </c>
      <c r="F120" s="149" t="s">
        <v>1619</v>
      </c>
      <c r="G120" s="150" t="s">
        <v>193</v>
      </c>
      <c r="H120" s="151">
        <v>6.1224489795918297E-2</v>
      </c>
      <c r="I120" s="151">
        <v>0</v>
      </c>
      <c r="J120" s="151">
        <v>3.5015631978561799E-2</v>
      </c>
      <c r="K120" s="152">
        <v>392</v>
      </c>
      <c r="L120" s="152">
        <v>3</v>
      </c>
      <c r="M120" s="152">
        <v>49</v>
      </c>
      <c r="N120" s="153">
        <v>1</v>
      </c>
      <c r="O120" s="152">
        <v>0</v>
      </c>
      <c r="P120" s="154">
        <v>0.63265306122448906</v>
      </c>
      <c r="Q120" s="154">
        <v>0</v>
      </c>
      <c r="R120" s="154">
        <v>0</v>
      </c>
      <c r="S120" s="154">
        <v>4.1467551448442803</v>
      </c>
      <c r="T120" s="154">
        <v>17.195578231292501</v>
      </c>
      <c r="U120" s="154">
        <v>0</v>
      </c>
      <c r="V120" s="154">
        <v>0</v>
      </c>
      <c r="W120" s="154">
        <v>0</v>
      </c>
      <c r="X120" s="154">
        <v>0</v>
      </c>
      <c r="Y120" s="154">
        <v>0</v>
      </c>
      <c r="Z120" s="154">
        <v>0</v>
      </c>
      <c r="AA120" s="154">
        <v>29</v>
      </c>
      <c r="AB120" s="154">
        <v>29</v>
      </c>
      <c r="AC120" s="154">
        <v>0</v>
      </c>
    </row>
    <row r="121" spans="3:29" ht="15" customHeight="1">
      <c r="C121" s="138" t="s">
        <v>1634</v>
      </c>
      <c r="D121" s="148" t="s">
        <v>168</v>
      </c>
      <c r="E121" s="149" t="s">
        <v>1619</v>
      </c>
      <c r="F121" s="149" t="s">
        <v>1619</v>
      </c>
      <c r="G121" s="150" t="s">
        <v>193</v>
      </c>
      <c r="H121" s="151">
        <v>8.16326530612244E-2</v>
      </c>
      <c r="I121" s="151">
        <v>0</v>
      </c>
      <c r="J121" s="151">
        <v>3.5015631978561799E-2</v>
      </c>
      <c r="K121" s="152">
        <v>392</v>
      </c>
      <c r="L121" s="152">
        <v>4</v>
      </c>
      <c r="M121" s="152">
        <v>49</v>
      </c>
      <c r="N121" s="153">
        <v>1</v>
      </c>
      <c r="O121" s="152">
        <v>0</v>
      </c>
      <c r="P121" s="154">
        <v>0.83673469387755095</v>
      </c>
      <c r="Q121" s="154">
        <v>0</v>
      </c>
      <c r="R121" s="154">
        <v>0</v>
      </c>
      <c r="S121" s="154">
        <v>5.4288847027401701</v>
      </c>
      <c r="T121" s="154">
        <v>29.472789115646201</v>
      </c>
      <c r="U121" s="154">
        <v>0</v>
      </c>
      <c r="V121" s="154">
        <v>0</v>
      </c>
      <c r="W121" s="154">
        <v>0</v>
      </c>
      <c r="X121" s="154">
        <v>0</v>
      </c>
      <c r="Y121" s="154">
        <v>0</v>
      </c>
      <c r="Z121" s="154">
        <v>0.59999999999999398</v>
      </c>
      <c r="AA121" s="154">
        <v>38</v>
      </c>
      <c r="AB121" s="154">
        <v>38</v>
      </c>
      <c r="AC121" s="154">
        <v>0</v>
      </c>
    </row>
    <row r="122" spans="3:29" ht="15" customHeight="1">
      <c r="C122" s="138" t="s">
        <v>1634</v>
      </c>
      <c r="D122" s="148" t="s">
        <v>169</v>
      </c>
      <c r="E122" s="149" t="s">
        <v>1619</v>
      </c>
      <c r="F122" s="149" t="s">
        <v>1619</v>
      </c>
      <c r="G122" s="150" t="s">
        <v>193</v>
      </c>
      <c r="H122" s="151">
        <v>0.10204081632653</v>
      </c>
      <c r="I122" s="151">
        <v>0</v>
      </c>
      <c r="J122" s="151">
        <v>3.5015631978561799E-2</v>
      </c>
      <c r="K122" s="152">
        <v>392</v>
      </c>
      <c r="L122" s="152">
        <v>5</v>
      </c>
      <c r="M122" s="152">
        <v>49</v>
      </c>
      <c r="N122" s="153">
        <v>1</v>
      </c>
      <c r="O122" s="152">
        <v>0</v>
      </c>
      <c r="P122" s="154">
        <v>1.9591836734693799</v>
      </c>
      <c r="Q122" s="154">
        <v>1</v>
      </c>
      <c r="R122" s="154">
        <v>1</v>
      </c>
      <c r="S122" s="154">
        <v>7.9476390196330904</v>
      </c>
      <c r="T122" s="154">
        <v>63.164965986394499</v>
      </c>
      <c r="U122" s="154">
        <v>0</v>
      </c>
      <c r="V122" s="154">
        <v>0</v>
      </c>
      <c r="W122" s="154">
        <v>0</v>
      </c>
      <c r="X122" s="154">
        <v>1</v>
      </c>
      <c r="Y122" s="154">
        <v>1</v>
      </c>
      <c r="Z122" s="154">
        <v>1.5999999999999901</v>
      </c>
      <c r="AA122" s="154">
        <v>56</v>
      </c>
      <c r="AB122" s="154">
        <v>56</v>
      </c>
      <c r="AC122" s="154">
        <v>1</v>
      </c>
    </row>
    <row r="123" spans="3:29" ht="15" customHeight="1">
      <c r="C123" s="138" t="s">
        <v>1634</v>
      </c>
      <c r="D123" s="148" t="s">
        <v>170</v>
      </c>
      <c r="E123" s="149" t="s">
        <v>1619</v>
      </c>
      <c r="F123" s="149" t="s">
        <v>1619</v>
      </c>
      <c r="G123" s="150" t="s">
        <v>193</v>
      </c>
      <c r="H123" s="151">
        <v>8.16326530612244E-2</v>
      </c>
      <c r="I123" s="151">
        <v>0</v>
      </c>
      <c r="J123" s="151">
        <v>3.5015631978561799E-2</v>
      </c>
      <c r="K123" s="152">
        <v>392</v>
      </c>
      <c r="L123" s="152">
        <v>4</v>
      </c>
      <c r="M123" s="152">
        <v>49</v>
      </c>
      <c r="N123" s="153">
        <v>1</v>
      </c>
      <c r="O123" s="152">
        <v>0</v>
      </c>
      <c r="P123" s="154">
        <v>0.71428571428571397</v>
      </c>
      <c r="Q123" s="154">
        <v>0</v>
      </c>
      <c r="R123" s="154">
        <v>0</v>
      </c>
      <c r="S123" s="154">
        <v>4.5734742446707397</v>
      </c>
      <c r="T123" s="154">
        <v>20.9166666666666</v>
      </c>
      <c r="U123" s="154">
        <v>0</v>
      </c>
      <c r="V123" s="154">
        <v>0</v>
      </c>
      <c r="W123" s="154">
        <v>0</v>
      </c>
      <c r="X123" s="154">
        <v>0</v>
      </c>
      <c r="Y123" s="154">
        <v>0</v>
      </c>
      <c r="Z123" s="154">
        <v>0.59999999999999398</v>
      </c>
      <c r="AA123" s="154">
        <v>32</v>
      </c>
      <c r="AB123" s="154">
        <v>32</v>
      </c>
      <c r="AC123" s="154">
        <v>0</v>
      </c>
    </row>
    <row r="124" spans="3:29" ht="15" customHeight="1">
      <c r="C124" s="138" t="s">
        <v>1634</v>
      </c>
      <c r="D124" s="148" t="s">
        <v>171</v>
      </c>
      <c r="E124" s="149" t="s">
        <v>1619</v>
      </c>
      <c r="F124" s="149" t="s">
        <v>1619</v>
      </c>
      <c r="G124" s="150" t="s">
        <v>193</v>
      </c>
      <c r="H124" s="151">
        <v>0.10204081632653</v>
      </c>
      <c r="I124" s="151">
        <v>0</v>
      </c>
      <c r="J124" s="151">
        <v>3.5015631978561799E-2</v>
      </c>
      <c r="K124" s="152">
        <v>392</v>
      </c>
      <c r="L124" s="152">
        <v>5</v>
      </c>
      <c r="M124" s="152">
        <v>49</v>
      </c>
      <c r="N124" s="153">
        <v>1</v>
      </c>
      <c r="O124" s="152">
        <v>0</v>
      </c>
      <c r="P124" s="154">
        <v>1.06122448979591</v>
      </c>
      <c r="Q124" s="154">
        <v>0</v>
      </c>
      <c r="R124" s="154">
        <v>0</v>
      </c>
      <c r="S124" s="154">
        <v>5.7532895056701596</v>
      </c>
      <c r="T124" s="154">
        <v>33.100340136054399</v>
      </c>
      <c r="U124" s="154">
        <v>0</v>
      </c>
      <c r="V124" s="154">
        <v>0</v>
      </c>
      <c r="W124" s="154">
        <v>0</v>
      </c>
      <c r="X124" s="154">
        <v>0</v>
      </c>
      <c r="Y124" s="154">
        <v>0</v>
      </c>
      <c r="Z124" s="154">
        <v>1.5999999999999901</v>
      </c>
      <c r="AA124" s="154">
        <v>40</v>
      </c>
      <c r="AB124" s="154">
        <v>40</v>
      </c>
      <c r="AC124" s="154">
        <v>0</v>
      </c>
    </row>
    <row r="125" spans="3:29" ht="15" customHeight="1">
      <c r="C125" s="138" t="s">
        <v>1634</v>
      </c>
      <c r="D125" s="148" t="s">
        <v>172</v>
      </c>
      <c r="E125" s="149" t="s">
        <v>1619</v>
      </c>
      <c r="F125" s="149" t="s">
        <v>1619</v>
      </c>
      <c r="G125" s="150" t="s">
        <v>193</v>
      </c>
      <c r="H125" s="151">
        <v>0.10204081632653</v>
      </c>
      <c r="I125" s="151">
        <v>0</v>
      </c>
      <c r="J125" s="151">
        <v>3.5015631978561799E-2</v>
      </c>
      <c r="K125" s="152">
        <v>392</v>
      </c>
      <c r="L125" s="152">
        <v>5</v>
      </c>
      <c r="M125" s="152">
        <v>49</v>
      </c>
      <c r="N125" s="153">
        <v>1</v>
      </c>
      <c r="O125" s="152">
        <v>0</v>
      </c>
      <c r="P125" s="154">
        <v>1.12244897959183</v>
      </c>
      <c r="Q125" s="154">
        <v>0</v>
      </c>
      <c r="R125" s="154">
        <v>0</v>
      </c>
      <c r="S125" s="154">
        <v>6.2903121711791297</v>
      </c>
      <c r="T125" s="154">
        <v>39.568027210884303</v>
      </c>
      <c r="U125" s="154">
        <v>0</v>
      </c>
      <c r="V125" s="154">
        <v>0</v>
      </c>
      <c r="W125" s="154">
        <v>0</v>
      </c>
      <c r="X125" s="154">
        <v>0</v>
      </c>
      <c r="Y125" s="154">
        <v>0</v>
      </c>
      <c r="Z125" s="154">
        <v>1.5999999999999901</v>
      </c>
      <c r="AA125" s="154">
        <v>44</v>
      </c>
      <c r="AB125" s="154">
        <v>44</v>
      </c>
      <c r="AC125" s="154">
        <v>0</v>
      </c>
    </row>
    <row r="126" spans="3:29" ht="15" customHeight="1">
      <c r="C126" s="138" t="s">
        <v>1634</v>
      </c>
      <c r="D126" s="148" t="s">
        <v>173</v>
      </c>
      <c r="E126" s="149" t="s">
        <v>1619</v>
      </c>
      <c r="F126" s="149" t="s">
        <v>1619</v>
      </c>
      <c r="G126" s="150" t="s">
        <v>193</v>
      </c>
      <c r="H126" s="151">
        <v>0.10204081632653</v>
      </c>
      <c r="I126" s="151">
        <v>0</v>
      </c>
      <c r="J126" s="151">
        <v>3.5015631978561799E-2</v>
      </c>
      <c r="K126" s="152">
        <v>392</v>
      </c>
      <c r="L126" s="152">
        <v>5</v>
      </c>
      <c r="M126" s="152">
        <v>49</v>
      </c>
      <c r="N126" s="153">
        <v>1</v>
      </c>
      <c r="O126" s="152">
        <v>0</v>
      </c>
      <c r="P126" s="154">
        <v>1.5510204081632599</v>
      </c>
      <c r="Q126" s="154">
        <v>0</v>
      </c>
      <c r="R126" s="154">
        <v>0</v>
      </c>
      <c r="S126" s="154">
        <v>9.8511023589786504</v>
      </c>
      <c r="T126" s="154">
        <v>97.044217687074706</v>
      </c>
      <c r="U126" s="154">
        <v>0</v>
      </c>
      <c r="V126" s="154">
        <v>0</v>
      </c>
      <c r="W126" s="154">
        <v>0</v>
      </c>
      <c r="X126" s="154">
        <v>0</v>
      </c>
      <c r="Y126" s="154">
        <v>0</v>
      </c>
      <c r="Z126" s="154">
        <v>1.5999999999999901</v>
      </c>
      <c r="AA126" s="154">
        <v>69</v>
      </c>
      <c r="AB126" s="154">
        <v>69</v>
      </c>
      <c r="AC126" s="154">
        <v>0</v>
      </c>
    </row>
    <row r="127" spans="3:29" ht="15" customHeight="1">
      <c r="C127" s="138" t="s">
        <v>1634</v>
      </c>
      <c r="D127" s="148" t="s">
        <v>174</v>
      </c>
      <c r="E127" s="149" t="s">
        <v>1619</v>
      </c>
      <c r="F127" s="149" t="s">
        <v>1619</v>
      </c>
      <c r="G127" s="150" t="s">
        <v>193</v>
      </c>
      <c r="H127" s="151">
        <v>0.14285714285714199</v>
      </c>
      <c r="I127" s="151">
        <v>0</v>
      </c>
      <c r="J127" s="151">
        <v>3.5015631978561799E-2</v>
      </c>
      <c r="K127" s="152">
        <v>392</v>
      </c>
      <c r="L127" s="152">
        <v>7</v>
      </c>
      <c r="M127" s="152">
        <v>49</v>
      </c>
      <c r="N127" s="153">
        <v>1</v>
      </c>
      <c r="O127" s="152">
        <v>0</v>
      </c>
      <c r="P127" s="154">
        <v>1.1020408163265301</v>
      </c>
      <c r="Q127" s="154">
        <v>0</v>
      </c>
      <c r="R127" s="154">
        <v>0</v>
      </c>
      <c r="S127" s="154">
        <v>3.5192618660214299</v>
      </c>
      <c r="T127" s="154">
        <v>12.385204081632599</v>
      </c>
      <c r="U127" s="154">
        <v>0</v>
      </c>
      <c r="V127" s="154">
        <v>0</v>
      </c>
      <c r="W127" s="154">
        <v>0</v>
      </c>
      <c r="X127" s="154">
        <v>0</v>
      </c>
      <c r="Y127" s="154">
        <v>0</v>
      </c>
      <c r="Z127" s="154">
        <v>8.7999999999999492</v>
      </c>
      <c r="AA127" s="154">
        <v>17</v>
      </c>
      <c r="AB127" s="154">
        <v>17</v>
      </c>
      <c r="AC127" s="154">
        <v>0</v>
      </c>
    </row>
    <row r="128" spans="3:29" ht="15" customHeight="1">
      <c r="C128" s="138" t="s">
        <v>1634</v>
      </c>
      <c r="D128" s="148" t="s">
        <v>175</v>
      </c>
      <c r="E128" s="149" t="s">
        <v>1619</v>
      </c>
      <c r="F128" s="149" t="s">
        <v>1619</v>
      </c>
      <c r="G128" s="150" t="s">
        <v>193</v>
      </c>
      <c r="H128" s="151">
        <v>0.122448979591836</v>
      </c>
      <c r="I128" s="151">
        <v>0</v>
      </c>
      <c r="J128" s="151">
        <v>3.5015631978561799E-2</v>
      </c>
      <c r="K128" s="152">
        <v>392</v>
      </c>
      <c r="L128" s="152">
        <v>6</v>
      </c>
      <c r="M128" s="152">
        <v>49</v>
      </c>
      <c r="N128" s="153">
        <v>1</v>
      </c>
      <c r="O128" s="152">
        <v>0</v>
      </c>
      <c r="P128" s="154">
        <v>0.97959183673469297</v>
      </c>
      <c r="Q128" s="154">
        <v>0</v>
      </c>
      <c r="R128" s="154">
        <v>0</v>
      </c>
      <c r="S128" s="154">
        <v>3.3322277077952802</v>
      </c>
      <c r="T128" s="154">
        <v>11.1037414965986</v>
      </c>
      <c r="U128" s="154">
        <v>0</v>
      </c>
      <c r="V128" s="154">
        <v>0</v>
      </c>
      <c r="W128" s="154">
        <v>0</v>
      </c>
      <c r="X128" s="154">
        <v>0</v>
      </c>
      <c r="Y128" s="154">
        <v>1</v>
      </c>
      <c r="Z128" s="154">
        <v>2.5999999999999899</v>
      </c>
      <c r="AA128" s="154">
        <v>19</v>
      </c>
      <c r="AB128" s="154">
        <v>19</v>
      </c>
      <c r="AC128" s="154">
        <v>1</v>
      </c>
    </row>
    <row r="129" spans="3:29" ht="15" customHeight="1">
      <c r="C129" s="138" t="s">
        <v>1634</v>
      </c>
      <c r="D129" s="148" t="s">
        <v>176</v>
      </c>
      <c r="E129" s="149" t="s">
        <v>1619</v>
      </c>
      <c r="F129" s="149" t="s">
        <v>1619</v>
      </c>
      <c r="G129" s="150" t="s">
        <v>193</v>
      </c>
      <c r="H129" s="151">
        <v>0.10204081632653</v>
      </c>
      <c r="I129" s="151">
        <v>0</v>
      </c>
      <c r="J129" s="151">
        <v>3.5015631978561799E-2</v>
      </c>
      <c r="K129" s="152">
        <v>392</v>
      </c>
      <c r="L129" s="152">
        <v>5</v>
      </c>
      <c r="M129" s="152">
        <v>49</v>
      </c>
      <c r="N129" s="153">
        <v>1</v>
      </c>
      <c r="O129" s="152">
        <v>0</v>
      </c>
      <c r="P129" s="154">
        <v>0.55102040816326503</v>
      </c>
      <c r="Q129" s="154">
        <v>0</v>
      </c>
      <c r="R129" s="154">
        <v>0</v>
      </c>
      <c r="S129" s="154">
        <v>2.08227864459622</v>
      </c>
      <c r="T129" s="154">
        <v>4.3358843537414904</v>
      </c>
      <c r="U129" s="154">
        <v>0</v>
      </c>
      <c r="V129" s="154">
        <v>0</v>
      </c>
      <c r="W129" s="154">
        <v>0</v>
      </c>
      <c r="X129" s="154">
        <v>0</v>
      </c>
      <c r="Y129" s="154">
        <v>0</v>
      </c>
      <c r="Z129" s="154">
        <v>2.5999999999999899</v>
      </c>
      <c r="AA129" s="154">
        <v>14</v>
      </c>
      <c r="AB129" s="154">
        <v>14</v>
      </c>
      <c r="AC129" s="154">
        <v>0</v>
      </c>
    </row>
    <row r="130" spans="3:29" ht="15" customHeight="1">
      <c r="C130" s="138" t="s">
        <v>1634</v>
      </c>
      <c r="D130" s="148" t="s">
        <v>177</v>
      </c>
      <c r="E130" s="149" t="s">
        <v>1619</v>
      </c>
      <c r="F130" s="149" t="s">
        <v>1619</v>
      </c>
      <c r="G130" s="150" t="s">
        <v>193</v>
      </c>
      <c r="H130" s="151">
        <v>6.1224489795918297E-2</v>
      </c>
      <c r="I130" s="151">
        <v>0</v>
      </c>
      <c r="J130" s="151">
        <v>3.5015631978561799E-2</v>
      </c>
      <c r="K130" s="152">
        <v>392</v>
      </c>
      <c r="L130" s="152">
        <v>3</v>
      </c>
      <c r="M130" s="152">
        <v>49</v>
      </c>
      <c r="N130" s="153">
        <v>1</v>
      </c>
      <c r="O130" s="152">
        <v>0</v>
      </c>
      <c r="P130" s="154">
        <v>0.265306122448979</v>
      </c>
      <c r="Q130" s="154">
        <v>0</v>
      </c>
      <c r="R130" s="154">
        <v>0</v>
      </c>
      <c r="S130" s="154">
        <v>1.7172593257387501</v>
      </c>
      <c r="T130" s="154">
        <v>2.9489795918367299</v>
      </c>
      <c r="U130" s="154">
        <v>0</v>
      </c>
      <c r="V130" s="154">
        <v>0</v>
      </c>
      <c r="W130" s="154">
        <v>0</v>
      </c>
      <c r="X130" s="154">
        <v>0</v>
      </c>
      <c r="Y130" s="154">
        <v>0</v>
      </c>
      <c r="Z130" s="154">
        <v>0</v>
      </c>
      <c r="AA130" s="154">
        <v>12</v>
      </c>
      <c r="AB130" s="154">
        <v>12</v>
      </c>
      <c r="AC130" s="154">
        <v>0</v>
      </c>
    </row>
    <row r="131" spans="3:29" ht="15" customHeight="1">
      <c r="C131" s="138" t="s">
        <v>1634</v>
      </c>
      <c r="D131" s="148" t="s">
        <v>178</v>
      </c>
      <c r="E131" s="149" t="s">
        <v>1619</v>
      </c>
      <c r="F131" s="149" t="s">
        <v>1619</v>
      </c>
      <c r="G131" s="150" t="s">
        <v>194</v>
      </c>
      <c r="H131" s="151">
        <v>4.08163265306122E-2</v>
      </c>
      <c r="I131" s="151">
        <v>2.04081632653061E-2</v>
      </c>
      <c r="J131" s="151">
        <v>3.6802143814202701E-2</v>
      </c>
      <c r="K131" s="152">
        <v>412</v>
      </c>
      <c r="L131" s="152">
        <v>2</v>
      </c>
      <c r="M131" s="152">
        <v>48</v>
      </c>
      <c r="N131" s="153">
        <v>0.97959183673469297</v>
      </c>
      <c r="O131" s="152">
        <v>1</v>
      </c>
      <c r="P131" s="154"/>
      <c r="Q131" s="154"/>
      <c r="R131" s="154"/>
      <c r="S131" s="154"/>
      <c r="T131" s="154"/>
      <c r="U131" s="154"/>
      <c r="V131" s="154"/>
      <c r="W131" s="154"/>
      <c r="X131" s="154"/>
      <c r="Y131" s="154"/>
      <c r="Z131" s="154"/>
      <c r="AA131" s="154"/>
      <c r="AB131" s="154"/>
      <c r="AC131" s="154"/>
    </row>
    <row r="132" spans="3:29" ht="15" customHeight="1">
      <c r="C132" s="138" t="s">
        <v>1634</v>
      </c>
      <c r="D132" s="148" t="s">
        <v>179</v>
      </c>
      <c r="E132" s="149" t="s">
        <v>1619</v>
      </c>
      <c r="F132" s="149" t="s">
        <v>1619</v>
      </c>
      <c r="G132" s="150" t="s">
        <v>194</v>
      </c>
      <c r="H132" s="151">
        <v>4.08163265306122E-2</v>
      </c>
      <c r="I132" s="151">
        <v>2.04081632653061E-2</v>
      </c>
      <c r="J132" s="151">
        <v>3.6802143814202701E-2</v>
      </c>
      <c r="K132" s="152">
        <v>412</v>
      </c>
      <c r="L132" s="152">
        <v>2</v>
      </c>
      <c r="M132" s="152">
        <v>48</v>
      </c>
      <c r="N132" s="153">
        <v>0.97959183673469297</v>
      </c>
      <c r="O132" s="152">
        <v>1</v>
      </c>
      <c r="P132" s="154"/>
      <c r="Q132" s="154"/>
      <c r="R132" s="154"/>
      <c r="S132" s="154"/>
      <c r="T132" s="154"/>
      <c r="U132" s="154"/>
      <c r="V132" s="154"/>
      <c r="W132" s="154"/>
      <c r="X132" s="154"/>
      <c r="Y132" s="154"/>
      <c r="Z132" s="154"/>
      <c r="AA132" s="154"/>
      <c r="AB132" s="154"/>
      <c r="AC132" s="154"/>
    </row>
    <row r="133" spans="3:29" ht="15" customHeight="1">
      <c r="C133" s="138" t="s">
        <v>1634</v>
      </c>
      <c r="D133" s="148" t="s">
        <v>180</v>
      </c>
      <c r="E133" s="149" t="s">
        <v>1619</v>
      </c>
      <c r="F133" s="149" t="s">
        <v>1619</v>
      </c>
      <c r="G133" s="150" t="s">
        <v>194</v>
      </c>
      <c r="H133" s="151">
        <v>4.08163265306122E-2</v>
      </c>
      <c r="I133" s="151">
        <v>2.04081632653061E-2</v>
      </c>
      <c r="J133" s="151">
        <v>3.71594461813309E-2</v>
      </c>
      <c r="K133" s="152">
        <v>416</v>
      </c>
      <c r="L133" s="152">
        <v>2</v>
      </c>
      <c r="M133" s="152">
        <v>48</v>
      </c>
      <c r="N133" s="153">
        <v>0.97959183673469297</v>
      </c>
      <c r="O133" s="152">
        <v>1</v>
      </c>
      <c r="P133" s="154"/>
      <c r="Q133" s="154"/>
      <c r="R133" s="154"/>
      <c r="S133" s="154"/>
      <c r="T133" s="154"/>
      <c r="U133" s="154"/>
      <c r="V133" s="154"/>
      <c r="W133" s="154"/>
      <c r="X133" s="154"/>
      <c r="Y133" s="154"/>
      <c r="Z133" s="154"/>
      <c r="AA133" s="154"/>
      <c r="AB133" s="154"/>
      <c r="AC133" s="154"/>
    </row>
    <row r="134" spans="3:29" ht="15" customHeight="1">
      <c r="C134" s="138" t="s">
        <v>1634</v>
      </c>
      <c r="D134" s="148" t="s">
        <v>181</v>
      </c>
      <c r="E134" s="149" t="s">
        <v>1619</v>
      </c>
      <c r="F134" s="149" t="s">
        <v>1619</v>
      </c>
      <c r="G134" s="150" t="s">
        <v>194</v>
      </c>
      <c r="H134" s="151">
        <v>6.1224489795918297E-2</v>
      </c>
      <c r="I134" s="151">
        <v>2.04081632653061E-2</v>
      </c>
      <c r="J134" s="151">
        <v>3.6980794997766797E-2</v>
      </c>
      <c r="K134" s="152">
        <v>414</v>
      </c>
      <c r="L134" s="152">
        <v>3</v>
      </c>
      <c r="M134" s="152">
        <v>48</v>
      </c>
      <c r="N134" s="153">
        <v>0.97959183673469297</v>
      </c>
      <c r="O134" s="152">
        <v>1</v>
      </c>
      <c r="P134" s="154"/>
      <c r="Q134" s="154"/>
      <c r="R134" s="154"/>
      <c r="S134" s="154"/>
      <c r="T134" s="154"/>
      <c r="U134" s="154"/>
      <c r="V134" s="154"/>
      <c r="W134" s="154"/>
      <c r="X134" s="154"/>
      <c r="Y134" s="154"/>
      <c r="Z134" s="154"/>
      <c r="AA134" s="154"/>
      <c r="AB134" s="154"/>
      <c r="AC134" s="154"/>
    </row>
    <row r="135" spans="3:29" ht="15" customHeight="1">
      <c r="C135" s="138" t="s">
        <v>1634</v>
      </c>
      <c r="D135" s="148" t="s">
        <v>182</v>
      </c>
      <c r="E135" s="149" t="s">
        <v>1619</v>
      </c>
      <c r="F135" s="149" t="s">
        <v>1619</v>
      </c>
      <c r="G135" s="150" t="s">
        <v>194</v>
      </c>
      <c r="H135" s="151">
        <v>4.08163265306122E-2</v>
      </c>
      <c r="I135" s="151">
        <v>2.04081632653061E-2</v>
      </c>
      <c r="J135" s="151">
        <v>3.6891469405984798E-2</v>
      </c>
      <c r="K135" s="152">
        <v>413</v>
      </c>
      <c r="L135" s="152">
        <v>2</v>
      </c>
      <c r="M135" s="152">
        <v>48</v>
      </c>
      <c r="N135" s="153">
        <v>0.97959183673469297</v>
      </c>
      <c r="O135" s="152">
        <v>1</v>
      </c>
      <c r="P135" s="154"/>
      <c r="Q135" s="154"/>
      <c r="R135" s="154"/>
      <c r="S135" s="154"/>
      <c r="T135" s="154"/>
      <c r="U135" s="154"/>
      <c r="V135" s="154"/>
      <c r="W135" s="154"/>
      <c r="X135" s="154"/>
      <c r="Y135" s="154"/>
      <c r="Z135" s="154"/>
      <c r="AA135" s="154"/>
      <c r="AB135" s="154"/>
      <c r="AC135" s="154"/>
    </row>
    <row r="136" spans="3:29" ht="15" customHeight="1">
      <c r="C136" s="138" t="s">
        <v>1634</v>
      </c>
      <c r="D136" s="148" t="s">
        <v>183</v>
      </c>
      <c r="E136" s="149" t="s">
        <v>1619</v>
      </c>
      <c r="F136" s="149" t="s">
        <v>1619</v>
      </c>
      <c r="G136" s="150" t="s">
        <v>194</v>
      </c>
      <c r="H136" s="151">
        <v>4.08163265306122E-2</v>
      </c>
      <c r="I136" s="151">
        <v>2.04081632653061E-2</v>
      </c>
      <c r="J136" s="151">
        <v>3.7248771773112997E-2</v>
      </c>
      <c r="K136" s="152">
        <v>417</v>
      </c>
      <c r="L136" s="152">
        <v>2</v>
      </c>
      <c r="M136" s="152">
        <v>48</v>
      </c>
      <c r="N136" s="153">
        <v>0.97959183673469297</v>
      </c>
      <c r="O136" s="152">
        <v>1</v>
      </c>
      <c r="P136" s="154"/>
      <c r="Q136" s="154"/>
      <c r="R136" s="154"/>
      <c r="S136" s="154"/>
      <c r="T136" s="154"/>
      <c r="U136" s="154"/>
      <c r="V136" s="154"/>
      <c r="W136" s="154"/>
      <c r="X136" s="154"/>
      <c r="Y136" s="154"/>
      <c r="Z136" s="154"/>
      <c r="AA136" s="154"/>
      <c r="AB136" s="154"/>
      <c r="AC136" s="154"/>
    </row>
    <row r="137" spans="3:29" ht="15" customHeight="1">
      <c r="C137" s="138" t="s">
        <v>1634</v>
      </c>
      <c r="D137" s="148" t="s">
        <v>184</v>
      </c>
      <c r="E137" s="149" t="s">
        <v>1619</v>
      </c>
      <c r="F137" s="149" t="s">
        <v>1619</v>
      </c>
      <c r="G137" s="150" t="s">
        <v>194</v>
      </c>
      <c r="H137" s="151">
        <v>4.08163265306122E-2</v>
      </c>
      <c r="I137" s="151">
        <v>2.04081632653061E-2</v>
      </c>
      <c r="J137" s="151">
        <v>3.6623492630638597E-2</v>
      </c>
      <c r="K137" s="152">
        <v>410</v>
      </c>
      <c r="L137" s="152">
        <v>2</v>
      </c>
      <c r="M137" s="152">
        <v>48</v>
      </c>
      <c r="N137" s="153">
        <v>0.97959183673469297</v>
      </c>
      <c r="O137" s="152">
        <v>1</v>
      </c>
      <c r="P137" s="154"/>
      <c r="Q137" s="154"/>
      <c r="R137" s="154"/>
      <c r="S137" s="154"/>
      <c r="T137" s="154"/>
      <c r="U137" s="154"/>
      <c r="V137" s="154"/>
      <c r="W137" s="154"/>
      <c r="X137" s="154"/>
      <c r="Y137" s="154"/>
      <c r="Z137" s="154"/>
      <c r="AA137" s="154"/>
      <c r="AB137" s="154"/>
      <c r="AC137" s="154"/>
    </row>
    <row r="138" spans="3:29" ht="15" customHeight="1">
      <c r="C138" s="138" t="s">
        <v>1634</v>
      </c>
      <c r="D138" s="148" t="s">
        <v>185</v>
      </c>
      <c r="E138" s="149" t="s">
        <v>1619</v>
      </c>
      <c r="F138" s="149" t="s">
        <v>1619</v>
      </c>
      <c r="G138" s="150" t="s">
        <v>194</v>
      </c>
      <c r="H138" s="151">
        <v>4.08163265306122E-2</v>
      </c>
      <c r="I138" s="151">
        <v>2.04081632653061E-2</v>
      </c>
      <c r="J138" s="151">
        <v>3.6444841447074501E-2</v>
      </c>
      <c r="K138" s="152">
        <v>408</v>
      </c>
      <c r="L138" s="152">
        <v>2</v>
      </c>
      <c r="M138" s="152">
        <v>48</v>
      </c>
      <c r="N138" s="153">
        <v>0.97959183673469297</v>
      </c>
      <c r="O138" s="152">
        <v>1</v>
      </c>
      <c r="P138" s="154"/>
      <c r="Q138" s="154"/>
      <c r="R138" s="154"/>
      <c r="S138" s="154"/>
      <c r="T138" s="154"/>
      <c r="U138" s="154"/>
      <c r="V138" s="154"/>
      <c r="W138" s="154"/>
      <c r="X138" s="154"/>
      <c r="Y138" s="154"/>
      <c r="Z138" s="154"/>
      <c r="AA138" s="154"/>
      <c r="AB138" s="154"/>
      <c r="AC138" s="154"/>
    </row>
    <row r="139" spans="3:29" ht="15" customHeight="1">
      <c r="C139" s="138" t="s">
        <v>1634</v>
      </c>
      <c r="D139" s="148" t="s">
        <v>186</v>
      </c>
      <c r="E139" s="149" t="s">
        <v>1619</v>
      </c>
      <c r="F139" s="149" t="s">
        <v>1619</v>
      </c>
      <c r="G139" s="150" t="s">
        <v>194</v>
      </c>
      <c r="H139" s="151">
        <v>4.08163265306122E-2</v>
      </c>
      <c r="I139" s="151">
        <v>2.04081632653061E-2</v>
      </c>
      <c r="J139" s="151">
        <v>3.6266190263510398E-2</v>
      </c>
      <c r="K139" s="152">
        <v>406</v>
      </c>
      <c r="L139" s="152">
        <v>2</v>
      </c>
      <c r="M139" s="152">
        <v>48</v>
      </c>
      <c r="N139" s="153">
        <v>0.97959183673469297</v>
      </c>
      <c r="O139" s="152">
        <v>1</v>
      </c>
      <c r="P139" s="154"/>
      <c r="Q139" s="154"/>
      <c r="R139" s="154"/>
      <c r="S139" s="154"/>
      <c r="T139" s="154"/>
      <c r="U139" s="154"/>
      <c r="V139" s="154"/>
      <c r="W139" s="154"/>
      <c r="X139" s="154"/>
      <c r="Y139" s="154"/>
      <c r="Z139" s="154"/>
      <c r="AA139" s="154"/>
      <c r="AB139" s="154"/>
      <c r="AC139" s="154"/>
    </row>
    <row r="140" spans="3:29" ht="15" customHeight="1">
      <c r="C140" s="138" t="s">
        <v>1634</v>
      </c>
      <c r="D140" s="148" t="s">
        <v>187</v>
      </c>
      <c r="E140" s="149" t="s">
        <v>1619</v>
      </c>
      <c r="F140" s="149" t="s">
        <v>1619</v>
      </c>
      <c r="G140" s="150" t="s">
        <v>194</v>
      </c>
      <c r="H140" s="151">
        <v>4.08163265306122E-2</v>
      </c>
      <c r="I140" s="151">
        <v>2.04081632653061E-2</v>
      </c>
      <c r="J140" s="151">
        <v>3.6891469405984798E-2</v>
      </c>
      <c r="K140" s="152">
        <v>413</v>
      </c>
      <c r="L140" s="152">
        <v>2</v>
      </c>
      <c r="M140" s="152">
        <v>48</v>
      </c>
      <c r="N140" s="153">
        <v>0.97959183673469297</v>
      </c>
      <c r="O140" s="152">
        <v>1</v>
      </c>
      <c r="P140" s="154"/>
      <c r="Q140" s="154"/>
      <c r="R140" s="154"/>
      <c r="S140" s="154"/>
      <c r="T140" s="154"/>
      <c r="U140" s="154"/>
      <c r="V140" s="154"/>
      <c r="W140" s="154"/>
      <c r="X140" s="154"/>
      <c r="Y140" s="154"/>
      <c r="Z140" s="154"/>
      <c r="AA140" s="154"/>
      <c r="AB140" s="154"/>
      <c r="AC140" s="154"/>
    </row>
    <row r="141" spans="3:29" ht="15" customHeight="1">
      <c r="C141" s="138" t="s">
        <v>1634</v>
      </c>
      <c r="D141" s="148" t="s">
        <v>188</v>
      </c>
      <c r="E141" s="149" t="s">
        <v>1619</v>
      </c>
      <c r="F141" s="149" t="s">
        <v>1619</v>
      </c>
      <c r="G141" s="150" t="s">
        <v>194</v>
      </c>
      <c r="H141" s="151">
        <v>4.08163265306122E-2</v>
      </c>
      <c r="I141" s="151">
        <v>2.04081632653061E-2</v>
      </c>
      <c r="J141" s="151">
        <v>3.6623492630638597E-2</v>
      </c>
      <c r="K141" s="152">
        <v>410</v>
      </c>
      <c r="L141" s="152">
        <v>2</v>
      </c>
      <c r="M141" s="152">
        <v>48</v>
      </c>
      <c r="N141" s="153">
        <v>0.97959183673469297</v>
      </c>
      <c r="O141" s="152">
        <v>1</v>
      </c>
      <c r="P141" s="154"/>
      <c r="Q141" s="154"/>
      <c r="R141" s="154"/>
      <c r="S141" s="154"/>
      <c r="T141" s="154"/>
      <c r="U141" s="154"/>
      <c r="V141" s="154"/>
      <c r="W141" s="154"/>
      <c r="X141" s="154"/>
      <c r="Y141" s="154"/>
      <c r="Z141" s="154"/>
      <c r="AA141" s="154"/>
      <c r="AB141" s="154"/>
      <c r="AC141" s="154"/>
    </row>
    <row r="142" spans="3:29" ht="15" customHeight="1">
      <c r="C142" s="138" t="s">
        <v>1635</v>
      </c>
      <c r="D142" s="148" t="s">
        <v>190</v>
      </c>
      <c r="E142" s="149" t="s">
        <v>1619</v>
      </c>
      <c r="F142" s="149" t="s">
        <v>1619</v>
      </c>
      <c r="G142" s="150" t="s">
        <v>194</v>
      </c>
      <c r="H142" s="151">
        <v>0.33333333333333298</v>
      </c>
      <c r="I142" s="151">
        <v>0</v>
      </c>
      <c r="J142" s="151">
        <v>0.2323600973236</v>
      </c>
      <c r="K142" s="152">
        <v>191</v>
      </c>
      <c r="L142" s="152">
        <v>5</v>
      </c>
      <c r="M142" s="152">
        <v>15</v>
      </c>
      <c r="N142" s="153">
        <v>1</v>
      </c>
      <c r="O142" s="152">
        <v>0</v>
      </c>
      <c r="P142" s="154"/>
      <c r="Q142" s="154"/>
      <c r="R142" s="154" t="s">
        <v>242</v>
      </c>
      <c r="S142" s="154"/>
      <c r="T142" s="154"/>
      <c r="U142" s="154"/>
      <c r="V142" s="154"/>
      <c r="W142" s="154"/>
      <c r="X142" s="154"/>
      <c r="Y142" s="154"/>
      <c r="Z142" s="154"/>
      <c r="AA142" s="154"/>
      <c r="AB142" s="154"/>
      <c r="AC142" s="154"/>
    </row>
    <row r="143" spans="3:29" ht="15" customHeight="1">
      <c r="C143" s="138" t="s">
        <v>1635</v>
      </c>
      <c r="D143" s="148" t="s">
        <v>191</v>
      </c>
      <c r="E143" s="149" t="s">
        <v>1619</v>
      </c>
      <c r="F143" s="149" t="s">
        <v>1619</v>
      </c>
      <c r="G143" s="150" t="s">
        <v>194</v>
      </c>
      <c r="H143" s="151">
        <v>0.66666666666666596</v>
      </c>
      <c r="I143" s="151">
        <v>0</v>
      </c>
      <c r="J143" s="151">
        <v>0.22384428223844199</v>
      </c>
      <c r="K143" s="152">
        <v>184</v>
      </c>
      <c r="L143" s="152">
        <v>10</v>
      </c>
      <c r="M143" s="152">
        <v>15</v>
      </c>
      <c r="N143" s="153">
        <v>1</v>
      </c>
      <c r="O143" s="152">
        <v>0</v>
      </c>
      <c r="P143" s="154"/>
      <c r="Q143" s="154"/>
      <c r="R143" s="154" t="s">
        <v>243</v>
      </c>
      <c r="S143" s="154"/>
      <c r="T143" s="154"/>
      <c r="U143" s="154"/>
      <c r="V143" s="154"/>
      <c r="W143" s="154"/>
      <c r="X143" s="154"/>
      <c r="Y143" s="154"/>
      <c r="Z143" s="154"/>
      <c r="AA143" s="154"/>
      <c r="AB143" s="154"/>
      <c r="AC143" s="154"/>
    </row>
    <row r="144" spans="3:29" ht="15" customHeight="1">
      <c r="C144" s="138" t="s">
        <v>1635</v>
      </c>
      <c r="D144" s="148" t="s">
        <v>108</v>
      </c>
      <c r="E144" s="149" t="s">
        <v>1619</v>
      </c>
      <c r="F144" s="149" t="s">
        <v>1619</v>
      </c>
      <c r="G144" s="150" t="s">
        <v>194</v>
      </c>
      <c r="H144" s="151">
        <v>1</v>
      </c>
      <c r="I144" s="151">
        <v>0</v>
      </c>
      <c r="J144" s="151">
        <v>0.25182481751824798</v>
      </c>
      <c r="K144" s="152">
        <v>207</v>
      </c>
      <c r="L144" s="152">
        <v>15</v>
      </c>
      <c r="M144" s="152">
        <v>15</v>
      </c>
      <c r="N144" s="153">
        <v>1</v>
      </c>
      <c r="O144" s="152">
        <v>0</v>
      </c>
      <c r="P144" s="154"/>
      <c r="Q144" s="154"/>
      <c r="R144" s="154" t="s">
        <v>244</v>
      </c>
      <c r="S144" s="154"/>
      <c r="T144" s="154"/>
      <c r="U144" s="154"/>
      <c r="V144" s="154"/>
      <c r="W144" s="154"/>
      <c r="X144" s="154"/>
      <c r="Y144" s="154"/>
      <c r="Z144" s="154"/>
      <c r="AA144" s="154"/>
      <c r="AB144" s="154"/>
      <c r="AC144" s="154"/>
    </row>
    <row r="145" spans="3:29" ht="15" customHeight="1">
      <c r="C145" s="138" t="s">
        <v>1635</v>
      </c>
      <c r="D145" s="148" t="s">
        <v>120</v>
      </c>
      <c r="E145" s="149" t="s">
        <v>1619</v>
      </c>
      <c r="F145" s="149" t="s">
        <v>1619</v>
      </c>
      <c r="G145" s="150" t="s">
        <v>196</v>
      </c>
      <c r="H145" s="151">
        <v>1</v>
      </c>
      <c r="I145" s="151">
        <v>0</v>
      </c>
      <c r="J145" s="151">
        <v>0.145985401459854</v>
      </c>
      <c r="K145" s="152">
        <v>120</v>
      </c>
      <c r="L145" s="152">
        <v>15</v>
      </c>
      <c r="M145" s="152">
        <v>15</v>
      </c>
      <c r="N145" s="153">
        <v>1</v>
      </c>
      <c r="O145" s="152">
        <v>0</v>
      </c>
      <c r="P145" s="154">
        <v>4.0468000000000002</v>
      </c>
      <c r="Q145" s="154">
        <v>2.0539999999999998</v>
      </c>
      <c r="R145" s="154">
        <v>1.151</v>
      </c>
      <c r="S145" s="154">
        <v>5.0861493602022403</v>
      </c>
      <c r="T145" s="154">
        <v>25.868915314285701</v>
      </c>
      <c r="U145" s="154">
        <v>1.151</v>
      </c>
      <c r="V145" s="154">
        <v>1.2650999999999999</v>
      </c>
      <c r="W145" s="154">
        <v>1.5545</v>
      </c>
      <c r="X145" s="154">
        <v>2.0539999999999998</v>
      </c>
      <c r="Y145" s="154">
        <v>3.1719999999999899</v>
      </c>
      <c r="Z145" s="154">
        <v>14.412099999999899</v>
      </c>
      <c r="AA145" s="154">
        <v>19.484999999999999</v>
      </c>
      <c r="AB145" s="154">
        <v>18.334</v>
      </c>
      <c r="AC145" s="154">
        <v>1.6174999999999899</v>
      </c>
    </row>
  </sheetData>
  <conditionalFormatting sqref="H30:K145">
    <cfRule type="colorScale" priority="2">
      <colorScale>
        <cfvo type="num" val="0"/>
        <cfvo type="num" val="0.2"/>
        <color rgb="FF000000"/>
        <color rgb="FF7A0000"/>
      </colorScale>
    </cfRule>
  </conditionalFormatting>
  <conditionalFormatting sqref="J9:K24">
    <cfRule type="colorScale" priority="1">
      <colorScale>
        <cfvo type="num" val="0"/>
        <cfvo type="num" val="0.2"/>
        <color theme="1" tint="-0.499984740745262"/>
        <color rgb="FF7A0000"/>
      </colorScale>
    </cfRule>
  </conditionalFormatting>
  <hyperlinks>
    <hyperlink ref="C10" location="'Calendar'!A1" display="Calendar" xr:uid="{38A98FB7-BEBA-4BFB-B48B-811561318E31}"/>
    <hyperlink ref="C11" location="'Candle'!A1" display="Candle" xr:uid="{67FE46B0-FD26-4458-AC5F-5E1A92B38D58}"/>
    <hyperlink ref="C12" location="'Christmas Cost'!A1" display="Christmas Cost" xr:uid="{7FC51187-043D-4FD5-95B3-218DED5696E2}"/>
    <hyperlink ref="C13" location="'Companies'!A1" display="Companies" xr:uid="{7FD2304A-8F95-40C9-9995-35A796D60495}"/>
    <hyperlink ref="C14" location="'Country Stats'!A1" display="Country Stats" xr:uid="{37F97D7D-6476-49BF-9118-0DA3787A2751}"/>
    <hyperlink ref="C15" location="'Gold vs Bitcoin'!A1" display="Gold vs Bitcoin" xr:uid="{B09EA296-B4BF-4006-A672-858683EAB91A}"/>
    <hyperlink ref="C16" location="'Japan Births'!A1" display="Japan Births" xr:uid="{09257F33-8974-4586-A434-6A5FAB978D13}"/>
    <hyperlink ref="C17" location="'Japan Population'!A1" display="Japan Population" xr:uid="{91009C4E-6026-4941-8188-9E79C70E380A}"/>
    <hyperlink ref="C18" location="'Metrics'!A1" display="Metrics" xr:uid="{BF415272-C198-49FF-BFF3-0D79ACE354C7}"/>
    <hyperlink ref="C19" location="'Niger Population'!A1" display="Niger Population" xr:uid="{4450E5A1-58ED-4BB5-865E-007EECF6E087}"/>
    <hyperlink ref="C20" location="'Quotes'!A1" display="Quotes" xr:uid="{5C81BAFC-39F5-4E42-A91B-3C331006230D}"/>
    <hyperlink ref="C21" location="'Radar'!A1" display="Radar" xr:uid="{D6AB3A12-27E8-42B7-A530-41734B55E2DB}"/>
    <hyperlink ref="C22" location="'Sankey'!A1" display="Sankey" xr:uid="{F6FE3591-D239-48C9-8526-E78028DC3043}"/>
    <hyperlink ref="C23" location="'Search Trends'!A1" display="Search Trends" xr:uid="{A231AB94-496C-4D81-B6A7-8DDA2592E820}"/>
    <hyperlink ref="C24" location="'Tree'!A1" display="Tree" xr:uid="{1BEC9266-C638-4CF3-8938-03F83E3013AF}"/>
    <hyperlink ref="C9" location="'Bank Failure'!A1" display="Bank Failure" xr:uid="{9BEEC713-C5EB-4CA5-BE9C-E737FE5C5CF3}"/>
  </hyperlinks>
  <pageMargins left="0.7" right="0.7" top="0.75" bottom="0.75" header="0.3" footer="0.3"/>
  <pageSetup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7489E-9BF4-4F49-A058-98DE18A18804}">
  <sheetPr codeName="Sheet7">
    <tabColor rgb="FF000000"/>
  </sheetPr>
  <dimension ref="A1:Q5755"/>
  <sheetViews>
    <sheetView tabSelected="1" topLeftCell="A2" zoomScale="85" zoomScaleNormal="85" workbookViewId="0">
      <selection activeCell="F38" sqref="F38"/>
    </sheetView>
  </sheetViews>
  <sheetFormatPr defaultColWidth="8.77734375" defaultRowHeight="15" customHeight="1"/>
  <cols>
    <col min="1" max="2" width="2.77734375" customWidth="1"/>
    <col min="3" max="3" width="20.88671875" bestFit="1" customWidth="1"/>
    <col min="4" max="12" width="20.77734375" customWidth="1"/>
    <col min="13" max="15" width="17" customWidth="1"/>
    <col min="16" max="16" width="15.44140625" bestFit="1" customWidth="1"/>
  </cols>
  <sheetData>
    <row r="1" spans="1:17" ht="19.95" hidden="1" customHeight="1">
      <c r="B1" s="14" t="s">
        <v>0</v>
      </c>
      <c r="C1" s="14"/>
      <c r="D1" s="14"/>
      <c r="E1" s="14"/>
      <c r="F1" s="14"/>
      <c r="G1" s="14"/>
      <c r="H1" s="14"/>
      <c r="I1" s="14"/>
      <c r="J1" s="14"/>
      <c r="K1" s="14"/>
      <c r="L1" s="14"/>
      <c r="M1" s="14"/>
      <c r="N1" s="14"/>
      <c r="O1" s="14"/>
      <c r="P1" s="14"/>
      <c r="Q1" s="14"/>
    </row>
    <row r="2" spans="1:17" ht="14.4">
      <c r="C2" s="6"/>
      <c r="D2" s="7"/>
    </row>
    <row r="3" spans="1:17" ht="33.6">
      <c r="B3" s="86" t="str">
        <f>SelectedTable</f>
        <v>tbl_SourceData_tree</v>
      </c>
      <c r="G3" t="s">
        <v>1665</v>
      </c>
      <c r="P3" s="5"/>
    </row>
    <row r="4" spans="1:17" ht="10.199999999999999" customHeight="1">
      <c r="D4" s="8"/>
    </row>
    <row r="5" spans="1:17" s="163" customFormat="1" ht="15" customHeight="1"/>
    <row r="6" spans="1:17" s="163" customFormat="1" ht="15" customHeight="1">
      <c r="B6" s="134" t="s">
        <v>76</v>
      </c>
      <c r="C6" s="2" t="s">
        <v>1662</v>
      </c>
    </row>
    <row r="7" spans="1:17" s="163" customFormat="1" ht="15" customHeight="1">
      <c r="A7" s="164"/>
    </row>
    <row r="8" spans="1:17" s="163" customFormat="1" ht="15" customHeight="1"/>
    <row r="9" spans="1:17" s="163" customFormat="1" ht="15" customHeight="1">
      <c r="C9"/>
      <c r="D9"/>
    </row>
    <row r="10" spans="1:17" s="163" customFormat="1" ht="15" customHeight="1">
      <c r="C10" s="162" t="s">
        <v>1660</v>
      </c>
      <c r="D10" t="s">
        <v>1635</v>
      </c>
    </row>
    <row r="11" spans="1:17" s="163" customFormat="1" ht="15" customHeight="1"/>
    <row r="12" spans="1:17" s="163" customFormat="1" ht="15" customHeight="1">
      <c r="C12" s="162" t="s">
        <v>1663</v>
      </c>
    </row>
    <row r="13" spans="1:17" s="163" customFormat="1" ht="15" customHeight="1">
      <c r="C13" s="165" t="s">
        <v>1659</v>
      </c>
    </row>
    <row r="14" spans="1:17" s="163" customFormat="1" ht="15" customHeight="1">
      <c r="C14"/>
    </row>
    <row r="15" spans="1:17" s="163" customFormat="1" ht="15" customHeight="1">
      <c r="C15"/>
    </row>
    <row r="16" spans="1:17" s="163" customFormat="1" ht="15" customHeight="1">
      <c r="C16"/>
    </row>
    <row r="17" spans="2:10" s="163" customFormat="1" ht="15" customHeight="1">
      <c r="B17" s="41" t="s">
        <v>76</v>
      </c>
      <c r="C17" s="2" t="s">
        <v>1664</v>
      </c>
    </row>
    <row r="18" spans="2:10" s="163" customFormat="1" ht="15" hidden="1" customHeight="1">
      <c r="B18" s="134"/>
      <c r="C18" s="2"/>
    </row>
    <row r="19" spans="2:10" s="163" customFormat="1" ht="15" hidden="1" customHeight="1">
      <c r="B19" s="134"/>
      <c r="C19" s="2"/>
    </row>
    <row r="20" spans="2:10" s="163" customFormat="1" ht="15" hidden="1" customHeight="1">
      <c r="B20" s="134"/>
      <c r="C20" s="2"/>
    </row>
    <row r="21" spans="2:10" s="163" customFormat="1" ht="15" hidden="1" customHeight="1">
      <c r="B21" s="134"/>
      <c r="C21" s="2"/>
    </row>
    <row r="22" spans="2:10" s="163" customFormat="1" ht="15" hidden="1" customHeight="1">
      <c r="B22" s="134"/>
      <c r="C22" s="2"/>
    </row>
    <row r="23" spans="2:10" s="163" customFormat="1" ht="15" hidden="1" customHeight="1">
      <c r="B23" s="134"/>
      <c r="C23" s="2"/>
    </row>
    <row r="24" spans="2:10" s="163" customFormat="1" ht="15" hidden="1" customHeight="1">
      <c r="B24" s="134"/>
      <c r="C24" s="2"/>
    </row>
    <row r="25" spans="2:10" s="163" customFormat="1" ht="15" hidden="1" customHeight="1">
      <c r="B25" s="134"/>
      <c r="C25" s="2"/>
    </row>
    <row r="26" spans="2:10" s="163" customFormat="1" ht="15" hidden="1" customHeight="1">
      <c r="B26" s="134"/>
      <c r="C26" s="127" t="s">
        <v>143</v>
      </c>
      <c r="D26" s="4" t="s">
        <v>1661</v>
      </c>
    </row>
    <row r="27" spans="2:10" s="163" customFormat="1" ht="15" hidden="1" customHeight="1">
      <c r="B27" s="134"/>
      <c r="C27" s="127" t="s">
        <v>144</v>
      </c>
      <c r="D27" s="4" t="s">
        <v>1661</v>
      </c>
    </row>
    <row r="28" spans="2:10" s="163" customFormat="1" ht="15" hidden="1" customHeight="1">
      <c r="B28" s="134"/>
      <c r="C28" s="2"/>
    </row>
    <row r="29" spans="2:10" ht="30" customHeight="1">
      <c r="C29" s="128" t="s">
        <v>101</v>
      </c>
      <c r="D29" s="127" t="s">
        <v>141</v>
      </c>
      <c r="E29" s="127" t="s">
        <v>142</v>
      </c>
      <c r="F29" s="127" t="s">
        <v>145</v>
      </c>
      <c r="G29" s="127" t="s">
        <v>146</v>
      </c>
      <c r="H29" s="127" t="s">
        <v>147</v>
      </c>
      <c r="I29" s="127" t="s">
        <v>148</v>
      </c>
      <c r="J29" s="127" t="s">
        <v>149</v>
      </c>
    </row>
    <row r="30" spans="2:10" ht="14.4">
      <c r="C30" s="166">
        <v>0.67745370370370372</v>
      </c>
      <c r="D30" s="4"/>
      <c r="E30" s="4"/>
      <c r="F30" s="4"/>
      <c r="G30" s="4"/>
      <c r="H30" s="4"/>
      <c r="I30" s="4"/>
      <c r="J30" s="4"/>
    </row>
    <row r="31" spans="2:10" ht="14.4"/>
    <row r="32" spans="2:10" ht="14.4"/>
    <row r="33" ht="14.4"/>
    <row r="34" ht="14.4"/>
    <row r="35" ht="14.4"/>
    <row r="36" ht="14.4"/>
    <row r="37" ht="14.4"/>
    <row r="38" ht="14.4"/>
    <row r="39" ht="14.4"/>
    <row r="40" ht="14.4"/>
    <row r="41" ht="14.4"/>
    <row r="42" ht="14.4"/>
    <row r="43" ht="14.4"/>
    <row r="44" ht="14.4"/>
    <row r="45" ht="14.4"/>
    <row r="46" ht="14.4"/>
    <row r="47" ht="14.4"/>
    <row r="48" ht="14.4"/>
    <row r="49" ht="14.4"/>
    <row r="50" ht="14.4"/>
    <row r="51" ht="14.4"/>
    <row r="52" ht="14.4"/>
    <row r="53" ht="14.4"/>
    <row r="54" ht="14.4"/>
    <row r="55" ht="14.4"/>
    <row r="56" ht="14.4"/>
    <row r="57" ht="14.4"/>
    <row r="58" ht="14.4"/>
    <row r="59" ht="14.4"/>
    <row r="60" ht="14.4"/>
    <row r="61" ht="14.4"/>
    <row r="62" ht="14.4"/>
    <row r="63" ht="14.4"/>
    <row r="64" ht="14.4"/>
    <row r="65" ht="14.4"/>
    <row r="66" ht="14.4"/>
    <row r="67" ht="14.4"/>
    <row r="68" ht="14.4"/>
    <row r="69" ht="14.4"/>
    <row r="70" ht="14.4"/>
    <row r="71" ht="14.4"/>
    <row r="72" ht="14.4"/>
    <row r="73" ht="14.4"/>
    <row r="74" ht="14.4"/>
    <row r="75" ht="14.4"/>
    <row r="76" ht="14.4"/>
    <row r="77" ht="14.4"/>
    <row r="78" ht="14.4"/>
    <row r="79" ht="14.4"/>
    <row r="80" ht="14.4"/>
    <row r="81" ht="14.4"/>
    <row r="82" ht="14.4"/>
    <row r="83" ht="14.4"/>
    <row r="84" ht="14.4"/>
    <row r="85" ht="14.4"/>
    <row r="86" ht="14.4"/>
    <row r="87" ht="14.4"/>
    <row r="88" ht="14.4"/>
    <row r="89" ht="14.4"/>
    <row r="90" ht="14.4"/>
    <row r="91" ht="14.4"/>
    <row r="92" ht="14.4"/>
    <row r="93" ht="14.4"/>
    <row r="94" ht="14.4"/>
    <row r="95" ht="14.4"/>
    <row r="96" ht="14.4"/>
    <row r="97" ht="14.4"/>
    <row r="98" ht="14.4"/>
    <row r="99" ht="14.4"/>
    <row r="100" ht="14.4"/>
    <row r="101" ht="14.4"/>
    <row r="102" ht="14.4"/>
    <row r="103" ht="14.4"/>
    <row r="104" ht="14.4"/>
    <row r="105" ht="14.4"/>
    <row r="106" ht="14.4"/>
    <row r="107" ht="14.4"/>
    <row r="108" ht="14.4"/>
    <row r="109" ht="14.4"/>
    <row r="110" ht="14.4"/>
    <row r="111" ht="14.4"/>
    <row r="112" ht="14.4"/>
    <row r="113" ht="14.4"/>
    <row r="114" ht="14.4"/>
    <row r="115" ht="14.4"/>
    <row r="116" ht="14.4"/>
    <row r="117" ht="14.4"/>
    <row r="118" ht="14.4"/>
    <row r="119" ht="14.4"/>
    <row r="120" ht="14.4"/>
    <row r="121" ht="14.4"/>
    <row r="122" ht="14.4"/>
    <row r="123" ht="14.4"/>
    <row r="124" ht="14.4"/>
    <row r="125" ht="14.4"/>
    <row r="126" ht="14.4"/>
    <row r="127" ht="14.4"/>
    <row r="128" ht="14.4"/>
    <row r="129" ht="14.4"/>
    <row r="130" ht="14.4"/>
    <row r="131" ht="14.4"/>
    <row r="132" ht="14.4"/>
    <row r="133" ht="14.4"/>
    <row r="134" ht="14.4"/>
    <row r="135" ht="14.4"/>
    <row r="136" ht="14.4"/>
    <row r="137" ht="14.4"/>
    <row r="138" ht="14.4"/>
    <row r="139" ht="14.4"/>
    <row r="140" ht="14.4"/>
    <row r="141" ht="14.4"/>
    <row r="142" ht="14.4"/>
    <row r="143" ht="14.4"/>
    <row r="144" ht="14.4"/>
    <row r="145" ht="14.4"/>
    <row r="146" ht="14.4"/>
    <row r="147" ht="14.4"/>
    <row r="148" ht="14.4"/>
    <row r="149" ht="14.4"/>
    <row r="150" ht="14.4"/>
    <row r="151" ht="14.4"/>
    <row r="152" ht="14.4"/>
    <row r="153" ht="14.4"/>
    <row r="154" ht="14.4"/>
    <row r="155" ht="14.4"/>
    <row r="156" ht="14.4"/>
    <row r="157" ht="14.4"/>
    <row r="158" ht="14.4"/>
    <row r="159" ht="14.4"/>
    <row r="160" ht="14.4"/>
    <row r="161" ht="14.4"/>
    <row r="162" ht="14.4"/>
    <row r="163" ht="14.4"/>
    <row r="164" ht="14.4"/>
    <row r="165" ht="14.4"/>
    <row r="166" ht="14.4"/>
    <row r="167" ht="14.4"/>
    <row r="168" ht="14.4"/>
    <row r="169" ht="14.4"/>
    <row r="170" ht="14.4"/>
    <row r="171" ht="14.4"/>
    <row r="172" ht="14.4"/>
    <row r="173" ht="14.4"/>
    <row r="174" ht="14.4"/>
    <row r="175" ht="14.4"/>
    <row r="176" ht="14.4"/>
    <row r="177" ht="14.4"/>
    <row r="178" ht="14.4"/>
    <row r="179" ht="14.4"/>
    <row r="180" ht="14.4"/>
    <row r="181" ht="14.4"/>
    <row r="182" ht="14.4"/>
    <row r="183" ht="14.4"/>
    <row r="184" ht="14.4"/>
    <row r="185" ht="14.4"/>
    <row r="186" ht="14.4"/>
    <row r="187" ht="14.4"/>
    <row r="188" ht="14.4"/>
    <row r="189" ht="14.4"/>
    <row r="190" ht="14.4"/>
    <row r="191" ht="14.4"/>
    <row r="192" ht="14.4"/>
    <row r="193" ht="14.4"/>
    <row r="194" ht="14.4"/>
    <row r="195" ht="14.4"/>
    <row r="196" ht="14.4"/>
    <row r="197" ht="14.4"/>
    <row r="198" ht="14.4"/>
    <row r="199" ht="14.4"/>
    <row r="200" ht="14.4"/>
    <row r="201" ht="14.4"/>
    <row r="202" ht="14.4"/>
    <row r="203" ht="14.4"/>
    <row r="204" ht="14.4"/>
    <row r="205" ht="14.4"/>
    <row r="206" ht="14.4"/>
    <row r="207" ht="14.4"/>
    <row r="208" ht="14.4"/>
    <row r="209" ht="14.4"/>
    <row r="210" ht="14.4"/>
    <row r="211" ht="14.4"/>
    <row r="212" ht="14.4"/>
    <row r="213" ht="14.4"/>
    <row r="214" ht="14.4"/>
    <row r="215" ht="14.4"/>
    <row r="216" ht="14.4"/>
    <row r="217" ht="14.4"/>
    <row r="218" ht="14.4"/>
    <row r="219" ht="14.4"/>
    <row r="220" ht="14.4"/>
    <row r="221" ht="14.4"/>
    <row r="222" ht="14.4"/>
    <row r="223" ht="14.4"/>
    <row r="224" ht="14.4"/>
    <row r="225" ht="14.4"/>
    <row r="226" ht="14.4"/>
    <row r="227" ht="14.4"/>
    <row r="228" ht="14.4"/>
    <row r="229" ht="14.4"/>
    <row r="230" ht="14.4"/>
    <row r="231" ht="14.4"/>
    <row r="232" ht="14.4"/>
    <row r="233" ht="14.4"/>
    <row r="234" ht="14.4"/>
    <row r="235" ht="14.4"/>
    <row r="236" ht="14.4"/>
    <row r="237" ht="14.4"/>
    <row r="238" ht="14.4"/>
    <row r="239" ht="14.4"/>
    <row r="240" ht="14.4"/>
    <row r="241" ht="14.4"/>
    <row r="242" ht="14.4"/>
    <row r="243" ht="14.4"/>
    <row r="244" ht="14.4"/>
    <row r="245" ht="14.4"/>
    <row r="246" ht="14.4"/>
    <row r="247" ht="14.4"/>
    <row r="248" ht="14.4"/>
    <row r="249" ht="14.4"/>
    <row r="250" ht="14.4"/>
    <row r="251" ht="14.4"/>
    <row r="252" ht="14.4"/>
    <row r="253" ht="14.4"/>
    <row r="254" ht="14.4"/>
    <row r="255" ht="14.4"/>
    <row r="256" ht="14.4"/>
    <row r="257" ht="14.4"/>
    <row r="258" ht="14.4"/>
    <row r="259" ht="14.4"/>
    <row r="260" ht="14.4"/>
    <row r="261" ht="14.4"/>
    <row r="262" ht="14.4"/>
    <row r="263" ht="14.4"/>
    <row r="264" ht="14.4"/>
    <row r="265" ht="14.4"/>
    <row r="266" ht="14.4"/>
    <row r="267" ht="14.4"/>
    <row r="268" ht="14.4"/>
    <row r="269" ht="14.4"/>
    <row r="270" ht="14.4"/>
    <row r="271" ht="14.4"/>
    <row r="272" ht="14.4"/>
    <row r="273" ht="14.4"/>
    <row r="274" ht="14.4"/>
    <row r="275" ht="14.4"/>
    <row r="276" ht="14.4"/>
    <row r="277" ht="14.4"/>
    <row r="278" ht="14.4"/>
    <row r="279" ht="14.4"/>
    <row r="280" ht="14.4"/>
    <row r="281" ht="14.4"/>
    <row r="282" ht="14.4"/>
    <row r="283" ht="14.4"/>
    <row r="284" ht="14.4"/>
    <row r="285" ht="14.4"/>
    <row r="286" ht="14.4"/>
    <row r="287" ht="14.4"/>
    <row r="288" ht="14.4"/>
    <row r="289" ht="14.4"/>
    <row r="290" ht="14.4"/>
    <row r="291" ht="14.4"/>
    <row r="292" ht="14.4"/>
    <row r="293" ht="14.4"/>
    <row r="294" ht="14.4"/>
    <row r="295" ht="14.4"/>
    <row r="296" ht="14.4"/>
    <row r="297" ht="14.4"/>
    <row r="298" ht="14.4"/>
    <row r="299" ht="14.4"/>
    <row r="300" ht="14.4"/>
    <row r="301" ht="14.4"/>
    <row r="302" ht="14.4"/>
    <row r="303" ht="14.4"/>
    <row r="304" ht="14.4"/>
    <row r="305" ht="14.4"/>
    <row r="306" ht="14.4"/>
    <row r="307" ht="14.4"/>
    <row r="308" ht="14.4"/>
    <row r="309" ht="14.4"/>
    <row r="310" ht="14.4"/>
    <row r="311" ht="14.4"/>
    <row r="312" ht="14.4"/>
    <row r="313" ht="14.4"/>
    <row r="314" ht="14.4"/>
    <row r="315" ht="14.4"/>
    <row r="316" ht="14.4"/>
    <row r="317" ht="14.4"/>
    <row r="318" ht="14.4"/>
    <row r="319" ht="14.4"/>
    <row r="320" ht="14.4"/>
    <row r="321" ht="14.4"/>
    <row r="322" ht="14.4"/>
    <row r="323" ht="14.4"/>
    <row r="324" ht="14.4"/>
    <row r="325" ht="14.4"/>
    <row r="326" ht="14.4"/>
    <row r="327" ht="14.4"/>
    <row r="328" ht="14.4"/>
    <row r="329" ht="14.4"/>
    <row r="330" ht="14.4"/>
    <row r="331" ht="14.4"/>
    <row r="332" ht="14.4"/>
    <row r="333" ht="14.4"/>
    <row r="334" ht="14.4"/>
    <row r="335" ht="14.4"/>
    <row r="336" ht="14.4"/>
    <row r="337" ht="14.4"/>
    <row r="338" ht="14.4"/>
    <row r="339" ht="14.4"/>
    <row r="340" ht="14.4"/>
    <row r="341" ht="14.4"/>
    <row r="342" ht="14.4"/>
    <row r="343" ht="14.4"/>
    <row r="344" ht="14.4"/>
    <row r="345" ht="14.4"/>
    <row r="346" ht="14.4"/>
    <row r="347" ht="14.4"/>
    <row r="348" ht="14.4"/>
    <row r="349" ht="14.4"/>
    <row r="350" ht="14.4"/>
    <row r="351" ht="14.4"/>
    <row r="352" ht="14.4"/>
    <row r="353" ht="14.4"/>
    <row r="354" ht="14.4"/>
    <row r="355" ht="14.4"/>
    <row r="356" ht="14.4"/>
    <row r="357" ht="14.4"/>
    <row r="358" ht="14.4"/>
    <row r="359" ht="14.4"/>
    <row r="360" ht="14.4"/>
    <row r="361" ht="14.4"/>
    <row r="362" ht="14.4"/>
    <row r="363" ht="14.4"/>
    <row r="364" ht="14.4"/>
    <row r="365" ht="14.4"/>
    <row r="366" ht="14.4"/>
    <row r="367" ht="14.4"/>
    <row r="368" ht="14.4"/>
    <row r="369" ht="14.4"/>
    <row r="370" ht="14.4"/>
    <row r="371" ht="14.4"/>
    <row r="372" ht="14.4"/>
    <row r="373" ht="14.4"/>
    <row r="374" ht="14.4"/>
    <row r="375" ht="14.4"/>
    <row r="376" ht="14.4"/>
    <row r="377" ht="14.4"/>
    <row r="378" ht="14.4"/>
    <row r="379" ht="14.4"/>
    <row r="380" ht="14.4"/>
    <row r="381" ht="14.4"/>
    <row r="382" ht="14.4"/>
    <row r="383" ht="14.4"/>
    <row r="384" ht="14.4"/>
    <row r="385" ht="14.4"/>
    <row r="386" ht="14.4"/>
    <row r="387" ht="14.4"/>
    <row r="388" ht="14.4"/>
    <row r="389" ht="14.4"/>
    <row r="390" ht="14.4"/>
    <row r="391" ht="14.4"/>
    <row r="392" ht="14.4"/>
    <row r="393" ht="14.4"/>
    <row r="394" ht="14.4"/>
    <row r="395" ht="14.4"/>
    <row r="396" ht="14.4"/>
    <row r="397" ht="14.4"/>
    <row r="398" ht="14.4"/>
    <row r="399" ht="14.4"/>
    <row r="400" ht="14.4"/>
    <row r="401" ht="14.4"/>
    <row r="402" ht="14.4"/>
    <row r="403" ht="14.4"/>
    <row r="404" ht="14.4"/>
    <row r="405" ht="14.4"/>
    <row r="406" ht="14.4"/>
    <row r="407" ht="14.4"/>
    <row r="408" ht="14.4"/>
    <row r="409" ht="14.4"/>
    <row r="410" ht="14.4"/>
    <row r="411" ht="14.4"/>
    <row r="412" ht="14.4"/>
    <row r="413" ht="14.4"/>
    <row r="414" ht="14.4"/>
    <row r="415" ht="14.4"/>
    <row r="416" ht="14.4"/>
    <row r="417" ht="14.4"/>
    <row r="418" ht="14.4"/>
    <row r="419" ht="14.4"/>
    <row r="420" ht="14.4"/>
    <row r="421" ht="14.4"/>
    <row r="422" ht="14.4"/>
    <row r="423" ht="14.4"/>
    <row r="424" ht="14.4"/>
    <row r="425" ht="14.4"/>
    <row r="426" ht="14.4"/>
    <row r="427" ht="14.4"/>
    <row r="428" ht="14.4"/>
    <row r="429" ht="14.4"/>
    <row r="430" ht="14.4"/>
    <row r="431" ht="14.4"/>
    <row r="432" ht="14.4"/>
    <row r="433" ht="14.4"/>
    <row r="434" ht="14.4"/>
    <row r="435" ht="14.4"/>
    <row r="436" ht="14.4"/>
    <row r="437" ht="14.4"/>
    <row r="438" ht="14.4"/>
    <row r="439" ht="14.4"/>
    <row r="440" ht="14.4"/>
    <row r="441" ht="14.4"/>
    <row r="442" ht="14.4"/>
    <row r="443" ht="14.4"/>
    <row r="444" ht="14.4"/>
    <row r="445" ht="14.4"/>
    <row r="446" ht="14.4"/>
    <row r="447" ht="14.4"/>
    <row r="448" ht="14.4"/>
    <row r="449" ht="14.4"/>
    <row r="450" ht="14.4"/>
    <row r="451" ht="14.4"/>
    <row r="452" ht="14.4"/>
    <row r="453" ht="14.4"/>
    <row r="454" ht="14.4"/>
    <row r="455" ht="14.4"/>
    <row r="456" ht="14.4"/>
    <row r="457" ht="14.4"/>
    <row r="458" ht="14.4"/>
    <row r="459" ht="14.4"/>
    <row r="460" ht="14.4"/>
    <row r="461" ht="14.4"/>
    <row r="462" ht="14.4"/>
    <row r="463" ht="14.4"/>
    <row r="464" ht="14.4"/>
    <row r="465" ht="14.4"/>
    <row r="466" ht="14.4"/>
    <row r="467" ht="14.4"/>
    <row r="468" ht="14.4"/>
    <row r="469" ht="14.4"/>
    <row r="470" ht="14.4"/>
    <row r="471" ht="14.4"/>
    <row r="472" ht="14.4"/>
    <row r="473" ht="14.4"/>
    <row r="474" ht="14.4"/>
    <row r="475" ht="14.4"/>
    <row r="476" ht="14.4"/>
    <row r="477" ht="14.4"/>
    <row r="478" ht="14.4"/>
    <row r="479" ht="14.4"/>
    <row r="480" ht="14.4"/>
    <row r="481" ht="14.4"/>
    <row r="482" ht="14.4"/>
    <row r="483" ht="14.4"/>
    <row r="484" ht="14.4"/>
    <row r="485" ht="14.4"/>
    <row r="486" ht="14.4"/>
    <row r="487" ht="14.4"/>
    <row r="488" ht="14.4"/>
    <row r="489" ht="14.4"/>
    <row r="490" ht="14.4"/>
    <row r="491" ht="14.4"/>
    <row r="492" ht="14.4"/>
    <row r="493" ht="14.4"/>
    <row r="494" ht="14.4"/>
    <row r="495" ht="14.4"/>
    <row r="496" ht="14.4"/>
    <row r="497" ht="14.4"/>
    <row r="498" ht="14.4"/>
    <row r="499" ht="14.4"/>
    <row r="500" ht="14.4"/>
    <row r="501" ht="14.4"/>
    <row r="502" ht="14.4"/>
    <row r="503" ht="14.4"/>
    <row r="504" ht="14.4"/>
    <row r="505" ht="14.4"/>
    <row r="506" ht="14.4"/>
    <row r="507" ht="14.4"/>
    <row r="508" ht="14.4"/>
    <row r="509" ht="14.4"/>
    <row r="510" ht="14.4"/>
    <row r="511" ht="14.4"/>
    <row r="512" ht="14.4"/>
    <row r="513" ht="14.4"/>
    <row r="514" ht="14.4"/>
    <row r="515" ht="14.4"/>
    <row r="516" ht="14.4"/>
    <row r="517" ht="14.4"/>
    <row r="518" ht="14.4"/>
    <row r="519" ht="14.4"/>
    <row r="520" ht="14.4"/>
    <row r="521" ht="14.4"/>
    <row r="522" ht="14.4"/>
    <row r="523" ht="14.4"/>
    <row r="524" ht="14.4"/>
    <row r="525" ht="14.4"/>
    <row r="526" ht="14.4"/>
    <row r="527" ht="14.4"/>
    <row r="528" ht="14.4"/>
    <row r="529" ht="14.4"/>
    <row r="530" ht="14.4"/>
    <row r="531" ht="14.4"/>
    <row r="532" ht="14.4"/>
    <row r="533" ht="14.4"/>
    <row r="534" ht="14.4"/>
    <row r="535" ht="14.4"/>
    <row r="536" ht="14.4"/>
    <row r="537" ht="14.4"/>
    <row r="538" ht="14.4"/>
    <row r="539" ht="14.4"/>
    <row r="540" ht="14.4"/>
    <row r="541" ht="14.4"/>
    <row r="542" ht="14.4"/>
    <row r="543" ht="14.4"/>
    <row r="544" ht="14.4"/>
    <row r="545" ht="14.4"/>
    <row r="546" ht="14.4"/>
    <row r="547" ht="14.4"/>
    <row r="548" ht="14.4"/>
    <row r="549" ht="14.4"/>
    <row r="550" ht="14.4"/>
    <row r="551" ht="14.4"/>
    <row r="552" ht="14.4"/>
    <row r="553" ht="14.4"/>
    <row r="554" ht="14.4"/>
    <row r="555" ht="14.4"/>
    <row r="556" ht="14.4"/>
    <row r="557" ht="14.4"/>
    <row r="558" ht="14.4"/>
    <row r="559" ht="14.4"/>
    <row r="560" ht="14.4"/>
    <row r="561" ht="14.4"/>
    <row r="562" ht="14.4"/>
    <row r="563" ht="14.4"/>
    <row r="564" ht="14.4"/>
    <row r="565" ht="14.4"/>
    <row r="566" ht="14.4"/>
    <row r="567" ht="14.4"/>
    <row r="568" ht="14.4"/>
    <row r="569" ht="14.4"/>
    <row r="570" ht="14.4"/>
    <row r="571" ht="14.4"/>
    <row r="572" ht="14.4"/>
    <row r="573" ht="14.4"/>
    <row r="574" ht="14.4"/>
    <row r="575" ht="14.4"/>
    <row r="576" ht="14.4"/>
    <row r="577" ht="14.4"/>
    <row r="578" ht="14.4"/>
    <row r="579" ht="14.4"/>
    <row r="580" ht="14.4"/>
    <row r="581" ht="14.4"/>
    <row r="582" ht="14.4"/>
    <row r="583" ht="14.4"/>
    <row r="584" ht="14.4"/>
    <row r="585" ht="14.4"/>
    <row r="586" ht="14.4"/>
    <row r="587" ht="14.4"/>
    <row r="588" ht="14.4"/>
    <row r="589" ht="14.4"/>
    <row r="590" ht="14.4"/>
    <row r="591" ht="14.4"/>
    <row r="592" ht="14.4"/>
    <row r="593" ht="14.4"/>
    <row r="594" ht="14.4"/>
    <row r="595" ht="14.4"/>
    <row r="596" ht="14.4"/>
    <row r="597" ht="14.4"/>
    <row r="598" ht="14.4"/>
    <row r="599" ht="14.4"/>
    <row r="600" ht="14.4"/>
    <row r="601" ht="14.4"/>
    <row r="602" ht="14.4"/>
    <row r="603" ht="14.4"/>
    <row r="604" ht="14.4"/>
    <row r="605" ht="14.4"/>
    <row r="606" ht="14.4"/>
    <row r="607" ht="14.4"/>
    <row r="608" ht="14.4"/>
    <row r="609" ht="14.4"/>
    <row r="610" ht="14.4"/>
    <row r="611" ht="14.4"/>
    <row r="612" ht="14.4"/>
    <row r="613" ht="14.4"/>
    <row r="614" ht="14.4"/>
    <row r="615" ht="14.4"/>
    <row r="616" ht="14.4"/>
    <row r="617" ht="14.4"/>
    <row r="618" ht="14.4"/>
    <row r="619" ht="14.4"/>
    <row r="620" ht="14.4"/>
    <row r="621" ht="14.4"/>
    <row r="622" ht="14.4"/>
    <row r="623" ht="14.4"/>
    <row r="624" ht="14.4"/>
    <row r="625" ht="14.4"/>
    <row r="626" ht="14.4"/>
    <row r="627" ht="14.4"/>
    <row r="628" ht="14.4"/>
    <row r="629" ht="14.4"/>
    <row r="630" ht="14.4"/>
    <row r="631" ht="14.4"/>
    <row r="632" ht="14.4"/>
    <row r="633" ht="14.4"/>
    <row r="634" ht="14.4"/>
    <row r="635" ht="14.4"/>
    <row r="636" ht="14.4"/>
    <row r="637" ht="14.4"/>
    <row r="638" ht="14.4"/>
    <row r="639" ht="14.4"/>
    <row r="640" ht="14.4"/>
    <row r="641" ht="14.4"/>
    <row r="642" ht="14.4"/>
    <row r="643" ht="14.4"/>
    <row r="644" ht="14.4"/>
    <row r="645" ht="14.4"/>
    <row r="646" ht="14.4"/>
    <row r="647" ht="14.4"/>
    <row r="648" ht="14.4"/>
    <row r="649" ht="14.4"/>
    <row r="650" ht="14.4"/>
    <row r="651" ht="14.4"/>
    <row r="652" ht="14.4"/>
    <row r="653" ht="14.4"/>
    <row r="654" ht="14.4"/>
    <row r="655" ht="14.4"/>
    <row r="656" ht="14.4"/>
    <row r="657" ht="14.4"/>
    <row r="658" ht="14.4"/>
    <row r="659" ht="14.4"/>
    <row r="660" ht="14.4"/>
    <row r="661" ht="14.4"/>
    <row r="662" ht="14.4"/>
    <row r="663" ht="14.4"/>
    <row r="664" ht="14.4"/>
    <row r="665" ht="14.4"/>
    <row r="666" ht="14.4"/>
    <row r="667" ht="14.4"/>
    <row r="668" ht="14.4"/>
    <row r="669" ht="14.4"/>
    <row r="670" ht="14.4"/>
    <row r="671" ht="14.4"/>
    <row r="672" ht="14.4"/>
    <row r="673" ht="14.4"/>
    <row r="674" ht="14.4"/>
    <row r="675" ht="14.4"/>
    <row r="676" ht="14.4"/>
    <row r="677" ht="14.4"/>
    <row r="678" ht="14.4"/>
    <row r="679" ht="14.4"/>
    <row r="680" ht="14.4"/>
    <row r="681" ht="14.4"/>
    <row r="682" ht="14.4"/>
    <row r="683" ht="14.4"/>
    <row r="684" ht="14.4"/>
    <row r="685" ht="14.4"/>
    <row r="686" ht="14.4"/>
    <row r="687" ht="14.4"/>
    <row r="688" ht="14.4"/>
    <row r="689" ht="14.4"/>
    <row r="690" ht="14.4"/>
    <row r="691" ht="14.4"/>
    <row r="692" ht="14.4"/>
    <row r="693" ht="14.4"/>
    <row r="694" ht="14.4"/>
    <row r="695" ht="14.4"/>
    <row r="696" ht="14.4"/>
    <row r="697" ht="14.4"/>
    <row r="698" ht="14.4"/>
    <row r="699" ht="14.4"/>
    <row r="700" ht="14.4"/>
    <row r="701" ht="14.4"/>
    <row r="702" ht="14.4"/>
    <row r="703" ht="14.4"/>
    <row r="704" ht="14.4"/>
    <row r="705" ht="14.4"/>
    <row r="706" ht="14.4"/>
    <row r="707" ht="14.4"/>
    <row r="708" ht="14.4"/>
    <row r="709" ht="14.4"/>
    <row r="710" ht="14.4"/>
    <row r="711" ht="14.4"/>
    <row r="712" ht="14.4"/>
    <row r="713" ht="14.4"/>
    <row r="714" ht="14.4"/>
    <row r="715" ht="14.4"/>
    <row r="716" ht="14.4"/>
    <row r="717" ht="14.4"/>
    <row r="718" ht="14.4"/>
    <row r="719" ht="14.4"/>
    <row r="720" ht="14.4"/>
    <row r="721" ht="14.4"/>
    <row r="722" ht="14.4"/>
    <row r="723" ht="14.4"/>
    <row r="724" ht="14.4"/>
    <row r="725" ht="14.4"/>
    <row r="726" ht="14.4"/>
    <row r="727" ht="14.4"/>
    <row r="728" ht="14.4"/>
    <row r="729" ht="14.4"/>
    <row r="730" ht="14.4"/>
    <row r="731" ht="14.4"/>
    <row r="732" ht="14.4"/>
    <row r="733" ht="14.4"/>
    <row r="734" ht="14.4"/>
    <row r="735" ht="14.4"/>
    <row r="736" ht="14.4"/>
    <row r="737" ht="14.4"/>
    <row r="738" ht="14.4"/>
    <row r="739" ht="14.4"/>
    <row r="740" ht="14.4"/>
    <row r="741" ht="14.4"/>
    <row r="742" ht="14.4"/>
    <row r="743" ht="14.4"/>
    <row r="744" ht="14.4"/>
    <row r="745" ht="14.4"/>
    <row r="746" ht="14.4"/>
    <row r="747" ht="14.4"/>
    <row r="748" ht="14.4"/>
    <row r="749" ht="14.4"/>
    <row r="750" ht="14.4"/>
    <row r="751" ht="14.4"/>
    <row r="752" ht="14.4"/>
    <row r="753" ht="14.4"/>
    <row r="754" ht="14.4"/>
    <row r="755" ht="14.4"/>
    <row r="756" ht="14.4"/>
    <row r="757" ht="14.4"/>
    <row r="758" ht="14.4"/>
    <row r="759" ht="14.4"/>
    <row r="760" ht="14.4"/>
    <row r="761" ht="14.4"/>
    <row r="762" ht="14.4"/>
    <row r="763" ht="14.4"/>
    <row r="764" ht="14.4"/>
    <row r="765" ht="14.4"/>
    <row r="766" ht="14.4"/>
    <row r="767" ht="14.4"/>
    <row r="768" ht="14.4"/>
    <row r="769" ht="14.4"/>
    <row r="770" ht="14.4"/>
    <row r="771" ht="14.4"/>
    <row r="772" ht="14.4"/>
    <row r="773" ht="14.4"/>
    <row r="774" ht="14.4"/>
    <row r="775" ht="14.4"/>
    <row r="776" ht="14.4"/>
    <row r="777" ht="14.4"/>
    <row r="778" ht="14.4"/>
    <row r="779" ht="14.4"/>
    <row r="780" ht="14.4"/>
    <row r="781" ht="14.4"/>
    <row r="782" ht="14.4"/>
    <row r="783" ht="14.4"/>
    <row r="784" ht="14.4"/>
    <row r="785" ht="14.4"/>
    <row r="786" ht="14.4"/>
    <row r="787" ht="14.4"/>
    <row r="788" ht="14.4"/>
    <row r="789" ht="14.4"/>
    <row r="790" ht="14.4"/>
    <row r="791" ht="14.4"/>
    <row r="792" ht="14.4"/>
    <row r="793" ht="14.4"/>
    <row r="794" ht="14.4"/>
    <row r="795" ht="14.4"/>
    <row r="796" ht="14.4"/>
    <row r="797" ht="14.4"/>
    <row r="798" ht="14.4"/>
    <row r="799" ht="14.4"/>
    <row r="800" ht="14.4"/>
    <row r="801" ht="14.4"/>
    <row r="802" ht="14.4"/>
    <row r="803" ht="14.4"/>
    <row r="804" ht="14.4"/>
    <row r="805" ht="14.4"/>
    <row r="806" ht="14.4"/>
    <row r="807" ht="14.4"/>
    <row r="808" ht="14.4"/>
    <row r="809" ht="14.4"/>
    <row r="810" ht="14.4"/>
    <row r="811" ht="14.4"/>
    <row r="812" ht="14.4"/>
    <row r="813" ht="14.4"/>
    <row r="814" ht="14.4"/>
    <row r="815" ht="14.4"/>
    <row r="816" ht="14.4"/>
    <row r="817" ht="14.4"/>
    <row r="818" ht="14.4"/>
    <row r="819" ht="14.4"/>
    <row r="820" ht="14.4"/>
    <row r="821" ht="14.4"/>
    <row r="822" ht="14.4"/>
    <row r="823" ht="14.4"/>
    <row r="824" ht="14.4"/>
    <row r="825" ht="14.4"/>
    <row r="826" ht="14.4"/>
    <row r="827" ht="14.4"/>
    <row r="828" ht="14.4"/>
    <row r="829" ht="14.4"/>
    <row r="830" ht="14.4"/>
    <row r="831" ht="14.4"/>
    <row r="832" ht="14.4"/>
    <row r="833" ht="14.4"/>
    <row r="834" ht="14.4"/>
    <row r="835" ht="14.4"/>
    <row r="836" ht="14.4"/>
    <row r="837" ht="14.4"/>
    <row r="838" ht="14.4"/>
    <row r="839" ht="14.4"/>
    <row r="840" ht="14.4"/>
    <row r="841" ht="14.4"/>
    <row r="842" ht="14.4"/>
    <row r="843" ht="14.4"/>
    <row r="844" ht="14.4"/>
    <row r="845" ht="14.4"/>
    <row r="846" ht="14.4"/>
    <row r="847" ht="14.4"/>
    <row r="848" ht="14.4"/>
    <row r="849" ht="14.4"/>
    <row r="850" ht="14.4"/>
    <row r="851" ht="14.4"/>
    <row r="852" ht="14.4"/>
    <row r="853" ht="14.4"/>
    <row r="854" ht="14.4"/>
    <row r="855" ht="14.4"/>
    <row r="856" ht="14.4"/>
    <row r="857" ht="14.4"/>
    <row r="858" ht="14.4"/>
    <row r="859" ht="14.4"/>
    <row r="860" ht="14.4"/>
    <row r="861" ht="14.4"/>
    <row r="862" ht="14.4"/>
    <row r="863" ht="14.4"/>
    <row r="864" ht="14.4"/>
    <row r="865" ht="14.4"/>
    <row r="866" ht="14.4"/>
    <row r="867" ht="14.4"/>
    <row r="868" ht="14.4"/>
    <row r="869" ht="14.4"/>
    <row r="870" ht="14.4"/>
    <row r="871" ht="14.4"/>
    <row r="872" ht="14.4"/>
    <row r="873" ht="14.4"/>
    <row r="874" ht="14.4"/>
    <row r="875" ht="14.4"/>
    <row r="876" ht="14.4"/>
    <row r="877" ht="14.4"/>
    <row r="878" ht="14.4"/>
    <row r="879" ht="14.4"/>
    <row r="880" ht="14.4"/>
    <row r="881" ht="14.4"/>
    <row r="882" ht="14.4"/>
    <row r="883" ht="14.4"/>
    <row r="884" ht="14.4"/>
    <row r="885" ht="14.4"/>
    <row r="886" ht="14.4"/>
    <row r="887" ht="14.4"/>
    <row r="888" ht="14.4"/>
    <row r="889" ht="14.4"/>
    <row r="890" ht="14.4"/>
    <row r="891" ht="14.4"/>
    <row r="892" ht="14.4"/>
    <row r="893" ht="14.4"/>
    <row r="894" ht="14.4"/>
    <row r="895" ht="14.4"/>
    <row r="896" ht="14.4"/>
    <row r="897" ht="14.4"/>
    <row r="898" ht="14.4"/>
    <row r="899" ht="14.4"/>
    <row r="900" ht="14.4"/>
    <row r="901" ht="14.4"/>
    <row r="902" ht="14.4"/>
    <row r="903" ht="14.4"/>
    <row r="904" ht="14.4"/>
    <row r="905" ht="14.4"/>
    <row r="906" ht="14.4"/>
    <row r="907" ht="14.4"/>
    <row r="908" ht="14.4"/>
    <row r="909" ht="14.4"/>
    <row r="910" ht="14.4"/>
    <row r="911" ht="14.4"/>
    <row r="912" ht="14.4"/>
    <row r="913" ht="14.4"/>
    <row r="914" ht="14.4"/>
    <row r="915" ht="14.4"/>
    <row r="916" ht="14.4"/>
    <row r="917" ht="14.4"/>
    <row r="918" ht="14.4"/>
    <row r="919" ht="14.4"/>
    <row r="920" ht="14.4"/>
    <row r="921" ht="14.4"/>
    <row r="922" ht="14.4"/>
    <row r="923" ht="14.4"/>
    <row r="924" ht="14.4"/>
    <row r="925" ht="14.4"/>
    <row r="926" ht="14.4"/>
    <row r="927" ht="14.4"/>
    <row r="928" ht="14.4"/>
    <row r="929" ht="14.4"/>
    <row r="930" ht="14.4"/>
    <row r="931" ht="14.4"/>
    <row r="932" ht="14.4"/>
    <row r="933" ht="14.4"/>
    <row r="934" ht="14.4"/>
    <row r="935" ht="14.4"/>
    <row r="936" ht="14.4"/>
    <row r="937" ht="14.4"/>
    <row r="938" ht="14.4"/>
    <row r="939" ht="14.4"/>
    <row r="940" ht="14.4"/>
    <row r="941" ht="14.4"/>
    <row r="942" ht="14.4"/>
    <row r="943" ht="14.4"/>
    <row r="944" ht="14.4"/>
    <row r="945" ht="14.4"/>
    <row r="946" ht="14.4"/>
    <row r="947" ht="14.4"/>
    <row r="948" ht="14.4"/>
    <row r="949" ht="14.4"/>
    <row r="950" ht="14.4"/>
    <row r="951" ht="14.4"/>
    <row r="952" ht="14.4"/>
    <row r="953" ht="14.4"/>
    <row r="954" ht="14.4"/>
    <row r="955" ht="14.4"/>
    <row r="956" ht="14.4"/>
    <row r="957" ht="14.4"/>
    <row r="958" ht="14.4"/>
    <row r="959" ht="14.4"/>
    <row r="960" ht="14.4"/>
    <row r="961" ht="14.4"/>
    <row r="962" ht="14.4"/>
    <row r="963" ht="14.4"/>
    <row r="964" ht="14.4"/>
    <row r="965" ht="14.4"/>
    <row r="966" ht="14.4"/>
    <row r="967" ht="14.4"/>
    <row r="968" ht="14.4"/>
    <row r="969" ht="14.4"/>
    <row r="970" ht="14.4"/>
    <row r="971" ht="14.4"/>
    <row r="972" ht="14.4"/>
    <row r="973" ht="14.4"/>
    <row r="974" ht="14.4"/>
    <row r="975" ht="14.4"/>
    <row r="976" ht="14.4"/>
    <row r="977" ht="14.4"/>
    <row r="978" ht="14.4"/>
    <row r="979" ht="14.4"/>
    <row r="980" ht="14.4"/>
    <row r="981" ht="14.4"/>
    <row r="982" ht="14.4"/>
    <row r="983" ht="14.4"/>
    <row r="984" ht="14.4"/>
    <row r="985" ht="14.4"/>
    <row r="986" ht="14.4"/>
    <row r="987" ht="14.4"/>
    <row r="988" ht="14.4"/>
    <row r="989" ht="14.4"/>
    <row r="990" ht="14.4"/>
    <row r="991" ht="14.4"/>
    <row r="992" ht="14.4"/>
    <row r="993" ht="14.4"/>
    <row r="994" ht="14.4"/>
    <row r="995" ht="14.4"/>
    <row r="996" ht="14.4"/>
    <row r="997" ht="14.4"/>
    <row r="998" ht="14.4"/>
    <row r="999" ht="14.4"/>
    <row r="1000" ht="14.4"/>
    <row r="1001" ht="14.4"/>
    <row r="1002" ht="14.4"/>
    <row r="1003" ht="14.4"/>
    <row r="1004" ht="14.4"/>
    <row r="1005" ht="14.4"/>
    <row r="1006" ht="14.4"/>
    <row r="1007" ht="14.4"/>
    <row r="1008" ht="14.4"/>
    <row r="1009" ht="14.4"/>
    <row r="1010" ht="14.4"/>
    <row r="1011" ht="14.4"/>
    <row r="1012" ht="14.4"/>
    <row r="1013" ht="14.4"/>
    <row r="1014" ht="14.4"/>
    <row r="1015" ht="14.4"/>
    <row r="1016" ht="14.4"/>
    <row r="1017" ht="14.4"/>
    <row r="1018" ht="14.4"/>
    <row r="1019" ht="14.4"/>
    <row r="1020" ht="14.4"/>
    <row r="1021" ht="14.4"/>
    <row r="1022" ht="14.4"/>
    <row r="1023" ht="14.4"/>
    <row r="1024" ht="14.4"/>
    <row r="1025" ht="14.4"/>
    <row r="1026" ht="14.4"/>
    <row r="1027" ht="14.4"/>
    <row r="1028" ht="14.4"/>
    <row r="1029" ht="14.4"/>
    <row r="1030" ht="14.4"/>
    <row r="1031" ht="14.4"/>
    <row r="1032" ht="14.4"/>
    <row r="1033" ht="14.4"/>
    <row r="1034" ht="14.4"/>
    <row r="1035" ht="14.4"/>
    <row r="1036" ht="14.4"/>
    <row r="1037" ht="14.4"/>
    <row r="1038" ht="14.4"/>
    <row r="1039" ht="14.4"/>
    <row r="1040" ht="14.4"/>
    <row r="1041" ht="14.4"/>
    <row r="1042" ht="14.4"/>
    <row r="1043" ht="14.4"/>
    <row r="1044" ht="14.4"/>
    <row r="1045" ht="14.4"/>
    <row r="1046" ht="14.4"/>
    <row r="1047" ht="14.4"/>
    <row r="1048" ht="14.4"/>
    <row r="1049" ht="14.4"/>
    <row r="1050" ht="14.4"/>
    <row r="1051" ht="14.4"/>
    <row r="1052" ht="14.4"/>
    <row r="1053" ht="14.4"/>
    <row r="1054" ht="14.4"/>
    <row r="1055" ht="14.4"/>
    <row r="1056" ht="14.4"/>
    <row r="1057" ht="14.4"/>
    <row r="1058" ht="14.4"/>
    <row r="1059" ht="14.4"/>
    <row r="1060" ht="14.4"/>
    <row r="1061" ht="14.4"/>
    <row r="1062" ht="14.4"/>
    <row r="1063" ht="14.4"/>
    <row r="1064" ht="14.4"/>
    <row r="1065" ht="14.4"/>
    <row r="1066" ht="14.4"/>
    <row r="1067" ht="14.4"/>
    <row r="1068" ht="14.4"/>
    <row r="1069" ht="14.4"/>
    <row r="1070" ht="14.4"/>
    <row r="1071" ht="14.4"/>
    <row r="1072" ht="14.4"/>
    <row r="1073" ht="14.4"/>
    <row r="1074" ht="14.4"/>
    <row r="1075" ht="14.4"/>
    <row r="1076" ht="14.4"/>
    <row r="1077" ht="14.4"/>
    <row r="1078" ht="14.4"/>
    <row r="1079" ht="14.4"/>
    <row r="1080" ht="14.4"/>
    <row r="1081" ht="14.4"/>
    <row r="1082" ht="14.4"/>
    <row r="1083" ht="14.4"/>
    <row r="1084" ht="14.4"/>
    <row r="1085" ht="14.4"/>
    <row r="1086" ht="14.4"/>
    <row r="1087" ht="14.4"/>
    <row r="1088" ht="14.4"/>
    <row r="1089" ht="14.4"/>
    <row r="1090" ht="14.4"/>
    <row r="1091" ht="14.4"/>
    <row r="1092" ht="14.4"/>
    <row r="1093" ht="14.4"/>
    <row r="1094" ht="14.4"/>
    <row r="1095" ht="14.4"/>
    <row r="1096" ht="14.4"/>
    <row r="1097" ht="14.4"/>
    <row r="1098" ht="14.4"/>
    <row r="1099" ht="14.4"/>
    <row r="1100" ht="14.4"/>
    <row r="1101" ht="14.4"/>
    <row r="1102" ht="14.4"/>
    <row r="1103" ht="14.4"/>
    <row r="1104" ht="14.4"/>
    <row r="1105" ht="14.4"/>
    <row r="1106" ht="14.4"/>
    <row r="1107" ht="14.4"/>
    <row r="1108" ht="14.4"/>
    <row r="1109" ht="14.4"/>
    <row r="1110" ht="14.4"/>
    <row r="1111" ht="14.4"/>
    <row r="1112" ht="14.4"/>
    <row r="1113" ht="14.4"/>
    <row r="1114" ht="14.4"/>
    <row r="1115" ht="14.4"/>
    <row r="1116" ht="14.4"/>
    <row r="1117" ht="14.4"/>
    <row r="1118" ht="14.4"/>
    <row r="1119" ht="14.4"/>
    <row r="1120" ht="14.4"/>
    <row r="1121" ht="14.4"/>
    <row r="1122" ht="14.4"/>
    <row r="1123" ht="14.4"/>
    <row r="1124" ht="14.4"/>
    <row r="1125" ht="14.4"/>
    <row r="1126" ht="14.4"/>
    <row r="1127" ht="14.4"/>
    <row r="1128" ht="14.4"/>
    <row r="1129" ht="14.4"/>
    <row r="1130" ht="14.4"/>
    <row r="1131" ht="14.4"/>
    <row r="1132" ht="14.4"/>
    <row r="1133" ht="14.4"/>
    <row r="1134" ht="14.4"/>
    <row r="1135" ht="14.4"/>
    <row r="1136" ht="14.4"/>
    <row r="1137" ht="14.4"/>
    <row r="1138" ht="14.4"/>
    <row r="1139" ht="14.4"/>
    <row r="1140" ht="14.4"/>
    <row r="1141" ht="14.4"/>
    <row r="1142" ht="14.4"/>
    <row r="1143" ht="14.4"/>
    <row r="1144" ht="14.4"/>
    <row r="1145" ht="14.4"/>
    <row r="1146" ht="14.4"/>
    <row r="1147" ht="14.4"/>
    <row r="1148" ht="14.4"/>
    <row r="1149" ht="14.4"/>
    <row r="1150" ht="14.4"/>
    <row r="1151" ht="14.4"/>
    <row r="1152" ht="14.4"/>
    <row r="1153" ht="14.4"/>
    <row r="1154" ht="14.4"/>
    <row r="1155" ht="14.4"/>
    <row r="1156" ht="14.4"/>
    <row r="1157" ht="14.4"/>
    <row r="1158" ht="14.4"/>
    <row r="1159" ht="14.4"/>
    <row r="1160" ht="14.4"/>
    <row r="1161" ht="14.4"/>
    <row r="1162" ht="14.4"/>
    <row r="1163" ht="14.4"/>
    <row r="1164" ht="14.4"/>
    <row r="1165" ht="14.4"/>
    <row r="1166" ht="14.4"/>
    <row r="1167" ht="14.4"/>
    <row r="1168" ht="14.4"/>
    <row r="1169" ht="14.4"/>
    <row r="1170" ht="14.4"/>
    <row r="1171" ht="14.4"/>
    <row r="1172" ht="14.4"/>
    <row r="1173" ht="14.4"/>
    <row r="1174" ht="14.4"/>
    <row r="1175" ht="14.4"/>
    <row r="1176" ht="14.4"/>
    <row r="1177" ht="14.4"/>
    <row r="1178" ht="14.4"/>
    <row r="1179" ht="14.4"/>
    <row r="1180" ht="14.4"/>
    <row r="1181" ht="14.4"/>
    <row r="1182" ht="14.4"/>
    <row r="1183" ht="14.4"/>
    <row r="1184" ht="14.4"/>
    <row r="1185" ht="14.4"/>
    <row r="1186" ht="14.4"/>
    <row r="1187" ht="14.4"/>
    <row r="1188" ht="14.4"/>
    <row r="1189" ht="14.4"/>
    <row r="1190" ht="14.4"/>
    <row r="1191" ht="14.4"/>
    <row r="1192" ht="14.4"/>
    <row r="1193" ht="14.4"/>
    <row r="1194" ht="14.4"/>
    <row r="1195" ht="14.4"/>
    <row r="1196" ht="14.4"/>
    <row r="1197" ht="14.4"/>
    <row r="1198" ht="14.4"/>
    <row r="1199" ht="14.4"/>
    <row r="1200" ht="14.4"/>
    <row r="1201" ht="14.4"/>
    <row r="1202" ht="14.4"/>
    <row r="1203" ht="14.4"/>
    <row r="1204" ht="14.4"/>
    <row r="1205" ht="14.4"/>
    <row r="1206" ht="14.4"/>
    <row r="1207" ht="14.4"/>
    <row r="1208" ht="14.4"/>
    <row r="1209" ht="14.4"/>
    <row r="1210" ht="14.4"/>
    <row r="1211" ht="14.4"/>
    <row r="1212" ht="14.4"/>
    <row r="1213" ht="14.4"/>
    <row r="1214" ht="14.4"/>
    <row r="1215" ht="14.4"/>
    <row r="1216" ht="14.4"/>
    <row r="1217" ht="14.4"/>
    <row r="1218" ht="14.4"/>
    <row r="1219" ht="14.4"/>
    <row r="1220" ht="14.4"/>
    <row r="1221" ht="14.4"/>
    <row r="1222" ht="14.4"/>
    <row r="1223" ht="14.4"/>
    <row r="1224" ht="14.4"/>
    <row r="1225" ht="14.4"/>
    <row r="1226" ht="14.4"/>
    <row r="1227" ht="14.4"/>
    <row r="1228" ht="14.4"/>
    <row r="1229" ht="14.4"/>
    <row r="1230" ht="14.4"/>
    <row r="1231" ht="14.4"/>
    <row r="1232" ht="14.4"/>
    <row r="1233" ht="14.4"/>
    <row r="1234" ht="14.4"/>
    <row r="1235" ht="14.4"/>
    <row r="1236" ht="14.4"/>
    <row r="1237" ht="14.4"/>
    <row r="1238" ht="14.4"/>
    <row r="1239" ht="14.4"/>
    <row r="1240" ht="14.4"/>
    <row r="1241" ht="14.4"/>
    <row r="1242" ht="14.4"/>
    <row r="1243" ht="14.4"/>
    <row r="1244" ht="14.4"/>
    <row r="1245" ht="14.4"/>
    <row r="1246" ht="14.4"/>
    <row r="1247" ht="14.4"/>
    <row r="1248" ht="14.4"/>
    <row r="1249" ht="14.4"/>
    <row r="1250" ht="14.4"/>
    <row r="1251" ht="14.4"/>
    <row r="1252" ht="14.4"/>
    <row r="1253" ht="14.4"/>
    <row r="1254" ht="14.4"/>
    <row r="1255" ht="14.4"/>
    <row r="1256" ht="14.4"/>
    <row r="1257" ht="14.4"/>
    <row r="1258" ht="14.4"/>
    <row r="1259" ht="14.4"/>
    <row r="1260" ht="14.4"/>
    <row r="1261" ht="14.4"/>
    <row r="1262" ht="14.4"/>
    <row r="1263" ht="14.4"/>
    <row r="1264" ht="14.4"/>
    <row r="1265" ht="14.4"/>
    <row r="1266" ht="14.4"/>
    <row r="1267" ht="14.4"/>
    <row r="1268" ht="14.4"/>
    <row r="1269" ht="14.4"/>
    <row r="1270" ht="14.4"/>
    <row r="1271" ht="14.4"/>
    <row r="1272" ht="14.4"/>
    <row r="1273" ht="14.4"/>
    <row r="1274" ht="14.4"/>
    <row r="1275" ht="14.4"/>
    <row r="1276" ht="14.4"/>
    <row r="1277" ht="14.4"/>
    <row r="1278" ht="14.4"/>
    <row r="1279" ht="14.4"/>
    <row r="1280" ht="14.4"/>
    <row r="1281" ht="14.4"/>
    <row r="1282" ht="14.4"/>
    <row r="1283" ht="14.4"/>
    <row r="1284" ht="14.4"/>
    <row r="1285" ht="14.4"/>
    <row r="1286" ht="14.4"/>
    <row r="1287" ht="14.4"/>
    <row r="1288" ht="14.4"/>
    <row r="1289" ht="14.4"/>
    <row r="1290" ht="14.4"/>
    <row r="1291" ht="14.4"/>
    <row r="1292" ht="14.4"/>
    <row r="1293" ht="14.4"/>
    <row r="1294" ht="14.4"/>
    <row r="1295" ht="14.4"/>
    <row r="1296" ht="14.4"/>
    <row r="1297" ht="14.4"/>
    <row r="1298" ht="14.4"/>
    <row r="1299" ht="14.4"/>
    <row r="1300" ht="14.4"/>
    <row r="1301" ht="14.4"/>
    <row r="1302" ht="14.4"/>
    <row r="1303" ht="14.4"/>
    <row r="1304" ht="14.4"/>
    <row r="1305" ht="14.4"/>
    <row r="1306" ht="14.4"/>
    <row r="1307" ht="14.4"/>
    <row r="1308" ht="14.4"/>
    <row r="1309" ht="14.4"/>
    <row r="1310" ht="14.4"/>
    <row r="1311" ht="14.4"/>
    <row r="1312" ht="14.4"/>
    <row r="1313" ht="14.4"/>
    <row r="1314" ht="14.4"/>
    <row r="1315" ht="14.4"/>
    <row r="1316" ht="14.4"/>
    <row r="1317" ht="14.4"/>
    <row r="1318" ht="14.4"/>
    <row r="1319" ht="14.4"/>
    <row r="1320" ht="14.4"/>
    <row r="1321" ht="14.4"/>
    <row r="1322" ht="14.4"/>
    <row r="1323" ht="14.4"/>
    <row r="1324" ht="14.4"/>
    <row r="1325" ht="14.4"/>
    <row r="1326" ht="14.4"/>
    <row r="1327" ht="14.4"/>
    <row r="1328" ht="14.4"/>
    <row r="1329" ht="14.4"/>
    <row r="1330" ht="14.4"/>
    <row r="1331" ht="14.4"/>
    <row r="1332" ht="14.4"/>
    <row r="1333" ht="14.4"/>
    <row r="1334" ht="14.4"/>
    <row r="1335" ht="14.4"/>
    <row r="1336" ht="14.4"/>
    <row r="1337" ht="14.4"/>
    <row r="1338" ht="14.4"/>
    <row r="1339" ht="14.4"/>
    <row r="1340" ht="14.4"/>
    <row r="1341" ht="14.4"/>
    <row r="1342" ht="14.4"/>
    <row r="1343" ht="14.4"/>
    <row r="1344" ht="14.4"/>
    <row r="1345" ht="14.4"/>
    <row r="1346" ht="14.4"/>
    <row r="1347" ht="14.4"/>
    <row r="1348" ht="14.4"/>
    <row r="1349" ht="14.4"/>
    <row r="1350" ht="14.4"/>
    <row r="1351" ht="14.4"/>
    <row r="1352" ht="14.4"/>
    <row r="1353" ht="14.4"/>
    <row r="1354" ht="14.4"/>
    <row r="1355" ht="14.4"/>
    <row r="1356" ht="14.4"/>
    <row r="1357" ht="14.4"/>
    <row r="1358" ht="14.4"/>
    <row r="1359" ht="14.4"/>
    <row r="1360" ht="14.4"/>
    <row r="1361" ht="14.4"/>
    <row r="1362" ht="14.4"/>
    <row r="1363" ht="14.4"/>
    <row r="1364" ht="14.4"/>
    <row r="1365" ht="14.4"/>
    <row r="1366" ht="14.4"/>
    <row r="1367" ht="14.4"/>
    <row r="1368" ht="14.4"/>
    <row r="1369" ht="14.4"/>
    <row r="1370" ht="14.4"/>
    <row r="1371" ht="14.4"/>
    <row r="1372" ht="14.4"/>
    <row r="1373" ht="14.4"/>
    <row r="1374" ht="14.4"/>
    <row r="1375" ht="14.4"/>
    <row r="1376" ht="14.4"/>
    <row r="1377" ht="14.4"/>
    <row r="1378" ht="14.4"/>
    <row r="1379" ht="14.4"/>
    <row r="1380" ht="14.4"/>
    <row r="1381" ht="14.4"/>
    <row r="1382" ht="14.4"/>
    <row r="1383" ht="14.4"/>
    <row r="1384" ht="14.4"/>
    <row r="1385" ht="14.4"/>
    <row r="1386" ht="14.4"/>
    <row r="1387" ht="14.4"/>
    <row r="1388" ht="14.4"/>
    <row r="1389" ht="14.4"/>
    <row r="1390" ht="14.4"/>
    <row r="1391" ht="14.4"/>
    <row r="1392" ht="14.4"/>
    <row r="1393" ht="14.4"/>
    <row r="1394" ht="14.4"/>
    <row r="1395" ht="14.4"/>
    <row r="1396" ht="14.4"/>
    <row r="1397" ht="14.4"/>
    <row r="1398" ht="14.4"/>
    <row r="1399" ht="14.4"/>
    <row r="1400" ht="14.4"/>
    <row r="1401" ht="14.4"/>
    <row r="1402" ht="14.4"/>
    <row r="1403" ht="14.4"/>
    <row r="1404" ht="14.4"/>
    <row r="1405" ht="14.4"/>
    <row r="1406" ht="14.4"/>
    <row r="1407" ht="14.4"/>
    <row r="1408" ht="14.4"/>
    <row r="1409" ht="14.4"/>
    <row r="1410" ht="14.4"/>
    <row r="1411" ht="14.4"/>
    <row r="1412" ht="14.4"/>
    <row r="1413" ht="14.4"/>
    <row r="1414" ht="14.4"/>
    <row r="1415" ht="14.4"/>
    <row r="1416" ht="14.4"/>
    <row r="1417" ht="14.4"/>
    <row r="1418" ht="14.4"/>
    <row r="1419" ht="14.4"/>
    <row r="1420" ht="14.4"/>
    <row r="1421" ht="14.4"/>
    <row r="1422" ht="14.4"/>
    <row r="1423" ht="14.4"/>
    <row r="1424" ht="14.4"/>
    <row r="1425" ht="14.4"/>
    <row r="1426" ht="14.4"/>
    <row r="1427" ht="14.4"/>
    <row r="1428" ht="14.4"/>
    <row r="1429" ht="14.4"/>
    <row r="1430" ht="14.4"/>
    <row r="1431" ht="14.4"/>
    <row r="1432" ht="14.4"/>
    <row r="1433" ht="14.4"/>
    <row r="1434" ht="14.4"/>
    <row r="1435" ht="14.4"/>
    <row r="1436" ht="14.4"/>
    <row r="1437" ht="14.4"/>
    <row r="1438" ht="14.4"/>
    <row r="1439" ht="14.4"/>
    <row r="1440" ht="14.4"/>
    <row r="1441" ht="14.4"/>
    <row r="1442" ht="14.4"/>
    <row r="1443" ht="14.4"/>
    <row r="1444" ht="14.4"/>
    <row r="1445" ht="14.4"/>
    <row r="1446" ht="14.4"/>
    <row r="1447" ht="14.4"/>
    <row r="1448" ht="14.4"/>
    <row r="1449" ht="14.4"/>
    <row r="1450" ht="14.4"/>
    <row r="1451" ht="14.4"/>
    <row r="1452" ht="14.4"/>
    <row r="1453" ht="14.4"/>
    <row r="1454" ht="14.4"/>
    <row r="1455" ht="14.4"/>
    <row r="1456" ht="14.4"/>
    <row r="1457" ht="14.4"/>
    <row r="1458" ht="14.4"/>
    <row r="1459" ht="14.4"/>
    <row r="1460" ht="14.4"/>
    <row r="1461" ht="14.4"/>
    <row r="1462" ht="14.4"/>
    <row r="1463" ht="14.4"/>
    <row r="1464" ht="14.4"/>
    <row r="1465" ht="14.4"/>
    <row r="1466" ht="14.4"/>
    <row r="1467" ht="14.4"/>
    <row r="1468" ht="14.4"/>
    <row r="1469" ht="14.4"/>
    <row r="1470" ht="14.4"/>
    <row r="1471" ht="14.4"/>
    <row r="1472" ht="14.4"/>
    <row r="1473" ht="14.4"/>
    <row r="1474" ht="14.4"/>
    <row r="1475" ht="14.4"/>
    <row r="1476" ht="14.4"/>
    <row r="1477" ht="14.4"/>
    <row r="1478" ht="14.4"/>
    <row r="1479" ht="14.4"/>
    <row r="1480" ht="14.4"/>
    <row r="1481" ht="14.4"/>
    <row r="1482" ht="14.4"/>
    <row r="1483" ht="14.4"/>
    <row r="1484" ht="14.4"/>
    <row r="1485" ht="14.4"/>
    <row r="1486" ht="14.4"/>
    <row r="1487" ht="14.4"/>
    <row r="1488" ht="14.4"/>
    <row r="1489" ht="14.4"/>
    <row r="1490" ht="14.4"/>
    <row r="1491" ht="14.4"/>
    <row r="1492" ht="14.4"/>
    <row r="1493" ht="14.4"/>
    <row r="1494" ht="14.4"/>
    <row r="1495" ht="14.4"/>
    <row r="1496" ht="14.4"/>
    <row r="1497" ht="14.4"/>
    <row r="1498" ht="14.4"/>
    <row r="1499" ht="14.4"/>
    <row r="1500" ht="14.4"/>
    <row r="1501" ht="14.4"/>
    <row r="1502" ht="14.4"/>
    <row r="1503" ht="14.4"/>
    <row r="1504" ht="14.4"/>
    <row r="1505" ht="14.4"/>
    <row r="1506" ht="14.4"/>
    <row r="1507" ht="14.4"/>
    <row r="1508" ht="14.4"/>
    <row r="1509" ht="14.4"/>
    <row r="1510" ht="14.4"/>
    <row r="1511" ht="14.4"/>
    <row r="1512" ht="14.4"/>
    <row r="1513" ht="14.4"/>
    <row r="1514" ht="14.4"/>
    <row r="1515" ht="14.4"/>
    <row r="1516" ht="14.4"/>
    <row r="1517" ht="14.4"/>
    <row r="1518" ht="14.4"/>
    <row r="1519" ht="14.4"/>
    <row r="1520" ht="14.4"/>
    <row r="1521" ht="14.4"/>
    <row r="1522" ht="14.4"/>
    <row r="1523" ht="14.4"/>
    <row r="1524" ht="14.4"/>
    <row r="1525" ht="14.4"/>
    <row r="1526" ht="14.4"/>
    <row r="1527" ht="14.4"/>
    <row r="1528" ht="14.4"/>
    <row r="1529" ht="14.4"/>
    <row r="1530" ht="14.4"/>
    <row r="1531" ht="14.4"/>
    <row r="1532" ht="14.4"/>
    <row r="1533" ht="14.4"/>
    <row r="1534" ht="14.4"/>
    <row r="1535" ht="14.4"/>
    <row r="1536" ht="14.4"/>
    <row r="1537" ht="14.4"/>
    <row r="1538" ht="14.4"/>
    <row r="1539" ht="14.4"/>
    <row r="1540" ht="14.4"/>
    <row r="1541" ht="14.4"/>
    <row r="1542" ht="14.4"/>
    <row r="1543" ht="14.4"/>
    <row r="1544" ht="14.4"/>
    <row r="1545" ht="14.4"/>
    <row r="1546" ht="14.4"/>
    <row r="1547" ht="14.4"/>
    <row r="1548" ht="14.4"/>
    <row r="1549" ht="14.4"/>
    <row r="1550" ht="14.4"/>
    <row r="1551" ht="14.4"/>
    <row r="1552" ht="14.4"/>
    <row r="1553" ht="14.4"/>
    <row r="1554" ht="14.4"/>
    <row r="1555" ht="14.4"/>
    <row r="1556" ht="14.4"/>
    <row r="1557" ht="14.4"/>
    <row r="1558" ht="14.4"/>
    <row r="1559" ht="14.4"/>
    <row r="1560" ht="14.4"/>
    <row r="1561" ht="14.4"/>
    <row r="1562" ht="14.4"/>
    <row r="1563" ht="14.4"/>
    <row r="1564" ht="14.4"/>
    <row r="1565" ht="14.4"/>
    <row r="1566" ht="14.4"/>
    <row r="1567" ht="14.4"/>
    <row r="1568" ht="14.4"/>
    <row r="1569" ht="14.4"/>
    <row r="1570" ht="14.4"/>
    <row r="1571" ht="14.4"/>
    <row r="1572" ht="14.4"/>
    <row r="1573" ht="14.4"/>
    <row r="1574" ht="14.4"/>
    <row r="1575" ht="14.4"/>
    <row r="1576" ht="14.4"/>
    <row r="1577" ht="14.4"/>
    <row r="1578" ht="14.4"/>
    <row r="1579" ht="14.4"/>
    <row r="1580" ht="14.4"/>
    <row r="1581" ht="14.4"/>
    <row r="1582" ht="14.4"/>
    <row r="1583" ht="14.4"/>
    <row r="1584" ht="14.4"/>
    <row r="1585" ht="14.4"/>
    <row r="1586" ht="14.4"/>
    <row r="1587" ht="14.4"/>
    <row r="1588" ht="14.4"/>
    <row r="1589" ht="14.4"/>
    <row r="1590" ht="14.4"/>
    <row r="1591" ht="14.4"/>
    <row r="1592" ht="14.4"/>
    <row r="1593" ht="14.4"/>
    <row r="1594" ht="14.4"/>
    <row r="1595" ht="14.4"/>
    <row r="1596" ht="14.4"/>
    <row r="1597" ht="14.4"/>
    <row r="1598" ht="14.4"/>
    <row r="1599" ht="14.4"/>
    <row r="1600" ht="14.4"/>
    <row r="1601" ht="14.4"/>
    <row r="1602" ht="14.4"/>
    <row r="1603" ht="14.4"/>
    <row r="1604" ht="14.4"/>
    <row r="1605" ht="14.4"/>
    <row r="1606" ht="14.4"/>
    <row r="1607" ht="14.4"/>
    <row r="1608" ht="14.4"/>
    <row r="1609" ht="14.4"/>
    <row r="1610" ht="14.4"/>
    <row r="1611" ht="14.4"/>
    <row r="1612" ht="14.4"/>
    <row r="1613" ht="14.4"/>
    <row r="1614" ht="14.4"/>
    <row r="1615" ht="14.4"/>
    <row r="1616" ht="14.4"/>
    <row r="1617" ht="14.4"/>
    <row r="1618" ht="14.4"/>
    <row r="1619" ht="14.4"/>
    <row r="1620" ht="14.4"/>
    <row r="1621" ht="14.4"/>
    <row r="1622" ht="14.4"/>
    <row r="1623" ht="14.4"/>
    <row r="1624" ht="14.4"/>
    <row r="1625" ht="14.4"/>
    <row r="1626" ht="14.4"/>
    <row r="1627" ht="14.4"/>
    <row r="1628" ht="14.4"/>
    <row r="1629" ht="14.4"/>
    <row r="1630" ht="14.4"/>
    <row r="1631" ht="14.4"/>
    <row r="1632" ht="14.4"/>
    <row r="1633" ht="14.4"/>
    <row r="1634" ht="14.4"/>
    <row r="1635" ht="14.4"/>
    <row r="1636" ht="14.4"/>
    <row r="1637" ht="14.4"/>
    <row r="1638" ht="14.4"/>
    <row r="1639" ht="14.4"/>
    <row r="1640" ht="14.4"/>
    <row r="1641" ht="14.4"/>
    <row r="1642" ht="14.4"/>
    <row r="1643" ht="14.4"/>
    <row r="1644" ht="14.4"/>
    <row r="1645" ht="14.4"/>
    <row r="1646" ht="14.4"/>
    <row r="1647" ht="14.4"/>
    <row r="1648" ht="14.4"/>
    <row r="1649" ht="14.4"/>
    <row r="1650" ht="14.4"/>
    <row r="1651" ht="14.4"/>
    <row r="1652" ht="14.4"/>
    <row r="1653" ht="14.4"/>
    <row r="1654" ht="14.4"/>
    <row r="1655" ht="14.4"/>
    <row r="1656" ht="14.4"/>
    <row r="1657" ht="14.4"/>
    <row r="1658" ht="14.4"/>
    <row r="1659" ht="14.4"/>
    <row r="1660" ht="14.4"/>
    <row r="1661" ht="14.4"/>
    <row r="1662" ht="14.4"/>
    <row r="1663" ht="14.4"/>
    <row r="1664" ht="14.4"/>
    <row r="1665" ht="14.4"/>
    <row r="1666" ht="14.4"/>
    <row r="1667" ht="14.4"/>
    <row r="1668" ht="14.4"/>
    <row r="1669" ht="14.4"/>
    <row r="1670" ht="14.4"/>
    <row r="1671" ht="14.4"/>
    <row r="1672" ht="14.4"/>
    <row r="1673" ht="14.4"/>
    <row r="1674" ht="14.4"/>
    <row r="1675" ht="14.4"/>
    <row r="1676" ht="14.4"/>
    <row r="1677" ht="14.4"/>
    <row r="1678" ht="14.4"/>
    <row r="1679" ht="14.4"/>
    <row r="1680" ht="14.4"/>
    <row r="1681" ht="14.4"/>
    <row r="1682" ht="14.4"/>
    <row r="1683" ht="14.4"/>
    <row r="1684" ht="14.4"/>
    <row r="1685" ht="14.4"/>
    <row r="1686" ht="14.4"/>
    <row r="1687" ht="14.4"/>
    <row r="1688" ht="14.4"/>
    <row r="1689" ht="14.4"/>
    <row r="1690" ht="14.4"/>
    <row r="1691" ht="14.4"/>
    <row r="1692" ht="14.4"/>
    <row r="1693" ht="14.4"/>
    <row r="1694" ht="14.4"/>
    <row r="1695" ht="14.4"/>
    <row r="1696" ht="14.4"/>
    <row r="1697" ht="14.4"/>
    <row r="1698" ht="14.4"/>
    <row r="1699" ht="14.4"/>
    <row r="1700" ht="14.4"/>
    <row r="1701" ht="14.4"/>
    <row r="1702" ht="14.4"/>
    <row r="1703" ht="14.4"/>
    <row r="1704" ht="14.4"/>
    <row r="1705" ht="14.4"/>
    <row r="1706" ht="14.4"/>
    <row r="1707" ht="14.4"/>
    <row r="1708" ht="14.4"/>
    <row r="1709" ht="14.4"/>
    <row r="1710" ht="14.4"/>
    <row r="1711" ht="14.4"/>
    <row r="1712" ht="14.4"/>
    <row r="1713" ht="14.4"/>
    <row r="1714" ht="14.4"/>
    <row r="1715" ht="14.4"/>
    <row r="1716" ht="14.4"/>
    <row r="1717" ht="14.4"/>
    <row r="1718" ht="14.4"/>
    <row r="1719" ht="14.4"/>
    <row r="1720" ht="14.4"/>
    <row r="1721" ht="14.4"/>
    <row r="1722" ht="14.4"/>
    <row r="1723" ht="14.4"/>
    <row r="1724" ht="14.4"/>
    <row r="1725" ht="14.4"/>
    <row r="1726" ht="14.4"/>
    <row r="1727" ht="14.4"/>
    <row r="1728" ht="14.4"/>
    <row r="1729" ht="14.4"/>
    <row r="1730" ht="14.4"/>
    <row r="1731" ht="14.4"/>
    <row r="1732" ht="14.4"/>
    <row r="1733" ht="14.4"/>
    <row r="1734" ht="14.4"/>
    <row r="1735" ht="14.4"/>
    <row r="1736" ht="14.4"/>
    <row r="1737" ht="14.4"/>
    <row r="1738" ht="14.4"/>
    <row r="1739" ht="14.4"/>
    <row r="1740" ht="14.4"/>
    <row r="1741" ht="14.4"/>
    <row r="1742" ht="14.4"/>
    <row r="1743" ht="14.4"/>
    <row r="1744" ht="14.4"/>
    <row r="1745" ht="14.4"/>
    <row r="1746" ht="14.4"/>
    <row r="1747" ht="14.4"/>
    <row r="1748" ht="14.4"/>
    <row r="1749" ht="14.4"/>
    <row r="1750" ht="14.4"/>
    <row r="1751" ht="14.4"/>
    <row r="1752" ht="14.4"/>
    <row r="1753" ht="14.4"/>
    <row r="1754" ht="14.4"/>
    <row r="1755" ht="14.4"/>
    <row r="1756" ht="14.4"/>
    <row r="1757" ht="14.4"/>
    <row r="1758" ht="14.4"/>
    <row r="1759" ht="14.4"/>
    <row r="1760" ht="14.4"/>
    <row r="1761" ht="14.4"/>
    <row r="1762" ht="14.4"/>
    <row r="1763" ht="14.4"/>
    <row r="1764" ht="14.4"/>
    <row r="1765" ht="14.4"/>
    <row r="1766" ht="14.4"/>
    <row r="1767" ht="14.4"/>
    <row r="1768" ht="14.4"/>
    <row r="1769" ht="14.4"/>
    <row r="1770" ht="14.4"/>
    <row r="1771" ht="14.4"/>
    <row r="1772" ht="14.4"/>
    <row r="1773" ht="14.4"/>
    <row r="1774" ht="14.4"/>
    <row r="1775" ht="14.4"/>
    <row r="1776" ht="14.4"/>
    <row r="1777" ht="14.4"/>
    <row r="1778" ht="14.4"/>
    <row r="1779" ht="14.4"/>
    <row r="1780" ht="14.4"/>
    <row r="1781" ht="14.4"/>
    <row r="1782" ht="14.4"/>
    <row r="1783" ht="14.4"/>
    <row r="1784" ht="14.4"/>
    <row r="1785" ht="14.4"/>
    <row r="1786" ht="14.4"/>
    <row r="1787" ht="14.4"/>
    <row r="1788" ht="14.4"/>
    <row r="1789" ht="14.4"/>
    <row r="1790" ht="14.4"/>
    <row r="1791" ht="14.4"/>
    <row r="1792" ht="14.4"/>
    <row r="1793" ht="14.4"/>
    <row r="1794" ht="14.4"/>
    <row r="1795" ht="14.4"/>
    <row r="1796" ht="14.4"/>
    <row r="1797" ht="14.4"/>
    <row r="1798" ht="14.4"/>
    <row r="1799" ht="14.4"/>
    <row r="1800" ht="14.4"/>
    <row r="1801" ht="14.4"/>
    <row r="1802" ht="14.4"/>
    <row r="1803" ht="14.4"/>
    <row r="1804" ht="14.4"/>
    <row r="1805" ht="14.4"/>
    <row r="1806" ht="14.4"/>
    <row r="1807" ht="14.4"/>
    <row r="1808" ht="14.4"/>
    <row r="1809" ht="14.4"/>
    <row r="1810" ht="14.4"/>
    <row r="1811" ht="14.4"/>
    <row r="1812" ht="14.4"/>
    <row r="1813" ht="14.4"/>
    <row r="1814" ht="14.4"/>
    <row r="1815" ht="14.4"/>
    <row r="1816" ht="14.4"/>
    <row r="1817" ht="14.4"/>
    <row r="1818" ht="14.4"/>
    <row r="1819" ht="14.4"/>
    <row r="1820" ht="14.4"/>
    <row r="1821" ht="14.4"/>
    <row r="1822" ht="14.4"/>
    <row r="1823" ht="14.4"/>
    <row r="1824" ht="14.4"/>
    <row r="1825" ht="14.4"/>
    <row r="1826" ht="14.4"/>
    <row r="1827" ht="14.4"/>
    <row r="1828" ht="14.4"/>
    <row r="1829" ht="14.4"/>
    <row r="1830" ht="14.4"/>
    <row r="1831" ht="14.4"/>
    <row r="1832" ht="14.4"/>
    <row r="1833" ht="14.4"/>
    <row r="1834" ht="14.4"/>
    <row r="1835" ht="14.4"/>
    <row r="1836" ht="14.4"/>
    <row r="1837" ht="14.4"/>
    <row r="1838" ht="14.4"/>
    <row r="1839" ht="14.4"/>
    <row r="1840" ht="14.4"/>
    <row r="1841" ht="14.4"/>
    <row r="1842" ht="14.4"/>
    <row r="1843" ht="14.4"/>
    <row r="1844" ht="14.4"/>
    <row r="1845" ht="14.4"/>
    <row r="1846" ht="14.4"/>
    <row r="1847" ht="14.4"/>
    <row r="1848" ht="14.4"/>
    <row r="1849" ht="14.4"/>
    <row r="1850" ht="14.4"/>
    <row r="1851" ht="14.4"/>
    <row r="1852" ht="14.4"/>
    <row r="1853" ht="14.4"/>
    <row r="1854" ht="14.4"/>
    <row r="1855" ht="14.4"/>
    <row r="1856" ht="14.4"/>
    <row r="1857" ht="14.4"/>
    <row r="1858" ht="14.4"/>
    <row r="1859" ht="14.4"/>
    <row r="1860" ht="14.4"/>
    <row r="1861" ht="14.4"/>
    <row r="1862" ht="14.4"/>
    <row r="1863" ht="14.4"/>
    <row r="1864" ht="14.4"/>
    <row r="1865" ht="14.4"/>
    <row r="1866" ht="14.4"/>
    <row r="1867" ht="14.4"/>
    <row r="1868" ht="14.4"/>
    <row r="1869" ht="14.4"/>
    <row r="1870" ht="14.4"/>
    <row r="1871" ht="14.4"/>
    <row r="1872" ht="14.4"/>
    <row r="1873" ht="14.4"/>
    <row r="1874" ht="14.4"/>
    <row r="1875" ht="14.4"/>
    <row r="1876" ht="14.4"/>
    <row r="1877" ht="14.4"/>
    <row r="1878" ht="14.4"/>
    <row r="1879" ht="14.4"/>
    <row r="1880" ht="14.4"/>
    <row r="1881" ht="14.4"/>
    <row r="1882" ht="14.4"/>
    <row r="1883" ht="14.4"/>
    <row r="1884" ht="14.4"/>
    <row r="1885" ht="14.4"/>
    <row r="1886" ht="14.4"/>
    <row r="1887" ht="14.4"/>
    <row r="1888" ht="14.4"/>
    <row r="1889" ht="14.4"/>
    <row r="1890" ht="14.4"/>
    <row r="1891" ht="14.4"/>
    <row r="1892" ht="14.4"/>
    <row r="1893" ht="14.4"/>
    <row r="1894" ht="14.4"/>
    <row r="1895" ht="14.4"/>
    <row r="1896" ht="14.4"/>
    <row r="1897" ht="14.4"/>
    <row r="1898" ht="14.4"/>
    <row r="1899" ht="14.4"/>
    <row r="1900" ht="14.4"/>
    <row r="1901" ht="14.4"/>
    <row r="1902" ht="14.4"/>
    <row r="1903" ht="14.4"/>
    <row r="1904" ht="14.4"/>
    <row r="1905" ht="14.4"/>
    <row r="1906" ht="14.4"/>
    <row r="1907" ht="14.4"/>
    <row r="1908" ht="14.4"/>
    <row r="1909" ht="14.4"/>
    <row r="1910" ht="14.4"/>
    <row r="1911" ht="14.4"/>
    <row r="1912" ht="14.4"/>
    <row r="1913" ht="14.4"/>
    <row r="1914" ht="14.4"/>
    <row r="1915" ht="14.4"/>
    <row r="1916" ht="14.4"/>
    <row r="1917" ht="14.4"/>
    <row r="1918" ht="14.4"/>
    <row r="1919" ht="14.4"/>
    <row r="1920" ht="14.4"/>
    <row r="1921" ht="14.4"/>
    <row r="1922" ht="14.4"/>
    <row r="1923" ht="14.4"/>
    <row r="1924" ht="14.4"/>
    <row r="1925" ht="14.4"/>
    <row r="1926" ht="14.4"/>
    <row r="1927" ht="14.4"/>
    <row r="1928" ht="14.4"/>
    <row r="1929" ht="14.4"/>
    <row r="1930" ht="14.4"/>
    <row r="1931" ht="14.4"/>
    <row r="1932" ht="14.4"/>
    <row r="1933" ht="14.4"/>
    <row r="1934" ht="14.4"/>
    <row r="1935" ht="14.4"/>
    <row r="1936" ht="14.4"/>
    <row r="1937" ht="14.4"/>
    <row r="1938" ht="14.4"/>
    <row r="1939" ht="14.4"/>
    <row r="1940" ht="14.4"/>
    <row r="1941" ht="14.4"/>
    <row r="1942" ht="14.4"/>
    <row r="1943" ht="14.4"/>
    <row r="1944" ht="14.4"/>
    <row r="1945" ht="14.4"/>
    <row r="1946" ht="14.4"/>
    <row r="1947" ht="14.4"/>
    <row r="1948" ht="14.4"/>
    <row r="1949" ht="14.4"/>
    <row r="1950" ht="14.4"/>
    <row r="1951" ht="14.4"/>
    <row r="1952" ht="14.4"/>
    <row r="1953" ht="14.4"/>
    <row r="1954" ht="14.4"/>
    <row r="1955" ht="14.4"/>
    <row r="1956" ht="14.4"/>
    <row r="1957" ht="14.4"/>
    <row r="1958" ht="14.4"/>
    <row r="1959" ht="14.4"/>
    <row r="1960" ht="14.4"/>
    <row r="1961" ht="14.4"/>
    <row r="1962" ht="14.4"/>
    <row r="1963" ht="14.4"/>
    <row r="1964" ht="14.4"/>
    <row r="1965" ht="14.4"/>
    <row r="1966" ht="14.4"/>
    <row r="1967" ht="14.4"/>
    <row r="1968" ht="14.4"/>
    <row r="1969" ht="14.4"/>
    <row r="1970" ht="14.4"/>
    <row r="1971" ht="14.4"/>
    <row r="1972" ht="14.4"/>
    <row r="1973" ht="14.4"/>
    <row r="1974" ht="14.4"/>
    <row r="1975" ht="14.4"/>
    <row r="1976" ht="14.4"/>
    <row r="1977" ht="14.4"/>
    <row r="1978" ht="14.4"/>
    <row r="1979" ht="14.4"/>
    <row r="1980" ht="14.4"/>
    <row r="1981" ht="14.4"/>
    <row r="1982" ht="14.4"/>
    <row r="1983" ht="14.4"/>
    <row r="1984" ht="14.4"/>
    <row r="1985" ht="14.4"/>
    <row r="1986" ht="14.4"/>
    <row r="1987" ht="14.4"/>
    <row r="1988" ht="14.4"/>
    <row r="1989" ht="14.4"/>
    <row r="1990" ht="14.4"/>
    <row r="1991" ht="14.4"/>
    <row r="1992" ht="14.4"/>
    <row r="1993" ht="14.4"/>
    <row r="1994" ht="14.4"/>
    <row r="1995" ht="14.4"/>
    <row r="1996" ht="14.4"/>
    <row r="1997" ht="14.4"/>
    <row r="1998" ht="14.4"/>
    <row r="1999" ht="14.4"/>
    <row r="2000" ht="14.4"/>
    <row r="2001" ht="14.4"/>
    <row r="2002" ht="14.4"/>
    <row r="2003" ht="14.4"/>
    <row r="2004" ht="14.4"/>
    <row r="2005" ht="14.4"/>
    <row r="2006" ht="14.4"/>
    <row r="2007" ht="14.4"/>
    <row r="2008" ht="14.4"/>
    <row r="2009" ht="14.4"/>
    <row r="2010" ht="14.4"/>
    <row r="2011" ht="14.4"/>
    <row r="2012" ht="14.4"/>
    <row r="2013" ht="14.4"/>
    <row r="2014" ht="14.4"/>
    <row r="2015" ht="14.4"/>
    <row r="2016" ht="14.4"/>
    <row r="2017" ht="14.4"/>
    <row r="2018" ht="14.4"/>
    <row r="2019" ht="14.4"/>
    <row r="2020" ht="14.4"/>
    <row r="2021" ht="14.4"/>
    <row r="2022" ht="14.4"/>
    <row r="2023" ht="14.4"/>
    <row r="2024" ht="14.4"/>
    <row r="2025" ht="14.4"/>
    <row r="2026" ht="14.4"/>
    <row r="2027" ht="14.4"/>
    <row r="2028" ht="14.4"/>
    <row r="2029" ht="14.4"/>
    <row r="2030" ht="14.4"/>
    <row r="2031" ht="14.4"/>
    <row r="2032" ht="14.4"/>
    <row r="2033" ht="14.4"/>
    <row r="2034" ht="14.4"/>
    <row r="2035" ht="14.4"/>
    <row r="2036" ht="14.4"/>
    <row r="2037" ht="14.4"/>
    <row r="2038" ht="14.4"/>
    <row r="2039" ht="14.4"/>
    <row r="2040" ht="14.4"/>
    <row r="2041" ht="14.4"/>
    <row r="2042" ht="14.4"/>
    <row r="2043" ht="14.4"/>
    <row r="2044" ht="14.4"/>
    <row r="2045" ht="14.4"/>
    <row r="2046" ht="14.4"/>
    <row r="2047" ht="14.4"/>
    <row r="2048" ht="14.4"/>
    <row r="2049" ht="14.4"/>
    <row r="2050" ht="14.4"/>
    <row r="2051" ht="14.4"/>
    <row r="2052" ht="14.4"/>
    <row r="2053" ht="14.4"/>
    <row r="2054" ht="14.4"/>
    <row r="2055" ht="14.4"/>
    <row r="2056" ht="14.4"/>
    <row r="2057" ht="14.4"/>
    <row r="2058" ht="14.4"/>
    <row r="2059" ht="14.4"/>
    <row r="2060" ht="14.4"/>
    <row r="2061" ht="14.4"/>
    <row r="2062" ht="14.4"/>
    <row r="2063" ht="14.4"/>
    <row r="2064" ht="14.4"/>
    <row r="2065" ht="14.4"/>
    <row r="2066" ht="14.4"/>
    <row r="2067" ht="14.4"/>
    <row r="2068" ht="14.4"/>
    <row r="2069" ht="14.4"/>
    <row r="2070" ht="14.4"/>
    <row r="2071" ht="14.4"/>
    <row r="2072" ht="14.4"/>
    <row r="2073" ht="14.4"/>
    <row r="2074" ht="14.4"/>
    <row r="2075" ht="14.4"/>
    <row r="2076" ht="14.4"/>
    <row r="2077" ht="14.4"/>
    <row r="2078" ht="14.4"/>
    <row r="2079" ht="14.4"/>
    <row r="2080" ht="14.4"/>
    <row r="2081" ht="14.4"/>
    <row r="2082" ht="14.4"/>
    <row r="2083" ht="14.4"/>
    <row r="2084" ht="14.4"/>
    <row r="2085" ht="14.4"/>
    <row r="2086" ht="14.4"/>
    <row r="2087" ht="14.4"/>
    <row r="2088" ht="14.4"/>
    <row r="2089" ht="14.4"/>
    <row r="2090" ht="14.4"/>
    <row r="2091" ht="14.4"/>
    <row r="2092" ht="14.4"/>
    <row r="2093" ht="14.4"/>
    <row r="2094" ht="14.4"/>
    <row r="2095" ht="14.4"/>
    <row r="2096" ht="14.4"/>
    <row r="2097" ht="14.4"/>
    <row r="2098" ht="14.4"/>
    <row r="2099" ht="14.4"/>
    <row r="2100" ht="14.4"/>
    <row r="2101" ht="14.4"/>
    <row r="2102" ht="14.4"/>
    <row r="2103" ht="14.4"/>
    <row r="2104" ht="14.4"/>
    <row r="2105" ht="14.4"/>
    <row r="2106" ht="14.4"/>
    <row r="2107" ht="14.4"/>
    <row r="2108" ht="14.4"/>
    <row r="2109" ht="14.4"/>
    <row r="2110" ht="14.4"/>
    <row r="2111" ht="14.4"/>
    <row r="2112" ht="14.4"/>
    <row r="2113" ht="14.4"/>
    <row r="2114" ht="14.4"/>
    <row r="2115" ht="14.4"/>
    <row r="2116" ht="14.4"/>
    <row r="2117" ht="14.4"/>
    <row r="2118" ht="14.4"/>
    <row r="2119" ht="14.4"/>
    <row r="2120" ht="14.4"/>
    <row r="2121" ht="14.4"/>
    <row r="2122" ht="14.4"/>
    <row r="2123" ht="14.4"/>
    <row r="2124" ht="14.4"/>
    <row r="2125" ht="14.4"/>
    <row r="2126" ht="14.4"/>
    <row r="2127" ht="14.4"/>
    <row r="2128" ht="14.4"/>
    <row r="2129" ht="14.4"/>
    <row r="2130" ht="14.4"/>
    <row r="2131" ht="14.4"/>
    <row r="2132" ht="14.4"/>
    <row r="2133" ht="14.4"/>
    <row r="2134" ht="14.4"/>
    <row r="2135" ht="14.4"/>
    <row r="2136" ht="14.4"/>
    <row r="2137" ht="14.4"/>
    <row r="2138" ht="14.4"/>
    <row r="2139" ht="14.4"/>
    <row r="2140" ht="14.4"/>
    <row r="2141" ht="14.4"/>
    <row r="2142" ht="14.4"/>
    <row r="2143" ht="14.4"/>
    <row r="2144" ht="14.4"/>
    <row r="2145" ht="14.4"/>
    <row r="2146" ht="14.4"/>
    <row r="2147" ht="14.4"/>
    <row r="2148" ht="14.4"/>
    <row r="2149" ht="14.4"/>
    <row r="2150" ht="14.4"/>
    <row r="2151" ht="14.4"/>
    <row r="2152" ht="14.4"/>
    <row r="2153" ht="14.4"/>
    <row r="2154" ht="14.4"/>
    <row r="2155" ht="14.4"/>
    <row r="2156" ht="14.4"/>
    <row r="2157" ht="14.4"/>
    <row r="2158" ht="14.4"/>
    <row r="2159" ht="14.4"/>
    <row r="2160" ht="14.4"/>
    <row r="2161" ht="14.4"/>
    <row r="2162" ht="14.4"/>
    <row r="2163" ht="14.4"/>
    <row r="2164" ht="14.4"/>
    <row r="2165" ht="14.4"/>
    <row r="2166" ht="14.4"/>
    <row r="2167" ht="14.4"/>
    <row r="2168" ht="14.4"/>
    <row r="2169" ht="14.4"/>
    <row r="2170" ht="14.4"/>
    <row r="2171" ht="14.4"/>
    <row r="2172" ht="14.4"/>
    <row r="2173" ht="14.4"/>
    <row r="2174" ht="14.4"/>
    <row r="2175" ht="14.4"/>
    <row r="2176" ht="14.4"/>
    <row r="2177" ht="14.4"/>
    <row r="2178" ht="14.4"/>
    <row r="2179" ht="14.4"/>
    <row r="2180" ht="14.4"/>
    <row r="2181" ht="14.4"/>
    <row r="2182" ht="14.4"/>
    <row r="2183" ht="14.4"/>
    <row r="2184" ht="14.4"/>
    <row r="2185" ht="14.4"/>
    <row r="2186" ht="14.4"/>
    <row r="2187" ht="14.4"/>
    <row r="2188" ht="14.4"/>
    <row r="2189" ht="14.4"/>
    <row r="2190" ht="14.4"/>
    <row r="2191" ht="14.4"/>
    <row r="2192" ht="14.4"/>
    <row r="2193" ht="14.4"/>
    <row r="2194" ht="14.4"/>
    <row r="2195" ht="14.4"/>
    <row r="2196" ht="14.4"/>
    <row r="2197" ht="14.4"/>
    <row r="2198" ht="14.4"/>
    <row r="2199" ht="14.4"/>
    <row r="2200" ht="14.4"/>
    <row r="2201" ht="14.4"/>
    <row r="2202" ht="14.4"/>
    <row r="2203" ht="14.4"/>
    <row r="2204" ht="14.4"/>
    <row r="2205" ht="14.4"/>
    <row r="2206" ht="14.4"/>
    <row r="2207" ht="14.4"/>
    <row r="2208" ht="14.4"/>
    <row r="2209" ht="14.4"/>
    <row r="2210" ht="14.4"/>
    <row r="2211" ht="14.4"/>
    <row r="2212" ht="14.4"/>
    <row r="2213" ht="14.4"/>
    <row r="2214" ht="14.4"/>
    <row r="2215" ht="14.4"/>
    <row r="2216" ht="14.4"/>
    <row r="2217" ht="14.4"/>
    <row r="2218" ht="14.4"/>
    <row r="2219" ht="14.4"/>
    <row r="2220" ht="14.4"/>
    <row r="2221" ht="14.4"/>
    <row r="2222" ht="14.4"/>
    <row r="2223" ht="14.4"/>
    <row r="2224" ht="14.4"/>
    <row r="2225" ht="14.4"/>
    <row r="2226" ht="14.4"/>
    <row r="2227" ht="14.4"/>
    <row r="2228" ht="14.4"/>
    <row r="2229" ht="14.4"/>
    <row r="2230" ht="14.4"/>
    <row r="2231" ht="14.4"/>
    <row r="2232" ht="14.4"/>
    <row r="2233" ht="14.4"/>
    <row r="2234" ht="14.4"/>
    <row r="2235" ht="14.4"/>
    <row r="2236" ht="14.4"/>
    <row r="2237" ht="14.4"/>
    <row r="2238" ht="14.4"/>
    <row r="2239" ht="14.4"/>
    <row r="2240" ht="14.4"/>
    <row r="2241" ht="14.4"/>
    <row r="2242" ht="14.4"/>
    <row r="2243" ht="14.4"/>
    <row r="2244" ht="14.4"/>
    <row r="2245" ht="14.4"/>
    <row r="2246" ht="14.4"/>
    <row r="2247" ht="14.4"/>
    <row r="2248" ht="14.4"/>
    <row r="2249" ht="14.4"/>
    <row r="2250" ht="14.4"/>
    <row r="2251" ht="14.4"/>
    <row r="2252" ht="14.4"/>
    <row r="2253" ht="14.4"/>
    <row r="2254" ht="14.4"/>
    <row r="2255" ht="14.4"/>
    <row r="2256" ht="14.4"/>
    <row r="2257" ht="14.4"/>
    <row r="2258" ht="14.4"/>
    <row r="2259" ht="14.4"/>
    <row r="2260" ht="14.4"/>
    <row r="2261" ht="14.4"/>
    <row r="2262" ht="14.4"/>
    <row r="2263" ht="14.4"/>
    <row r="2264" ht="14.4"/>
    <row r="2265" ht="14.4"/>
    <row r="2266" ht="14.4"/>
    <row r="2267" ht="14.4"/>
    <row r="2268" ht="14.4"/>
    <row r="2269" ht="14.4"/>
    <row r="2270" ht="14.4"/>
    <row r="2271" ht="14.4"/>
    <row r="2272" ht="14.4"/>
    <row r="2273" ht="14.4"/>
    <row r="2274" ht="14.4"/>
    <row r="2275" ht="14.4"/>
    <row r="2276" ht="14.4"/>
    <row r="2277" ht="14.4"/>
    <row r="2278" ht="14.4"/>
    <row r="2279" ht="14.4"/>
    <row r="2280" ht="14.4"/>
    <row r="2281" ht="14.4"/>
    <row r="2282" ht="14.4"/>
    <row r="2283" ht="14.4"/>
    <row r="2284" ht="14.4"/>
    <row r="2285" ht="14.4"/>
    <row r="2286" ht="14.4"/>
    <row r="2287" ht="14.4"/>
    <row r="2288" ht="14.4"/>
    <row r="2289" ht="14.4"/>
    <row r="2290" ht="14.4"/>
    <row r="2291" ht="14.4"/>
    <row r="2292" ht="14.4"/>
    <row r="2293" ht="14.4"/>
    <row r="2294" ht="14.4"/>
    <row r="2295" ht="14.4"/>
    <row r="2296" ht="14.4"/>
    <row r="2297" ht="14.4"/>
    <row r="2298" ht="14.4"/>
    <row r="2299" ht="14.4"/>
    <row r="2300" ht="14.4"/>
    <row r="2301" ht="14.4"/>
    <row r="2302" ht="14.4"/>
    <row r="2303" ht="14.4"/>
    <row r="2304" ht="14.4"/>
    <row r="2305" ht="14.4"/>
    <row r="2306" ht="14.4"/>
    <row r="2307" ht="14.4"/>
    <row r="2308" ht="14.4"/>
    <row r="2309" ht="14.4"/>
    <row r="2310" ht="14.4"/>
    <row r="2311" ht="14.4"/>
    <row r="2312" ht="14.4"/>
    <row r="2313" ht="14.4"/>
    <row r="2314" ht="14.4"/>
    <row r="2315" ht="14.4"/>
    <row r="2316" ht="14.4"/>
    <row r="2317" ht="14.4"/>
    <row r="2318" ht="14.4"/>
    <row r="2319" ht="14.4"/>
    <row r="2320" ht="14.4"/>
    <row r="2321" ht="14.4"/>
    <row r="2322" ht="14.4"/>
    <row r="2323" ht="14.4"/>
    <row r="2324" ht="14.4"/>
    <row r="2325" ht="14.4"/>
    <row r="2326" ht="14.4"/>
    <row r="2327" ht="14.4"/>
    <row r="2328" ht="14.4"/>
    <row r="2329" ht="14.4"/>
    <row r="2330" ht="14.4"/>
    <row r="2331" ht="14.4"/>
    <row r="2332" ht="14.4"/>
    <row r="2333" ht="14.4"/>
    <row r="2334" ht="14.4"/>
    <row r="2335" ht="14.4"/>
    <row r="2336" ht="14.4"/>
    <row r="2337" ht="14.4"/>
    <row r="2338" ht="14.4"/>
    <row r="2339" ht="14.4"/>
    <row r="2340" ht="14.4"/>
    <row r="2341" ht="14.4"/>
    <row r="2342" ht="14.4"/>
    <row r="2343" ht="14.4"/>
    <row r="2344" ht="14.4"/>
    <row r="2345" ht="14.4"/>
    <row r="2346" ht="14.4"/>
    <row r="2347" ht="14.4"/>
    <row r="2348" ht="14.4"/>
    <row r="2349" ht="14.4"/>
    <row r="2350" ht="14.4"/>
    <row r="2351" ht="14.4"/>
    <row r="2352" ht="14.4"/>
    <row r="2353" ht="14.4"/>
    <row r="2354" ht="14.4"/>
    <row r="2355" ht="14.4"/>
    <row r="2356" ht="14.4"/>
    <row r="2357" ht="14.4"/>
    <row r="2358" ht="14.4"/>
    <row r="2359" ht="14.4"/>
    <row r="2360" ht="14.4"/>
    <row r="2361" ht="14.4"/>
    <row r="2362" ht="14.4"/>
    <row r="2363" ht="14.4"/>
    <row r="2364" ht="14.4"/>
    <row r="2365" ht="14.4"/>
    <row r="2366" ht="14.4"/>
    <row r="2367" ht="14.4"/>
    <row r="2368" ht="14.4"/>
    <row r="2369" ht="14.4"/>
    <row r="2370" ht="14.4"/>
    <row r="2371" ht="14.4"/>
    <row r="2372" ht="14.4"/>
    <row r="2373" ht="14.4"/>
    <row r="2374" ht="14.4"/>
    <row r="2375" ht="14.4"/>
    <row r="2376" ht="14.4"/>
    <row r="2377" ht="14.4"/>
    <row r="2378" ht="14.4"/>
    <row r="2379" ht="14.4"/>
    <row r="2380" ht="14.4"/>
    <row r="2381" ht="14.4"/>
    <row r="2382" ht="14.4"/>
    <row r="2383" ht="14.4"/>
    <row r="2384" ht="14.4"/>
    <row r="2385" ht="14.4"/>
    <row r="2386" ht="14.4"/>
    <row r="2387" ht="14.4"/>
    <row r="2388" ht="14.4"/>
    <row r="2389" ht="14.4"/>
    <row r="2390" ht="14.4"/>
    <row r="2391" ht="14.4"/>
    <row r="2392" ht="14.4"/>
    <row r="2393" ht="14.4"/>
    <row r="2394" ht="14.4"/>
    <row r="2395" ht="14.4"/>
    <row r="2396" ht="14.4"/>
    <row r="2397" ht="14.4"/>
    <row r="2398" ht="14.4"/>
    <row r="2399" ht="14.4"/>
    <row r="2400" ht="14.4"/>
    <row r="2401" ht="14.4"/>
    <row r="2402" ht="14.4"/>
    <row r="2403" ht="14.4"/>
    <row r="2404" ht="14.4"/>
    <row r="2405" ht="14.4"/>
    <row r="2406" ht="14.4"/>
    <row r="2407" ht="14.4"/>
    <row r="2408" ht="14.4"/>
    <row r="2409" ht="14.4"/>
    <row r="2410" ht="14.4"/>
    <row r="2411" ht="14.4"/>
    <row r="2412" ht="14.4"/>
    <row r="2413" ht="14.4"/>
    <row r="2414" ht="14.4"/>
    <row r="2415" ht="14.4"/>
    <row r="2416" ht="14.4"/>
    <row r="2417" ht="14.4"/>
    <row r="2418" ht="14.4"/>
    <row r="2419" ht="14.4"/>
    <row r="2420" ht="14.4"/>
    <row r="2421" ht="14.4"/>
    <row r="2422" ht="14.4"/>
    <row r="2423" ht="14.4"/>
    <row r="2424" ht="14.4"/>
    <row r="2425" ht="14.4"/>
    <row r="2426" ht="14.4"/>
    <row r="2427" ht="14.4"/>
    <row r="2428" ht="14.4"/>
    <row r="2429" ht="14.4"/>
    <row r="2430" ht="14.4"/>
    <row r="2431" ht="14.4"/>
    <row r="2432" ht="14.4"/>
    <row r="2433" ht="14.4"/>
    <row r="2434" ht="14.4"/>
    <row r="2435" ht="14.4"/>
    <row r="2436" ht="14.4"/>
    <row r="2437" ht="14.4"/>
    <row r="2438" ht="14.4"/>
    <row r="2439" ht="14.4"/>
    <row r="2440" ht="14.4"/>
    <row r="2441" ht="14.4"/>
    <row r="2442" ht="14.4"/>
    <row r="2443" ht="14.4"/>
    <row r="2444" ht="14.4"/>
    <row r="2445" ht="14.4"/>
    <row r="2446" ht="14.4"/>
    <row r="2447" ht="14.4"/>
    <row r="2448" ht="14.4"/>
    <row r="2449" ht="14.4"/>
    <row r="2450" ht="14.4"/>
    <row r="2451" ht="14.4"/>
    <row r="2452" ht="14.4"/>
    <row r="2453" ht="14.4"/>
    <row r="2454" ht="14.4"/>
    <row r="2455" ht="14.4"/>
    <row r="2456" ht="14.4"/>
    <row r="2457" ht="14.4"/>
    <row r="2458" ht="14.4"/>
    <row r="2459" ht="14.4"/>
    <row r="2460" ht="14.4"/>
    <row r="2461" ht="14.4"/>
    <row r="2462" ht="14.4"/>
    <row r="2463" ht="14.4"/>
    <row r="2464" ht="14.4"/>
    <row r="2465" ht="14.4"/>
    <row r="2466" ht="14.4"/>
    <row r="2467" ht="14.4"/>
    <row r="2468" ht="14.4"/>
    <row r="2469" ht="14.4"/>
    <row r="2470" ht="14.4"/>
    <row r="2471" ht="14.4"/>
    <row r="2472" ht="14.4"/>
    <row r="2473" ht="14.4"/>
    <row r="2474" ht="14.4"/>
    <row r="2475" ht="14.4"/>
    <row r="2476" ht="14.4"/>
    <row r="2477" ht="14.4"/>
    <row r="2478" ht="14.4"/>
    <row r="2479" ht="14.4"/>
    <row r="2480" ht="14.4"/>
    <row r="2481" ht="14.4"/>
    <row r="2482" ht="14.4"/>
    <row r="2483" ht="14.4"/>
    <row r="2484" ht="14.4"/>
    <row r="2485" ht="14.4"/>
    <row r="2486" ht="14.4"/>
    <row r="2487" ht="14.4"/>
    <row r="2488" ht="14.4"/>
    <row r="2489" ht="14.4"/>
    <row r="2490" ht="14.4"/>
    <row r="2491" ht="14.4"/>
    <row r="2492" ht="14.4"/>
    <row r="2493" ht="14.4"/>
    <row r="2494" ht="14.4"/>
    <row r="2495" ht="14.4"/>
    <row r="2496" ht="14.4"/>
    <row r="2497" ht="14.4"/>
    <row r="2498" ht="14.4"/>
    <row r="2499" ht="14.4"/>
    <row r="2500" ht="14.4"/>
    <row r="2501" ht="14.4"/>
    <row r="2502" ht="14.4"/>
    <row r="2503" ht="14.4"/>
    <row r="2504" ht="14.4"/>
    <row r="2505" ht="14.4"/>
    <row r="2506" ht="14.4"/>
    <row r="2507" ht="14.4"/>
    <row r="2508" ht="14.4"/>
    <row r="2509" ht="14.4"/>
    <row r="2510" ht="14.4"/>
    <row r="2511" ht="14.4"/>
    <row r="2512" ht="14.4"/>
    <row r="2513" ht="14.4"/>
    <row r="2514" ht="14.4"/>
    <row r="2515" ht="14.4"/>
    <row r="2516" ht="14.4"/>
    <row r="2517" ht="14.4"/>
    <row r="2518" ht="14.4"/>
    <row r="2519" ht="14.4"/>
    <row r="2520" ht="14.4"/>
    <row r="2521" ht="14.4"/>
    <row r="2522" ht="14.4"/>
    <row r="2523" ht="14.4"/>
    <row r="2524" ht="14.4"/>
    <row r="2525" ht="14.4"/>
    <row r="2526" ht="14.4"/>
    <row r="2527" ht="14.4"/>
    <row r="2528" ht="14.4"/>
    <row r="2529" ht="14.4"/>
    <row r="2530" ht="14.4"/>
    <row r="2531" ht="14.4"/>
    <row r="2532" ht="14.4"/>
    <row r="2533" ht="14.4"/>
    <row r="2534" ht="14.4"/>
    <row r="2535" ht="14.4"/>
    <row r="2536" ht="14.4"/>
    <row r="2537" ht="14.4"/>
    <row r="2538" ht="14.4"/>
    <row r="2539" ht="14.4"/>
    <row r="2540" ht="14.4"/>
    <row r="2541" ht="14.4"/>
    <row r="2542" ht="14.4"/>
    <row r="2543" ht="14.4"/>
    <row r="2544" ht="14.4"/>
    <row r="2545" ht="14.4"/>
    <row r="2546" ht="14.4"/>
    <row r="2547" ht="14.4"/>
    <row r="2548" ht="14.4"/>
    <row r="2549" ht="14.4"/>
    <row r="2550" ht="14.4"/>
    <row r="2551" ht="14.4"/>
    <row r="2552" ht="14.4"/>
    <row r="2553" ht="14.4"/>
    <row r="2554" ht="14.4"/>
    <row r="2555" ht="14.4"/>
    <row r="2556" ht="14.4"/>
    <row r="2557" ht="14.4"/>
    <row r="2558" ht="14.4"/>
    <row r="2559" ht="14.4"/>
    <row r="2560" ht="14.4"/>
    <row r="2561" ht="14.4"/>
    <row r="2562" ht="14.4"/>
    <row r="2563" ht="14.4"/>
    <row r="2564" ht="14.4"/>
    <row r="2565" ht="14.4"/>
    <row r="2566" ht="14.4"/>
    <row r="2567" ht="14.4"/>
    <row r="2568" ht="14.4"/>
    <row r="2569" ht="14.4"/>
    <row r="2570" ht="14.4"/>
    <row r="2571" ht="14.4"/>
    <row r="2572" ht="14.4"/>
    <row r="2573" ht="14.4"/>
    <row r="2574" ht="14.4"/>
    <row r="2575" ht="14.4"/>
    <row r="2576" ht="14.4"/>
    <row r="2577" ht="14.4"/>
    <row r="2578" ht="14.4"/>
    <row r="2579" ht="14.4"/>
    <row r="2580" ht="14.4"/>
    <row r="2581" ht="14.4"/>
    <row r="2582" ht="14.4"/>
    <row r="2583" ht="14.4"/>
    <row r="2584" ht="14.4"/>
    <row r="2585" ht="14.4"/>
    <row r="2586" ht="14.4"/>
    <row r="2587" ht="14.4"/>
    <row r="2588" ht="14.4"/>
    <row r="2589" ht="14.4"/>
    <row r="2590" ht="14.4"/>
    <row r="2591" ht="14.4"/>
    <row r="2592" ht="14.4"/>
    <row r="2593" ht="14.4"/>
    <row r="2594" ht="14.4"/>
    <row r="2595" ht="14.4"/>
    <row r="2596" ht="14.4"/>
    <row r="2597" ht="14.4"/>
    <row r="2598" ht="14.4"/>
    <row r="2599" ht="14.4"/>
    <row r="2600" ht="14.4"/>
    <row r="2601" ht="14.4"/>
    <row r="2602" ht="14.4"/>
    <row r="2603" ht="14.4"/>
    <row r="2604" ht="14.4"/>
    <row r="2605" ht="14.4"/>
    <row r="2606" ht="14.4"/>
    <row r="2607" ht="14.4"/>
    <row r="2608" ht="14.4"/>
    <row r="2609" ht="14.4"/>
    <row r="2610" ht="14.4"/>
    <row r="2611" ht="14.4"/>
    <row r="2612" ht="14.4"/>
    <row r="2613" ht="14.4"/>
    <row r="2614" ht="14.4"/>
    <row r="2615" ht="14.4"/>
    <row r="2616" ht="14.4"/>
    <row r="2617" ht="14.4"/>
    <row r="2618" ht="14.4"/>
    <row r="2619" ht="14.4"/>
    <row r="2620" ht="14.4"/>
    <row r="2621" ht="14.4"/>
    <row r="2622" ht="14.4"/>
    <row r="2623" ht="14.4"/>
    <row r="2624" ht="14.4"/>
    <row r="2625" ht="14.4"/>
    <row r="2626" ht="14.4"/>
    <row r="2627" ht="14.4"/>
    <row r="2628" ht="14.4"/>
    <row r="2629" ht="14.4"/>
    <row r="2630" ht="14.4"/>
    <row r="2631" ht="14.4"/>
    <row r="2632" ht="14.4"/>
    <row r="2633" ht="14.4"/>
    <row r="2634" ht="14.4"/>
    <row r="2635" ht="14.4"/>
    <row r="2636" ht="14.4"/>
    <row r="2637" ht="14.4"/>
    <row r="2638" ht="14.4"/>
    <row r="2639" ht="14.4"/>
    <row r="2640" ht="14.4"/>
    <row r="2641" ht="14.4"/>
    <row r="2642" ht="14.4"/>
    <row r="2643" ht="14.4"/>
    <row r="2644" ht="14.4"/>
    <row r="2645" ht="14.4"/>
    <row r="2646" ht="14.4"/>
    <row r="2647" ht="14.4"/>
    <row r="2648" ht="14.4"/>
    <row r="2649" ht="14.4"/>
    <row r="2650" ht="14.4"/>
    <row r="2651" ht="14.4"/>
    <row r="2652" ht="14.4"/>
    <row r="2653" ht="14.4"/>
    <row r="2654" ht="14.4"/>
    <row r="2655" ht="14.4"/>
    <row r="2656" ht="14.4"/>
    <row r="2657" ht="14.4"/>
    <row r="2658" ht="14.4"/>
    <row r="2659" ht="14.4"/>
    <row r="2660" ht="14.4"/>
    <row r="2661" ht="14.4"/>
    <row r="2662" ht="14.4"/>
    <row r="2663" ht="14.4"/>
    <row r="2664" ht="14.4"/>
    <row r="2665" ht="14.4"/>
    <row r="2666" ht="14.4"/>
    <row r="2667" ht="14.4"/>
    <row r="2668" ht="14.4"/>
    <row r="2669" ht="14.4"/>
    <row r="2670" ht="14.4"/>
    <row r="2671" ht="14.4"/>
    <row r="2672" ht="14.4"/>
    <row r="2673" ht="14.4"/>
    <row r="2674" ht="14.4"/>
    <row r="2675" ht="14.4"/>
    <row r="2676" ht="14.4"/>
    <row r="2677" ht="14.4"/>
    <row r="2678" ht="14.4"/>
    <row r="2679" ht="14.4"/>
    <row r="2680" ht="14.4"/>
    <row r="2681" ht="14.4"/>
    <row r="2682" ht="14.4"/>
    <row r="2683" ht="14.4"/>
    <row r="2684" ht="14.4"/>
    <row r="2685" ht="14.4"/>
    <row r="2686" ht="14.4"/>
    <row r="2687" ht="14.4"/>
    <row r="2688" ht="14.4"/>
    <row r="2689" ht="14.4"/>
    <row r="2690" ht="14.4"/>
    <row r="2691" ht="14.4"/>
    <row r="2692" ht="14.4"/>
    <row r="2693" ht="14.4"/>
    <row r="2694" ht="14.4"/>
    <row r="2695" ht="14.4"/>
    <row r="2696" ht="14.4"/>
    <row r="2697" ht="14.4"/>
    <row r="2698" ht="14.4"/>
    <row r="2699" ht="14.4"/>
    <row r="2700" ht="14.4"/>
    <row r="2701" ht="14.4"/>
    <row r="2702" ht="14.4"/>
    <row r="2703" ht="14.4"/>
    <row r="2704" ht="14.4"/>
    <row r="2705" ht="14.4"/>
    <row r="2706" ht="14.4"/>
    <row r="2707" ht="14.4"/>
    <row r="2708" ht="14.4"/>
    <row r="2709" ht="14.4"/>
    <row r="2710" ht="14.4"/>
    <row r="2711" ht="14.4"/>
    <row r="2712" ht="14.4"/>
    <row r="2713" ht="14.4"/>
    <row r="2714" ht="14.4"/>
    <row r="2715" ht="14.4"/>
    <row r="2716" ht="14.4"/>
    <row r="2717" ht="14.4"/>
    <row r="2718" ht="14.4"/>
    <row r="2719" ht="14.4"/>
    <row r="2720" ht="14.4"/>
    <row r="2721" ht="14.4"/>
    <row r="2722" ht="14.4"/>
    <row r="2723" ht="14.4"/>
    <row r="2724" ht="14.4"/>
    <row r="2725" ht="14.4"/>
    <row r="2726" ht="14.4"/>
    <row r="2727" ht="14.4"/>
    <row r="2728" ht="14.4"/>
    <row r="2729" ht="14.4"/>
    <row r="2730" ht="14.4"/>
    <row r="2731" ht="14.4"/>
    <row r="2732" ht="14.4"/>
    <row r="2733" ht="14.4"/>
    <row r="2734" ht="14.4"/>
    <row r="2735" ht="14.4"/>
    <row r="2736" ht="14.4"/>
    <row r="2737" ht="14.4"/>
    <row r="2738" ht="14.4"/>
    <row r="2739" ht="14.4"/>
    <row r="2740" ht="14.4"/>
    <row r="2741" ht="14.4"/>
    <row r="2742" ht="14.4"/>
    <row r="2743" ht="14.4"/>
    <row r="2744" ht="14.4"/>
    <row r="2745" ht="14.4"/>
    <row r="2746" ht="14.4"/>
    <row r="2747" ht="14.4"/>
    <row r="2748" ht="14.4"/>
    <row r="2749" ht="14.4"/>
    <row r="2750" ht="14.4"/>
    <row r="2751" ht="14.4"/>
    <row r="2752" ht="14.4"/>
    <row r="2753" ht="14.4"/>
    <row r="2754" ht="14.4"/>
    <row r="2755" ht="14.4"/>
    <row r="2756" ht="14.4"/>
    <row r="2757" ht="14.4"/>
    <row r="2758" ht="14.4"/>
    <row r="2759" ht="14.4"/>
    <row r="2760" ht="14.4"/>
    <row r="2761" ht="14.4"/>
    <row r="2762" ht="14.4"/>
    <row r="2763" ht="14.4"/>
    <row r="2764" ht="14.4"/>
    <row r="2765" ht="14.4"/>
    <row r="2766" ht="14.4"/>
    <row r="2767" ht="14.4"/>
    <row r="2768" ht="14.4"/>
    <row r="2769" ht="14.4"/>
    <row r="2770" ht="14.4"/>
    <row r="2771" ht="14.4"/>
    <row r="2772" ht="14.4"/>
    <row r="2773" ht="14.4"/>
    <row r="2774" ht="14.4"/>
    <row r="2775" ht="14.4"/>
    <row r="2776" ht="14.4"/>
    <row r="2777" ht="14.4"/>
    <row r="2778" ht="14.4"/>
    <row r="2779" ht="14.4"/>
    <row r="2780" ht="14.4"/>
    <row r="2781" ht="14.4"/>
    <row r="2782" ht="14.4"/>
    <row r="2783" ht="14.4"/>
    <row r="2784" ht="14.4"/>
    <row r="2785" ht="14.4"/>
    <row r="2786" ht="14.4"/>
    <row r="2787" ht="14.4"/>
    <row r="2788" ht="14.4"/>
    <row r="2789" ht="14.4"/>
    <row r="2790" ht="14.4"/>
    <row r="2791" ht="14.4"/>
    <row r="2792" ht="14.4"/>
    <row r="2793" ht="14.4"/>
    <row r="2794" ht="14.4"/>
    <row r="2795" ht="14.4"/>
    <row r="2796" ht="14.4"/>
    <row r="2797" ht="14.4"/>
    <row r="2798" ht="14.4"/>
    <row r="2799" ht="14.4"/>
    <row r="2800" ht="14.4"/>
    <row r="2801" ht="14.4"/>
    <row r="2802" ht="14.4"/>
    <row r="2803" ht="14.4"/>
    <row r="2804" ht="14.4"/>
    <row r="2805" ht="14.4"/>
    <row r="2806" ht="14.4"/>
    <row r="2807" ht="14.4"/>
    <row r="2808" ht="14.4"/>
    <row r="2809" ht="14.4"/>
    <row r="2810" ht="14.4"/>
    <row r="2811" ht="14.4"/>
    <row r="2812" ht="14.4"/>
    <row r="2813" ht="14.4"/>
    <row r="2814" ht="14.4"/>
    <row r="2815" ht="14.4"/>
    <row r="2816" ht="14.4"/>
    <row r="2817" ht="14.4"/>
    <row r="2818" ht="14.4"/>
    <row r="2819" ht="14.4"/>
    <row r="2820" ht="14.4"/>
    <row r="2821" ht="14.4"/>
    <row r="2822" ht="14.4"/>
    <row r="2823" ht="14.4"/>
    <row r="2824" ht="14.4"/>
    <row r="2825" ht="14.4"/>
    <row r="2826" ht="14.4"/>
    <row r="2827" ht="14.4"/>
    <row r="2828" ht="14.4"/>
    <row r="2829" ht="14.4"/>
    <row r="2830" ht="14.4"/>
    <row r="2831" ht="14.4"/>
    <row r="2832" ht="14.4"/>
    <row r="2833" ht="14.4"/>
    <row r="2834" ht="14.4"/>
    <row r="2835" ht="14.4"/>
    <row r="2836" ht="14.4"/>
    <row r="2837" ht="14.4"/>
    <row r="2838" ht="14.4"/>
    <row r="2839" ht="14.4"/>
    <row r="2840" ht="14.4"/>
    <row r="2841" ht="14.4"/>
    <row r="2842" ht="14.4"/>
    <row r="2843" ht="14.4"/>
    <row r="2844" ht="14.4"/>
    <row r="2845" ht="14.4"/>
    <row r="2846" ht="14.4"/>
    <row r="2847" ht="14.4"/>
    <row r="2848" ht="14.4"/>
    <row r="2849" ht="14.4"/>
    <row r="2850" ht="14.4"/>
    <row r="2851" ht="14.4"/>
    <row r="2852" ht="14.4"/>
    <row r="2853" ht="14.4"/>
    <row r="2854" ht="14.4"/>
    <row r="2855" ht="14.4"/>
    <row r="2856" ht="14.4"/>
    <row r="2857" ht="14.4"/>
    <row r="2858" ht="14.4"/>
    <row r="2859" ht="14.4"/>
    <row r="2860" ht="14.4"/>
    <row r="2861" ht="14.4"/>
    <row r="2862" ht="14.4"/>
    <row r="2863" ht="14.4"/>
    <row r="2864" ht="14.4"/>
    <row r="2865" ht="14.4"/>
    <row r="2866" ht="14.4"/>
    <row r="2867" ht="14.4"/>
    <row r="2868" ht="14.4"/>
    <row r="2869" ht="14.4"/>
    <row r="2870" ht="14.4"/>
    <row r="2871" ht="14.4"/>
    <row r="2872" ht="14.4"/>
    <row r="2873" ht="14.4"/>
    <row r="2874" ht="14.4"/>
    <row r="2875" ht="14.4"/>
    <row r="2876" ht="14.4"/>
    <row r="2877" ht="14.4"/>
    <row r="2878" ht="14.4"/>
    <row r="2879" ht="14.4"/>
    <row r="2880" ht="14.4"/>
    <row r="2881" ht="14.4"/>
    <row r="2882" ht="14.4"/>
    <row r="2883" ht="14.4"/>
    <row r="2884" ht="14.4"/>
    <row r="2885" ht="14.4"/>
    <row r="2886" ht="14.4"/>
    <row r="2887" ht="14.4"/>
    <row r="2888" ht="14.4"/>
    <row r="2889" ht="14.4"/>
    <row r="2890" ht="14.4"/>
    <row r="2891" ht="14.4"/>
    <row r="2892" ht="14.4"/>
    <row r="2893" ht="14.4"/>
    <row r="2894" ht="14.4"/>
    <row r="2895" ht="14.4"/>
    <row r="2896" ht="14.4"/>
    <row r="2897" ht="14.4"/>
    <row r="2898" ht="14.4"/>
    <row r="2899" ht="14.4"/>
    <row r="2900" ht="14.4"/>
    <row r="2901" ht="14.4"/>
    <row r="2902" ht="14.4"/>
    <row r="2903" ht="14.4"/>
    <row r="2904" ht="14.4"/>
    <row r="2905" ht="14.4"/>
    <row r="2906" ht="14.4"/>
    <row r="2907" ht="14.4"/>
    <row r="2908" ht="14.4"/>
    <row r="2909" ht="14.4"/>
    <row r="2910" ht="14.4"/>
    <row r="2911" ht="14.4"/>
    <row r="2912" ht="14.4"/>
    <row r="2913" ht="14.4"/>
    <row r="2914" ht="14.4"/>
    <row r="2915" ht="14.4"/>
    <row r="2916" ht="14.4"/>
    <row r="2917" ht="14.4"/>
    <row r="2918" ht="14.4"/>
    <row r="2919" ht="14.4"/>
    <row r="2920" ht="14.4"/>
    <row r="2921" ht="14.4"/>
    <row r="2922" ht="14.4"/>
    <row r="2923" ht="14.4"/>
    <row r="2924" ht="14.4"/>
    <row r="2925" ht="14.4"/>
    <row r="2926" ht="14.4"/>
    <row r="2927" ht="14.4"/>
    <row r="2928" ht="14.4"/>
    <row r="2929" ht="14.4"/>
    <row r="2930" ht="14.4"/>
    <row r="2931" ht="14.4"/>
    <row r="2932" ht="14.4"/>
    <row r="2933" ht="14.4"/>
    <row r="2934" ht="14.4"/>
    <row r="2935" ht="14.4"/>
    <row r="2936" ht="14.4"/>
    <row r="2937" ht="14.4"/>
    <row r="2938" ht="14.4"/>
    <row r="2939" ht="14.4"/>
    <row r="2940" ht="14.4"/>
    <row r="2941" ht="14.4"/>
    <row r="2942" ht="14.4"/>
    <row r="2943" ht="14.4"/>
    <row r="2944" ht="14.4"/>
    <row r="2945" ht="14.4"/>
    <row r="2946" ht="14.4"/>
    <row r="2947" ht="14.4"/>
    <row r="2948" ht="14.4"/>
    <row r="2949" ht="14.4"/>
    <row r="2950" ht="14.4"/>
    <row r="2951" ht="14.4"/>
    <row r="2952" ht="14.4"/>
    <row r="2953" ht="14.4"/>
    <row r="2954" ht="14.4"/>
    <row r="2955" ht="14.4"/>
    <row r="2956" ht="14.4"/>
    <row r="2957" ht="14.4"/>
    <row r="2958" ht="14.4"/>
    <row r="2959" ht="14.4"/>
    <row r="2960" ht="14.4"/>
    <row r="2961" ht="14.4"/>
    <row r="2962" ht="14.4"/>
    <row r="2963" ht="14.4"/>
    <row r="2964" ht="14.4"/>
    <row r="2965" ht="14.4"/>
    <row r="2966" ht="14.4"/>
    <row r="2967" ht="14.4"/>
    <row r="2968" ht="14.4"/>
    <row r="2969" ht="14.4"/>
    <row r="2970" ht="14.4"/>
    <row r="2971" ht="14.4"/>
    <row r="2972" ht="14.4"/>
    <row r="2973" ht="14.4"/>
    <row r="2974" ht="14.4"/>
    <row r="2975" ht="14.4"/>
    <row r="2976" ht="14.4"/>
    <row r="2977" ht="14.4"/>
    <row r="2978" ht="14.4"/>
    <row r="2979" ht="14.4"/>
    <row r="2980" ht="14.4"/>
    <row r="2981" ht="14.4"/>
    <row r="2982" ht="14.4"/>
    <row r="2983" ht="14.4"/>
    <row r="2984" ht="14.4"/>
    <row r="2985" ht="14.4"/>
    <row r="2986" ht="14.4"/>
    <row r="2987" ht="14.4"/>
    <row r="2988" ht="14.4"/>
    <row r="2989" ht="14.4"/>
    <row r="2990" ht="14.4"/>
    <row r="2991" ht="14.4"/>
    <row r="2992" ht="14.4"/>
    <row r="2993" ht="14.4"/>
    <row r="2994" ht="14.4"/>
    <row r="2995" ht="14.4"/>
    <row r="2996" ht="14.4"/>
    <row r="2997" ht="14.4"/>
    <row r="2998" ht="14.4"/>
    <row r="2999" ht="14.4"/>
    <row r="3000" ht="14.4"/>
    <row r="3001" ht="14.4"/>
    <row r="3002" ht="14.4"/>
    <row r="3003" ht="14.4"/>
    <row r="3004" ht="14.4"/>
    <row r="3005" ht="14.4"/>
    <row r="3006" ht="14.4"/>
    <row r="3007" ht="14.4"/>
    <row r="3008" ht="14.4"/>
    <row r="3009" ht="14.4"/>
    <row r="3010" ht="14.4"/>
    <row r="3011" ht="14.4"/>
    <row r="3012" ht="14.4"/>
    <row r="3013" ht="14.4"/>
    <row r="3014" ht="14.4"/>
    <row r="3015" ht="14.4"/>
    <row r="3016" ht="14.4"/>
    <row r="3017" ht="14.4"/>
    <row r="3018" ht="14.4"/>
    <row r="3019" ht="14.4"/>
    <row r="3020" ht="14.4"/>
    <row r="3021" ht="14.4"/>
    <row r="3022" ht="14.4"/>
    <row r="3023" ht="14.4"/>
    <row r="3024" ht="14.4"/>
    <row r="3025" ht="14.4"/>
    <row r="3026" ht="14.4"/>
    <row r="3027" ht="14.4"/>
    <row r="3028" ht="14.4"/>
    <row r="3029" ht="14.4"/>
    <row r="3030" ht="14.4"/>
    <row r="3031" ht="14.4"/>
    <row r="3032" ht="14.4"/>
    <row r="3033" ht="14.4"/>
    <row r="3034" ht="14.4"/>
    <row r="3035" ht="14.4"/>
    <row r="3036" ht="14.4"/>
    <row r="3037" ht="14.4"/>
    <row r="3038" ht="14.4"/>
    <row r="3039" ht="14.4"/>
    <row r="3040" ht="14.4"/>
    <row r="3041" ht="14.4"/>
    <row r="3042" ht="14.4"/>
    <row r="3043" ht="14.4"/>
    <row r="3044" ht="14.4"/>
    <row r="3045" ht="14.4"/>
    <row r="3046" ht="14.4"/>
    <row r="3047" ht="14.4"/>
    <row r="3048" ht="14.4"/>
    <row r="3049" ht="14.4"/>
    <row r="3050" ht="14.4"/>
    <row r="3051" ht="14.4"/>
    <row r="3052" ht="14.4"/>
    <row r="3053" ht="14.4"/>
    <row r="3054" ht="14.4"/>
    <row r="3055" ht="14.4"/>
    <row r="3056" ht="14.4"/>
    <row r="3057" ht="14.4"/>
    <row r="3058" ht="14.4"/>
    <row r="3059" ht="14.4"/>
    <row r="3060" ht="14.4"/>
    <row r="3061" ht="14.4"/>
    <row r="3062" ht="14.4"/>
    <row r="3063" ht="14.4"/>
    <row r="3064" ht="14.4"/>
    <row r="3065" ht="14.4"/>
    <row r="3066" ht="14.4"/>
    <row r="3067" ht="14.4"/>
    <row r="3068" ht="14.4"/>
    <row r="3069" ht="14.4"/>
    <row r="3070" ht="14.4"/>
    <row r="3071" ht="14.4"/>
    <row r="3072" ht="14.4"/>
    <row r="3073" ht="14.4"/>
    <row r="3074" ht="14.4"/>
    <row r="3075" ht="14.4"/>
    <row r="3076" ht="14.4"/>
    <row r="3077" ht="14.4"/>
    <row r="3078" ht="14.4"/>
    <row r="3079" ht="14.4"/>
    <row r="3080" ht="14.4"/>
    <row r="3081" ht="14.4"/>
    <row r="3082" ht="14.4"/>
    <row r="3083" ht="14.4"/>
    <row r="3084" ht="14.4"/>
    <row r="3085" ht="14.4"/>
    <row r="3086" ht="14.4"/>
    <row r="3087" ht="14.4"/>
    <row r="3088" ht="14.4"/>
    <row r="3089" ht="14.4"/>
    <row r="3090" ht="14.4"/>
    <row r="3091" ht="14.4"/>
    <row r="3092" ht="14.4"/>
    <row r="3093" ht="14.4"/>
    <row r="3094" ht="14.4"/>
    <row r="3095" ht="14.4"/>
    <row r="3096" ht="14.4"/>
    <row r="3097" ht="14.4"/>
    <row r="3098" ht="14.4"/>
    <row r="3099" ht="14.4"/>
    <row r="3100" ht="14.4"/>
    <row r="3101" ht="14.4"/>
    <row r="3102" ht="14.4"/>
    <row r="3103" ht="14.4"/>
    <row r="3104" ht="14.4"/>
    <row r="3105" ht="14.4"/>
    <row r="3106" ht="14.4"/>
    <row r="3107" ht="14.4"/>
    <row r="3108" ht="14.4"/>
    <row r="3109" ht="14.4"/>
    <row r="3110" ht="14.4"/>
    <row r="3111" ht="14.4"/>
    <row r="3112" ht="14.4"/>
    <row r="3113" ht="14.4"/>
    <row r="3114" ht="14.4"/>
    <row r="3115" ht="14.4"/>
    <row r="3116" ht="14.4"/>
    <row r="3117" ht="14.4"/>
    <row r="3118" ht="14.4"/>
    <row r="3119" ht="14.4"/>
    <row r="3120" ht="14.4"/>
    <row r="3121" ht="14.4"/>
    <row r="3122" ht="14.4"/>
    <row r="3123" ht="14.4"/>
    <row r="3124" ht="14.4"/>
    <row r="3125" ht="14.4"/>
    <row r="3126" ht="14.4"/>
    <row r="3127" ht="14.4"/>
    <row r="3128" ht="14.4"/>
    <row r="3129" ht="14.4"/>
    <row r="3130" ht="14.4"/>
    <row r="3131" ht="14.4"/>
    <row r="3132" ht="14.4"/>
    <row r="3133" ht="14.4"/>
    <row r="3134" ht="14.4"/>
    <row r="3135" ht="14.4"/>
    <row r="3136" ht="14.4"/>
    <row r="3137" ht="14.4"/>
    <row r="3138" ht="14.4"/>
    <row r="3139" ht="14.4"/>
    <row r="3140" ht="14.4"/>
    <row r="3141" ht="14.4"/>
    <row r="3142" ht="14.4"/>
    <row r="3143" ht="14.4"/>
    <row r="3144" ht="14.4"/>
    <row r="3145" ht="14.4"/>
    <row r="3146" ht="14.4"/>
    <row r="3147" ht="14.4"/>
    <row r="3148" ht="14.4"/>
    <row r="3149" ht="14.4"/>
    <row r="3150" ht="14.4"/>
    <row r="3151" ht="14.4"/>
    <row r="3152" ht="14.4"/>
    <row r="3153" ht="14.4"/>
    <row r="3154" ht="14.4"/>
    <row r="3155" ht="14.4"/>
    <row r="3156" ht="14.4"/>
    <row r="3157" ht="14.4"/>
    <row r="3158" ht="14.4"/>
    <row r="3159" ht="14.4"/>
    <row r="3160" ht="14.4"/>
    <row r="3161" ht="14.4"/>
    <row r="3162" ht="14.4"/>
    <row r="3163" ht="14.4"/>
    <row r="3164" ht="14.4"/>
    <row r="3165" ht="14.4"/>
    <row r="3166" ht="14.4"/>
    <row r="3167" ht="14.4"/>
    <row r="3168" ht="14.4"/>
    <row r="3169" ht="14.4"/>
    <row r="3170" ht="14.4"/>
    <row r="3171" ht="14.4"/>
    <row r="3172" ht="14.4"/>
    <row r="3173" ht="14.4"/>
    <row r="3174" ht="14.4"/>
    <row r="3175" ht="14.4"/>
    <row r="3176" ht="14.4"/>
    <row r="3177" ht="14.4"/>
    <row r="3178" ht="14.4"/>
    <row r="3179" ht="14.4"/>
    <row r="3180" ht="14.4"/>
    <row r="3181" ht="14.4"/>
    <row r="3182" ht="14.4"/>
    <row r="3183" ht="14.4"/>
    <row r="3184" ht="14.4"/>
    <row r="3185" ht="14.4"/>
    <row r="3186" ht="14.4"/>
    <row r="3187" ht="14.4"/>
    <row r="3188" ht="14.4"/>
    <row r="3189" ht="14.4"/>
    <row r="3190" ht="14.4"/>
    <row r="3191" ht="14.4"/>
    <row r="3192" ht="14.4"/>
    <row r="3193" ht="14.4"/>
    <row r="3194" ht="14.4"/>
    <row r="3195" ht="14.4"/>
    <row r="3196" ht="14.4"/>
    <row r="3197" ht="14.4"/>
    <row r="3198" ht="14.4"/>
    <row r="3199" ht="14.4"/>
    <row r="3200" ht="14.4"/>
    <row r="3201" ht="14.4"/>
    <row r="3202" ht="14.4"/>
    <row r="3203" ht="14.4"/>
    <row r="3204" ht="14.4"/>
    <row r="3205" ht="14.4"/>
    <row r="3206" ht="14.4"/>
    <row r="3207" ht="14.4"/>
    <row r="3208" ht="14.4"/>
    <row r="3209" ht="14.4"/>
    <row r="3210" ht="14.4"/>
    <row r="3211" ht="14.4"/>
    <row r="3212" ht="14.4"/>
    <row r="3213" ht="14.4"/>
    <row r="3214" ht="14.4"/>
    <row r="3215" ht="14.4"/>
    <row r="3216" ht="14.4"/>
    <row r="3217" ht="14.4"/>
    <row r="3218" ht="14.4"/>
    <row r="3219" ht="14.4"/>
    <row r="3220" ht="14.4"/>
    <row r="3221" ht="14.4"/>
    <row r="3222" ht="14.4"/>
    <row r="3223" ht="14.4"/>
    <row r="3224" ht="14.4"/>
    <row r="3225" ht="14.4"/>
    <row r="3226" ht="14.4"/>
    <row r="3227" ht="14.4"/>
    <row r="3228" ht="14.4"/>
    <row r="3229" ht="14.4"/>
    <row r="3230" ht="14.4"/>
    <row r="3231" ht="14.4"/>
    <row r="3232" ht="14.4"/>
    <row r="3233" ht="14.4"/>
    <row r="3234" ht="14.4"/>
    <row r="3235" ht="14.4"/>
    <row r="3236" ht="14.4"/>
    <row r="3237" ht="14.4"/>
    <row r="3238" ht="14.4"/>
    <row r="3239" ht="14.4"/>
    <row r="3240" ht="14.4"/>
    <row r="3241" ht="14.4"/>
    <row r="3242" ht="14.4"/>
    <row r="3243" ht="14.4"/>
    <row r="3244" ht="14.4"/>
    <row r="3245" ht="14.4"/>
    <row r="3246" ht="14.4"/>
    <row r="3247" ht="14.4"/>
    <row r="3248" ht="14.4"/>
    <row r="3249" ht="14.4"/>
    <row r="3250" ht="14.4"/>
    <row r="3251" ht="14.4"/>
    <row r="3252" ht="14.4"/>
    <row r="3253" ht="14.4"/>
    <row r="3254" ht="14.4"/>
    <row r="3255" ht="14.4"/>
    <row r="3256" ht="14.4"/>
    <row r="3257" ht="14.4"/>
    <row r="3258" ht="14.4"/>
    <row r="3259" ht="14.4"/>
    <row r="3260" ht="14.4"/>
    <row r="3261" ht="14.4"/>
    <row r="3262" ht="14.4"/>
    <row r="3263" ht="14.4"/>
    <row r="3264" ht="14.4"/>
    <row r="3265" ht="14.4"/>
    <row r="3266" ht="14.4"/>
    <row r="3267" ht="14.4"/>
    <row r="3268" ht="14.4"/>
    <row r="3269" ht="14.4"/>
    <row r="3270" ht="14.4"/>
    <row r="3271" ht="14.4"/>
    <row r="3272" ht="14.4"/>
    <row r="3273" ht="14.4"/>
    <row r="3274" ht="14.4"/>
    <row r="3275" ht="14.4"/>
    <row r="3276" ht="14.4"/>
    <row r="3277" ht="14.4"/>
    <row r="3278" ht="14.4"/>
    <row r="3279" ht="14.4"/>
    <row r="3280" ht="14.4"/>
    <row r="3281" ht="14.4"/>
    <row r="3282" ht="14.4"/>
    <row r="3283" ht="14.4"/>
    <row r="3284" ht="14.4"/>
    <row r="3285" ht="14.4"/>
    <row r="3286" ht="14.4"/>
    <row r="3287" ht="14.4"/>
    <row r="3288" ht="14.4"/>
    <row r="3289" ht="14.4"/>
    <row r="3290" ht="14.4"/>
    <row r="3291" ht="14.4"/>
    <row r="3292" ht="14.4"/>
    <row r="3293" ht="14.4"/>
    <row r="3294" ht="14.4"/>
    <row r="3295" ht="14.4"/>
    <row r="3296" ht="14.4"/>
    <row r="3297" ht="14.4"/>
    <row r="3298" ht="14.4"/>
    <row r="3299" ht="14.4"/>
    <row r="3300" ht="14.4"/>
    <row r="3301" ht="14.4"/>
    <row r="3302" ht="14.4"/>
    <row r="3303" ht="14.4"/>
    <row r="3304" ht="14.4"/>
    <row r="3305" ht="14.4"/>
    <row r="3306" ht="14.4"/>
    <row r="3307" ht="14.4"/>
    <row r="3308" ht="14.4"/>
    <row r="3309" ht="14.4"/>
    <row r="3310" ht="14.4"/>
    <row r="3311" ht="14.4"/>
    <row r="3312" ht="14.4"/>
    <row r="3313" ht="14.4"/>
    <row r="3314" ht="14.4"/>
    <row r="3315" ht="14.4"/>
    <row r="3316" ht="14.4"/>
    <row r="3317" ht="14.4"/>
    <row r="3318" ht="14.4"/>
    <row r="3319" ht="14.4"/>
    <row r="3320" ht="14.4"/>
    <row r="3321" ht="14.4"/>
    <row r="3322" ht="14.4"/>
    <row r="3323" ht="14.4"/>
    <row r="3324" ht="14.4"/>
    <row r="3325" ht="14.4"/>
    <row r="3326" ht="14.4"/>
    <row r="3327" ht="14.4"/>
    <row r="3328" ht="14.4"/>
    <row r="3329" ht="14.4"/>
    <row r="3330" ht="14.4"/>
    <row r="3331" ht="14.4"/>
    <row r="3332" ht="14.4"/>
    <row r="3333" ht="14.4"/>
    <row r="3334" ht="14.4"/>
    <row r="3335" ht="14.4"/>
    <row r="3336" ht="14.4"/>
    <row r="3337" ht="14.4"/>
    <row r="3338" ht="14.4"/>
    <row r="3339" ht="14.4"/>
    <row r="3340" ht="14.4"/>
    <row r="3341" ht="14.4"/>
    <row r="3342" ht="14.4"/>
    <row r="3343" ht="14.4"/>
    <row r="3344" ht="14.4"/>
    <row r="3345" ht="14.4"/>
    <row r="3346" ht="14.4"/>
    <row r="3347" ht="14.4"/>
    <row r="3348" ht="14.4"/>
    <row r="3349" ht="14.4"/>
    <row r="3350" ht="14.4"/>
    <row r="3351" ht="14.4"/>
    <row r="3352" ht="14.4"/>
    <row r="3353" ht="14.4"/>
    <row r="3354" ht="14.4"/>
    <row r="3355" ht="14.4"/>
    <row r="3356" ht="14.4"/>
    <row r="3357" ht="14.4"/>
    <row r="3358" ht="14.4"/>
    <row r="3359" ht="14.4"/>
    <row r="3360" ht="14.4"/>
    <row r="3361" ht="14.4"/>
    <row r="3362" ht="14.4"/>
    <row r="3363" ht="14.4"/>
    <row r="3364" ht="14.4"/>
    <row r="3365" ht="14.4"/>
    <row r="3366" ht="14.4"/>
    <row r="3367" ht="14.4"/>
    <row r="3368" ht="14.4"/>
    <row r="3369" ht="14.4"/>
    <row r="3370" ht="14.4"/>
    <row r="3371" ht="14.4"/>
    <row r="3372" ht="14.4"/>
    <row r="3373" ht="14.4"/>
    <row r="3374" ht="14.4"/>
    <row r="3375" ht="14.4"/>
    <row r="3376" ht="14.4"/>
    <row r="3377" ht="14.4"/>
    <row r="3378" ht="14.4"/>
    <row r="3379" ht="14.4"/>
    <row r="3380" ht="14.4"/>
    <row r="3381" ht="14.4"/>
    <row r="3382" ht="14.4"/>
    <row r="3383" ht="14.4"/>
    <row r="3384" ht="14.4"/>
    <row r="3385" ht="14.4"/>
    <row r="3386" ht="14.4"/>
    <row r="3387" ht="14.4"/>
    <row r="3388" ht="14.4"/>
    <row r="3389" ht="14.4"/>
    <row r="3390" ht="14.4"/>
    <row r="3391" ht="14.4"/>
    <row r="3392" ht="14.4"/>
    <row r="3393" ht="14.4"/>
    <row r="3394" ht="14.4"/>
    <row r="3395" ht="14.4"/>
    <row r="3396" ht="14.4"/>
    <row r="3397" ht="14.4"/>
    <row r="3398" ht="14.4"/>
    <row r="3399" ht="14.4"/>
    <row r="3400" ht="14.4"/>
    <row r="3401" ht="14.4"/>
    <row r="3402" ht="14.4"/>
    <row r="3403" ht="14.4"/>
    <row r="3404" ht="14.4"/>
    <row r="3405" ht="14.4"/>
    <row r="3406" ht="14.4"/>
    <row r="3407" ht="14.4"/>
    <row r="3408" ht="14.4"/>
    <row r="3409" ht="14.4"/>
    <row r="3410" ht="14.4"/>
    <row r="3411" ht="14.4"/>
    <row r="3412" ht="14.4"/>
    <row r="3413" ht="14.4"/>
    <row r="3414" ht="14.4"/>
    <row r="3415" ht="14.4"/>
    <row r="3416" ht="14.4"/>
    <row r="3417" ht="14.4"/>
    <row r="3418" ht="14.4"/>
    <row r="3419" ht="14.4"/>
    <row r="3420" ht="14.4"/>
    <row r="3421" ht="14.4"/>
    <row r="3422" ht="14.4"/>
    <row r="3423" ht="14.4"/>
    <row r="3424" ht="14.4"/>
    <row r="3425" ht="14.4"/>
    <row r="3426" ht="14.4"/>
    <row r="3427" ht="14.4"/>
    <row r="3428" ht="14.4"/>
    <row r="3429" ht="14.4"/>
    <row r="3430" ht="14.4"/>
    <row r="3431" ht="14.4"/>
    <row r="3432" ht="14.4"/>
    <row r="3433" ht="14.4"/>
    <row r="3434" ht="14.4"/>
    <row r="3435" ht="14.4"/>
    <row r="3436" ht="14.4"/>
    <row r="3437" ht="14.4"/>
    <row r="3438" ht="14.4"/>
    <row r="3439" ht="14.4"/>
    <row r="3440" ht="14.4"/>
    <row r="3441" ht="14.4"/>
    <row r="3442" ht="14.4"/>
    <row r="3443" ht="14.4"/>
    <row r="3444" ht="14.4"/>
    <row r="3445" ht="14.4"/>
    <row r="3446" ht="14.4"/>
    <row r="3447" ht="14.4"/>
    <row r="3448" ht="14.4"/>
    <row r="3449" ht="14.4"/>
    <row r="3450" ht="14.4"/>
    <row r="3451" ht="14.4"/>
    <row r="3452" ht="14.4"/>
    <row r="3453" ht="14.4"/>
    <row r="3454" ht="14.4"/>
    <row r="3455" ht="14.4"/>
    <row r="3456" ht="14.4"/>
    <row r="3457" ht="14.4"/>
    <row r="3458" ht="14.4"/>
    <row r="3459" ht="14.4"/>
    <row r="3460" ht="14.4"/>
    <row r="3461" ht="14.4"/>
    <row r="3462" ht="14.4"/>
    <row r="3463" ht="14.4"/>
    <row r="3464" ht="14.4"/>
    <row r="3465" ht="14.4"/>
    <row r="3466" ht="14.4"/>
    <row r="3467" ht="14.4"/>
    <row r="3468" ht="14.4"/>
    <row r="3469" ht="14.4"/>
    <row r="3470" ht="14.4"/>
    <row r="3471" ht="14.4"/>
    <row r="3472" ht="14.4"/>
    <row r="3473" ht="14.4"/>
    <row r="3474" ht="14.4"/>
    <row r="3475" ht="14.4"/>
    <row r="3476" ht="14.4"/>
    <row r="3477" ht="14.4"/>
    <row r="3478" ht="14.4"/>
    <row r="3479" ht="14.4"/>
    <row r="3480" ht="14.4"/>
    <row r="3481" ht="14.4"/>
    <row r="3482" ht="14.4"/>
    <row r="3483" ht="14.4"/>
    <row r="3484" ht="14.4"/>
    <row r="3485" ht="14.4"/>
    <row r="3486" ht="14.4"/>
    <row r="3487" ht="14.4"/>
    <row r="3488" ht="14.4"/>
    <row r="3489" ht="14.4"/>
    <row r="3490" ht="14.4"/>
    <row r="3491" ht="14.4"/>
    <row r="3492" ht="14.4"/>
    <row r="3493" ht="14.4"/>
    <row r="3494" ht="14.4"/>
    <row r="3495" ht="14.4"/>
    <row r="3496" ht="14.4"/>
    <row r="3497" ht="14.4"/>
    <row r="3498" ht="14.4"/>
    <row r="3499" ht="14.4"/>
    <row r="3500" ht="14.4"/>
    <row r="3501" ht="14.4"/>
    <row r="3502" ht="14.4"/>
    <row r="3503" ht="14.4"/>
    <row r="3504" ht="14.4"/>
    <row r="3505" ht="14.4"/>
    <row r="3506" ht="14.4"/>
    <row r="3507" ht="14.4"/>
    <row r="3508" ht="14.4"/>
    <row r="3509" ht="14.4"/>
    <row r="3510" ht="14.4"/>
    <row r="3511" ht="14.4"/>
    <row r="3512" ht="14.4"/>
    <row r="3513" ht="14.4"/>
    <row r="3514" ht="14.4"/>
    <row r="3515" ht="14.4"/>
    <row r="3516" ht="14.4"/>
    <row r="3517" ht="14.4"/>
    <row r="3518" ht="14.4"/>
    <row r="3519" ht="14.4"/>
    <row r="3520" ht="14.4"/>
    <row r="3521" ht="14.4"/>
    <row r="3522" ht="14.4"/>
    <row r="3523" ht="14.4"/>
    <row r="3524" ht="14.4"/>
    <row r="3525" ht="14.4"/>
    <row r="3526" ht="14.4"/>
    <row r="3527" ht="14.4"/>
    <row r="3528" ht="14.4"/>
    <row r="3529" ht="14.4"/>
    <row r="3530" ht="14.4"/>
    <row r="3531" ht="14.4"/>
    <row r="3532" ht="14.4"/>
    <row r="3533" ht="14.4"/>
    <row r="3534" ht="14.4"/>
    <row r="3535" ht="14.4"/>
    <row r="3536" ht="14.4"/>
    <row r="3537" ht="14.4"/>
    <row r="3538" ht="14.4"/>
    <row r="3539" ht="14.4"/>
    <row r="3540" ht="14.4"/>
    <row r="3541" ht="14.4"/>
    <row r="3542" ht="14.4"/>
    <row r="3543" ht="14.4"/>
    <row r="3544" ht="14.4"/>
    <row r="3545" ht="14.4"/>
    <row r="3546" ht="14.4"/>
    <row r="3547" ht="14.4"/>
    <row r="3548" ht="14.4"/>
    <row r="3549" ht="14.4"/>
    <row r="3550" ht="14.4"/>
    <row r="3551" ht="14.4"/>
    <row r="3552" ht="14.4"/>
    <row r="3553" ht="14.4"/>
    <row r="3554" ht="14.4"/>
    <row r="3555" ht="14.4"/>
    <row r="3556" ht="14.4"/>
    <row r="3557" ht="14.4"/>
    <row r="3558" ht="14.4"/>
    <row r="3559" ht="14.4"/>
    <row r="3560" ht="14.4"/>
    <row r="3561" ht="14.4"/>
    <row r="3562" ht="14.4"/>
    <row r="3563" ht="14.4"/>
    <row r="3564" ht="14.4"/>
    <row r="3565" ht="14.4"/>
    <row r="3566" ht="14.4"/>
    <row r="3567" ht="14.4"/>
    <row r="3568" ht="14.4"/>
    <row r="3569" ht="14.4"/>
    <row r="3570" ht="14.4"/>
    <row r="3571" ht="14.4"/>
    <row r="3572" ht="14.4"/>
    <row r="3573" ht="14.4"/>
    <row r="3574" ht="14.4"/>
    <row r="3575" ht="14.4"/>
    <row r="3576" ht="14.4"/>
    <row r="3577" ht="14.4"/>
    <row r="3578" ht="14.4"/>
    <row r="3579" ht="14.4"/>
    <row r="3580" ht="14.4"/>
    <row r="3581" ht="14.4"/>
    <row r="3582" ht="14.4"/>
    <row r="3583" ht="14.4"/>
    <row r="3584" ht="14.4"/>
    <row r="3585" ht="14.4"/>
    <row r="3586" ht="14.4"/>
    <row r="3587" ht="14.4"/>
    <row r="3588" ht="14.4"/>
    <row r="3589" ht="14.4"/>
    <row r="3590" ht="14.4"/>
    <row r="3591" ht="14.4"/>
    <row r="3592" ht="14.4"/>
    <row r="3593" ht="14.4"/>
    <row r="3594" ht="14.4"/>
    <row r="3595" ht="14.4"/>
    <row r="3596" ht="14.4"/>
    <row r="3597" ht="14.4"/>
    <row r="3598" ht="14.4"/>
    <row r="3599" ht="14.4"/>
    <row r="3600" ht="14.4"/>
    <row r="3601" ht="14.4"/>
    <row r="3602" ht="14.4"/>
    <row r="3603" ht="14.4"/>
    <row r="3604" ht="14.4"/>
    <row r="3605" ht="14.4"/>
    <row r="3606" ht="14.4"/>
    <row r="3607" ht="14.4"/>
    <row r="3608" ht="14.4"/>
    <row r="3609" ht="14.4"/>
    <row r="3610" ht="14.4"/>
    <row r="3611" ht="14.4"/>
    <row r="3612" ht="14.4"/>
    <row r="3613" ht="14.4"/>
    <row r="3614" ht="14.4"/>
    <row r="3615" ht="14.4"/>
    <row r="3616" ht="14.4"/>
    <row r="3617" ht="14.4"/>
    <row r="3618" ht="14.4"/>
    <row r="3619" ht="14.4"/>
    <row r="3620" ht="14.4"/>
    <row r="3621" ht="14.4"/>
    <row r="3622" ht="14.4"/>
    <row r="3623" ht="14.4"/>
    <row r="3624" ht="14.4"/>
    <row r="3625" ht="14.4"/>
    <row r="3626" ht="14.4"/>
    <row r="3627" ht="14.4"/>
    <row r="3628" ht="14.4"/>
    <row r="3629" ht="14.4"/>
    <row r="3630" ht="14.4"/>
    <row r="3631" ht="14.4"/>
    <row r="3632" ht="14.4"/>
    <row r="3633" ht="14.4"/>
    <row r="3634" ht="14.4"/>
    <row r="3635" ht="14.4"/>
    <row r="3636" ht="14.4"/>
    <row r="3637" ht="14.4"/>
    <row r="3638" ht="14.4"/>
    <row r="3639" ht="14.4"/>
    <row r="3640" ht="14.4"/>
    <row r="3641" ht="14.4"/>
    <row r="3642" ht="14.4"/>
    <row r="3643" ht="14.4"/>
    <row r="3644" ht="14.4"/>
    <row r="3645" ht="14.4"/>
    <row r="3646" ht="14.4"/>
    <row r="3647" ht="14.4"/>
    <row r="3648" ht="14.4"/>
    <row r="3649" ht="14.4"/>
    <row r="3650" ht="14.4"/>
    <row r="3651" ht="14.4"/>
    <row r="3652" ht="14.4"/>
    <row r="3653" ht="14.4"/>
    <row r="3654" ht="14.4"/>
    <row r="3655" ht="14.4"/>
    <row r="3656" ht="14.4"/>
    <row r="3657" ht="14.4"/>
    <row r="3658" ht="14.4"/>
    <row r="3659" ht="14.4"/>
    <row r="3660" ht="14.4"/>
    <row r="3661" ht="14.4"/>
    <row r="3662" ht="14.4"/>
    <row r="3663" ht="14.4"/>
    <row r="3664" ht="14.4"/>
    <row r="3665" ht="14.4"/>
    <row r="3666" ht="14.4"/>
    <row r="3667" ht="14.4"/>
    <row r="3668" ht="14.4"/>
    <row r="3669" ht="14.4"/>
    <row r="3670" ht="14.4"/>
    <row r="3671" ht="14.4"/>
    <row r="3672" ht="14.4"/>
    <row r="3673" ht="14.4"/>
    <row r="3674" ht="14.4"/>
    <row r="3675" ht="14.4"/>
    <row r="3676" ht="14.4"/>
    <row r="3677" ht="14.4"/>
    <row r="3678" ht="14.4"/>
    <row r="3679" ht="14.4"/>
    <row r="3680" ht="14.4"/>
    <row r="3681" ht="14.4"/>
    <row r="3682" ht="14.4"/>
    <row r="3683" ht="14.4"/>
    <row r="3684" ht="14.4"/>
    <row r="3685" ht="14.4"/>
    <row r="3686" ht="14.4"/>
    <row r="3687" ht="14.4"/>
    <row r="3688" ht="14.4"/>
    <row r="3689" ht="14.4"/>
    <row r="3690" ht="14.4"/>
    <row r="3691" ht="14.4"/>
    <row r="3692" ht="14.4"/>
    <row r="3693" ht="14.4"/>
    <row r="3694" ht="14.4"/>
    <row r="3695" ht="14.4"/>
    <row r="3696" ht="14.4"/>
    <row r="3697" ht="14.4"/>
    <row r="3698" ht="14.4"/>
    <row r="3699" ht="14.4"/>
    <row r="3700" ht="14.4"/>
    <row r="3701" ht="14.4"/>
    <row r="3702" ht="14.4"/>
    <row r="3703" ht="14.4"/>
    <row r="3704" ht="14.4"/>
    <row r="3705" ht="14.4"/>
    <row r="3706" ht="14.4"/>
    <row r="3707" ht="14.4"/>
    <row r="3708" ht="14.4"/>
    <row r="3709" ht="14.4"/>
    <row r="3710" ht="14.4"/>
    <row r="3711" ht="14.4"/>
    <row r="3712" ht="14.4"/>
    <row r="3713" ht="14.4"/>
    <row r="3714" ht="14.4"/>
    <row r="3715" ht="14.4"/>
    <row r="3716" ht="14.4"/>
    <row r="3717" ht="14.4"/>
    <row r="3718" ht="14.4"/>
    <row r="3719" ht="14.4"/>
    <row r="3720" ht="14.4"/>
    <row r="3721" ht="14.4"/>
    <row r="3722" ht="14.4"/>
    <row r="3723" ht="14.4"/>
    <row r="3724" ht="14.4"/>
    <row r="3725" ht="14.4"/>
    <row r="3726" ht="14.4"/>
    <row r="3727" ht="14.4"/>
    <row r="3728" ht="14.4"/>
    <row r="3729" ht="14.4"/>
    <row r="3730" ht="14.4"/>
    <row r="3731" ht="14.4"/>
    <row r="3732" ht="14.4"/>
    <row r="3733" ht="14.4"/>
    <row r="3734" ht="14.4"/>
    <row r="3735" ht="14.4"/>
    <row r="3736" ht="14.4"/>
    <row r="3737" ht="14.4"/>
    <row r="3738" ht="14.4"/>
    <row r="3739" ht="14.4"/>
    <row r="3740" ht="14.4"/>
    <row r="3741" ht="14.4"/>
    <row r="3742" ht="14.4"/>
    <row r="3743" ht="14.4"/>
    <row r="3744" ht="14.4"/>
    <row r="3745" ht="14.4"/>
    <row r="3746" ht="14.4"/>
    <row r="3747" ht="14.4"/>
    <row r="3748" ht="14.4"/>
    <row r="3749" ht="14.4"/>
    <row r="3750" ht="14.4"/>
    <row r="3751" ht="14.4"/>
    <row r="3752" ht="14.4"/>
    <row r="3753" ht="14.4"/>
    <row r="3754" ht="14.4"/>
    <row r="3755" ht="14.4"/>
    <row r="3756" ht="14.4"/>
    <row r="3757" ht="14.4"/>
    <row r="3758" ht="14.4"/>
    <row r="3759" ht="14.4"/>
    <row r="3760" ht="14.4"/>
    <row r="3761" ht="14.4"/>
    <row r="3762" ht="14.4"/>
    <row r="3763" ht="14.4"/>
    <row r="3764" ht="14.4"/>
    <row r="3765" ht="14.4"/>
    <row r="3766" ht="14.4"/>
    <row r="3767" ht="14.4"/>
    <row r="3768" ht="14.4"/>
    <row r="3769" ht="14.4"/>
    <row r="3770" ht="14.4"/>
    <row r="3771" ht="14.4"/>
    <row r="3772" ht="14.4"/>
    <row r="3773" ht="14.4"/>
    <row r="3774" ht="14.4"/>
    <row r="3775" ht="14.4"/>
    <row r="3776" ht="14.4"/>
    <row r="3777" ht="14.4"/>
    <row r="3778" ht="14.4"/>
    <row r="3779" ht="14.4"/>
    <row r="3780" ht="14.4"/>
    <row r="3781" ht="14.4"/>
    <row r="3782" ht="14.4"/>
    <row r="3783" ht="14.4"/>
    <row r="3784" ht="14.4"/>
    <row r="3785" ht="14.4"/>
    <row r="3786" ht="14.4"/>
    <row r="3787" ht="14.4"/>
    <row r="3788" ht="14.4"/>
    <row r="3789" ht="14.4"/>
    <row r="3790" ht="14.4"/>
    <row r="3791" ht="14.4"/>
    <row r="3792" ht="14.4"/>
    <row r="3793" ht="14.4"/>
    <row r="3794" ht="14.4"/>
    <row r="3795" ht="14.4"/>
    <row r="3796" ht="14.4"/>
    <row r="3797" ht="14.4"/>
    <row r="3798" ht="14.4"/>
    <row r="3799" ht="14.4"/>
    <row r="3800" ht="14.4"/>
    <row r="3801" ht="14.4"/>
    <row r="3802" ht="14.4"/>
    <row r="3803" ht="14.4"/>
    <row r="3804" ht="14.4"/>
    <row r="3805" ht="14.4"/>
    <row r="3806" ht="14.4"/>
    <row r="3807" ht="14.4"/>
    <row r="3808" ht="14.4"/>
    <row r="3809" ht="14.4"/>
    <row r="3810" ht="14.4"/>
    <row r="3811" ht="14.4"/>
    <row r="3812" ht="14.4"/>
    <row r="3813" ht="14.4"/>
    <row r="3814" ht="14.4"/>
    <row r="3815" ht="14.4"/>
    <row r="3816" ht="14.4"/>
    <row r="3817" ht="14.4"/>
    <row r="3818" ht="14.4"/>
    <row r="3819" ht="14.4"/>
    <row r="3820" ht="14.4"/>
    <row r="3821" ht="14.4"/>
    <row r="3822" ht="14.4"/>
    <row r="3823" ht="14.4"/>
    <row r="3824" ht="14.4"/>
    <row r="3825" ht="14.4"/>
    <row r="3826" ht="14.4"/>
    <row r="3827" ht="14.4"/>
    <row r="3828" ht="14.4"/>
    <row r="3829" ht="14.4"/>
    <row r="3830" ht="14.4"/>
    <row r="3831" ht="14.4"/>
    <row r="3832" ht="14.4"/>
    <row r="3833" ht="14.4"/>
    <row r="3834" ht="14.4"/>
    <row r="3835" ht="14.4"/>
    <row r="3836" ht="14.4"/>
    <row r="3837" ht="14.4"/>
    <row r="3838" ht="14.4"/>
    <row r="3839" ht="14.4"/>
    <row r="3840" ht="14.4"/>
    <row r="3841" ht="14.4"/>
    <row r="3842" ht="14.4"/>
    <row r="3843" ht="14.4"/>
    <row r="3844" ht="14.4"/>
    <row r="3845" ht="14.4"/>
    <row r="3846" ht="14.4"/>
    <row r="3847" ht="14.4"/>
    <row r="3848" ht="14.4"/>
    <row r="3849" ht="14.4"/>
    <row r="3850" ht="14.4"/>
    <row r="3851" ht="14.4"/>
    <row r="3852" ht="14.4"/>
    <row r="3853" ht="14.4"/>
    <row r="3854" ht="14.4"/>
    <row r="3855" ht="14.4"/>
    <row r="3856" ht="14.4"/>
    <row r="3857" ht="14.4"/>
    <row r="3858" ht="14.4"/>
    <row r="3859" ht="14.4"/>
    <row r="3860" ht="14.4"/>
    <row r="3861" ht="14.4"/>
    <row r="3862" ht="14.4"/>
    <row r="3863" ht="14.4"/>
    <row r="3864" ht="14.4"/>
    <row r="3865" ht="14.4"/>
    <row r="3866" ht="14.4"/>
    <row r="3867" ht="14.4"/>
    <row r="3868" ht="14.4"/>
    <row r="3869" ht="14.4"/>
    <row r="3870" ht="14.4"/>
    <row r="3871" ht="14.4"/>
    <row r="3872" ht="14.4"/>
    <row r="3873" ht="14.4"/>
    <row r="3874" ht="14.4"/>
    <row r="3875" ht="14.4"/>
    <row r="3876" ht="14.4"/>
    <row r="3877" ht="14.4"/>
    <row r="3878" ht="14.4"/>
    <row r="3879" ht="14.4"/>
    <row r="3880" ht="14.4"/>
    <row r="3881" ht="14.4"/>
    <row r="3882" ht="14.4"/>
    <row r="3883" ht="14.4"/>
    <row r="3884" ht="14.4"/>
    <row r="3885" ht="14.4"/>
    <row r="3886" ht="14.4"/>
    <row r="3887" ht="14.4"/>
    <row r="3888" ht="14.4"/>
    <row r="3889" ht="14.4"/>
    <row r="3890" ht="14.4"/>
    <row r="3891" ht="14.4"/>
    <row r="3892" ht="14.4"/>
    <row r="3893" ht="14.4"/>
    <row r="3894" ht="14.4"/>
    <row r="3895" ht="14.4"/>
    <row r="3896" ht="14.4"/>
    <row r="3897" ht="14.4"/>
    <row r="3898" ht="14.4"/>
    <row r="3899" ht="14.4"/>
    <row r="3900" ht="14.4"/>
    <row r="3901" ht="14.4"/>
    <row r="3902" ht="14.4"/>
    <row r="3903" ht="14.4"/>
    <row r="3904" ht="14.4"/>
    <row r="3905" ht="14.4"/>
    <row r="3906" ht="14.4"/>
    <row r="3907" ht="14.4"/>
    <row r="3908" ht="14.4"/>
    <row r="3909" ht="14.4"/>
    <row r="3910" ht="14.4"/>
    <row r="3911" ht="14.4"/>
    <row r="3912" ht="14.4"/>
    <row r="3913" ht="14.4"/>
    <row r="3914" ht="14.4"/>
    <row r="3915" ht="14.4"/>
    <row r="3916" ht="14.4"/>
    <row r="3917" ht="14.4"/>
    <row r="3918" ht="14.4"/>
    <row r="3919" ht="14.4"/>
    <row r="3920" ht="14.4"/>
    <row r="3921" ht="14.4"/>
    <row r="3922" ht="14.4"/>
    <row r="3923" ht="14.4"/>
    <row r="3924" ht="14.4"/>
    <row r="3925" ht="14.4"/>
    <row r="3926" ht="14.4"/>
    <row r="3927" ht="14.4"/>
    <row r="3928" ht="14.4"/>
    <row r="3929" ht="14.4"/>
    <row r="3930" ht="14.4"/>
    <row r="3931" ht="14.4"/>
    <row r="3932" ht="14.4"/>
    <row r="3933" ht="14.4"/>
    <row r="3934" ht="14.4"/>
    <row r="3935" ht="14.4"/>
    <row r="3936" ht="14.4"/>
    <row r="3937" ht="14.4"/>
    <row r="3938" ht="14.4"/>
    <row r="3939" ht="14.4"/>
    <row r="3940" ht="14.4"/>
    <row r="3941" ht="14.4"/>
    <row r="3942" ht="14.4"/>
    <row r="3943" ht="14.4"/>
    <row r="3944" ht="14.4"/>
    <row r="3945" ht="14.4"/>
    <row r="3946" ht="14.4"/>
    <row r="3947" ht="14.4"/>
    <row r="3948" ht="14.4"/>
    <row r="3949" ht="14.4"/>
    <row r="3950" ht="14.4"/>
    <row r="3951" ht="14.4"/>
    <row r="3952" ht="14.4"/>
    <row r="3953" ht="14.4"/>
    <row r="3954" ht="14.4"/>
    <row r="3955" ht="14.4"/>
    <row r="3956" ht="14.4"/>
    <row r="3957" ht="14.4"/>
    <row r="3958" ht="14.4"/>
    <row r="3959" ht="14.4"/>
    <row r="3960" ht="14.4"/>
    <row r="3961" ht="14.4"/>
    <row r="3962" ht="14.4"/>
    <row r="3963" ht="14.4"/>
    <row r="3964" ht="14.4"/>
    <row r="3965" ht="14.4"/>
    <row r="3966" ht="14.4"/>
    <row r="3967" ht="14.4"/>
    <row r="3968" ht="14.4"/>
    <row r="3969" ht="14.4"/>
    <row r="3970" ht="14.4"/>
    <row r="3971" ht="14.4"/>
    <row r="3972" ht="14.4"/>
    <row r="3973" ht="14.4"/>
    <row r="3974" ht="14.4"/>
    <row r="3975" ht="14.4"/>
    <row r="3976" ht="14.4"/>
    <row r="3977" ht="14.4"/>
    <row r="3978" ht="14.4"/>
    <row r="3979" ht="14.4"/>
    <row r="3980" ht="14.4"/>
    <row r="3981" ht="14.4"/>
    <row r="3982" ht="14.4"/>
    <row r="3983" ht="14.4"/>
    <row r="3984" ht="14.4"/>
    <row r="3985" ht="14.4"/>
    <row r="3986" ht="14.4"/>
    <row r="3987" ht="14.4"/>
    <row r="3988" ht="14.4"/>
    <row r="3989" ht="14.4"/>
    <row r="3990" ht="14.4"/>
    <row r="3991" ht="14.4"/>
    <row r="3992" ht="14.4"/>
    <row r="3993" ht="14.4"/>
    <row r="3994" ht="14.4"/>
    <row r="3995" ht="14.4"/>
    <row r="3996" ht="14.4"/>
    <row r="3997" ht="14.4"/>
    <row r="3998" ht="14.4"/>
    <row r="3999" ht="14.4"/>
    <row r="4000" ht="14.4"/>
    <row r="4001" ht="14.4"/>
    <row r="4002" ht="14.4"/>
    <row r="4003" ht="14.4"/>
    <row r="4004" ht="14.4"/>
    <row r="4005" ht="14.4"/>
    <row r="4006" ht="14.4"/>
    <row r="4007" ht="14.4"/>
    <row r="4008" ht="14.4"/>
    <row r="4009" ht="14.4"/>
    <row r="4010" ht="14.4"/>
    <row r="4011" ht="14.4"/>
    <row r="4012" ht="14.4"/>
    <row r="4013" ht="14.4"/>
    <row r="4014" ht="14.4"/>
    <row r="4015" ht="14.4"/>
    <row r="4016" ht="14.4"/>
    <row r="4017" ht="14.4"/>
    <row r="4018" ht="14.4"/>
    <row r="4019" ht="14.4"/>
    <row r="4020" ht="14.4"/>
    <row r="4021" ht="14.4"/>
    <row r="4022" ht="14.4"/>
    <row r="4023" ht="14.4"/>
    <row r="4024" ht="14.4"/>
    <row r="4025" ht="14.4"/>
    <row r="4026" ht="14.4"/>
    <row r="4027" ht="14.4"/>
    <row r="4028" ht="14.4"/>
    <row r="4029" ht="14.4"/>
    <row r="4030" ht="14.4"/>
    <row r="4031" ht="14.4"/>
    <row r="4032" ht="14.4"/>
    <row r="4033" ht="14.4"/>
    <row r="4034" ht="14.4"/>
    <row r="4035" ht="14.4"/>
    <row r="4036" ht="14.4"/>
    <row r="4037" ht="14.4"/>
    <row r="4038" ht="14.4"/>
    <row r="4039" ht="14.4"/>
    <row r="4040" ht="14.4"/>
    <row r="4041" ht="14.4"/>
    <row r="4042" ht="14.4"/>
    <row r="4043" ht="14.4"/>
    <row r="4044" ht="14.4"/>
    <row r="4045" ht="14.4"/>
    <row r="4046" ht="14.4"/>
    <row r="4047" ht="14.4"/>
    <row r="4048" ht="14.4"/>
    <row r="4049" ht="14.4"/>
    <row r="4050" ht="14.4"/>
    <row r="4051" ht="14.4"/>
    <row r="4052" ht="14.4"/>
    <row r="4053" ht="14.4"/>
    <row r="4054" ht="14.4"/>
    <row r="4055" ht="14.4"/>
    <row r="4056" ht="14.4"/>
    <row r="4057" ht="14.4"/>
    <row r="4058" ht="14.4"/>
    <row r="4059" ht="14.4"/>
    <row r="4060" ht="14.4"/>
    <row r="4061" ht="14.4"/>
    <row r="4062" ht="14.4"/>
    <row r="4063" ht="14.4"/>
    <row r="4064" ht="14.4"/>
    <row r="4065" ht="14.4"/>
    <row r="4066" ht="14.4"/>
    <row r="4067" ht="14.4"/>
    <row r="4068" ht="14.4"/>
    <row r="4069" ht="14.4"/>
    <row r="4070" ht="14.4"/>
    <row r="4071" ht="14.4"/>
    <row r="4072" ht="14.4"/>
    <row r="4073" ht="14.4"/>
    <row r="4074" ht="14.4"/>
    <row r="4075" ht="14.4"/>
    <row r="4076" ht="14.4"/>
    <row r="4077" ht="14.4"/>
    <row r="4078" ht="14.4"/>
    <row r="4079" ht="14.4"/>
    <row r="4080" ht="14.4"/>
    <row r="4081" ht="14.4"/>
    <row r="4082" ht="14.4"/>
    <row r="4083" ht="14.4"/>
    <row r="4084" ht="14.4"/>
    <row r="4085" ht="14.4"/>
    <row r="4086" ht="14.4"/>
    <row r="4087" ht="14.4"/>
    <row r="4088" ht="14.4"/>
    <row r="4089" ht="14.4"/>
    <row r="4090" ht="14.4"/>
    <row r="4091" ht="14.4"/>
    <row r="4092" ht="14.4"/>
    <row r="4093" ht="14.4"/>
    <row r="4094" ht="14.4"/>
    <row r="4095" ht="14.4"/>
    <row r="4096" ht="14.4"/>
    <row r="4097" ht="14.4"/>
    <row r="4098" ht="14.4"/>
    <row r="4099" ht="14.4"/>
    <row r="4100" ht="14.4"/>
    <row r="4101" ht="14.4"/>
    <row r="4102" ht="14.4"/>
    <row r="4103" ht="14.4"/>
    <row r="4104" ht="14.4"/>
    <row r="4105" ht="14.4"/>
    <row r="4106" ht="14.4"/>
    <row r="4107" ht="14.4"/>
    <row r="4108" ht="14.4"/>
    <row r="4109" ht="14.4"/>
    <row r="4110" ht="14.4"/>
    <row r="4111" ht="14.4"/>
    <row r="4112" ht="14.4"/>
    <row r="4113" ht="14.4"/>
    <row r="4114" ht="14.4"/>
    <row r="4115" ht="14.4"/>
    <row r="4116" ht="14.4"/>
    <row r="4117" ht="14.4"/>
    <row r="4118" ht="14.4"/>
    <row r="4119" ht="14.4"/>
    <row r="4120" ht="14.4"/>
    <row r="4121" ht="14.4"/>
    <row r="4122" ht="14.4"/>
    <row r="4123" ht="14.4"/>
    <row r="4124" ht="14.4"/>
    <row r="4125" ht="14.4"/>
    <row r="4126" ht="14.4"/>
    <row r="4127" ht="14.4"/>
    <row r="4128" ht="14.4"/>
    <row r="4129" ht="14.4"/>
    <row r="4130" ht="14.4"/>
    <row r="4131" ht="14.4"/>
    <row r="4132" ht="14.4"/>
    <row r="4133" ht="14.4"/>
    <row r="4134" ht="14.4"/>
    <row r="4135" ht="14.4"/>
    <row r="4136" ht="14.4"/>
    <row r="4137" ht="14.4"/>
    <row r="4138" ht="14.4"/>
    <row r="4139" ht="14.4"/>
    <row r="4140" ht="14.4"/>
    <row r="4141" ht="14.4"/>
    <row r="4142" ht="14.4"/>
    <row r="4143" ht="14.4"/>
    <row r="4144" ht="14.4"/>
    <row r="4145" ht="14.4"/>
    <row r="4146" ht="14.4"/>
    <row r="4147" ht="14.4"/>
    <row r="4148" ht="14.4"/>
    <row r="4149" ht="14.4"/>
    <row r="4150" ht="14.4"/>
    <row r="4151" ht="14.4"/>
    <row r="4152" ht="14.4"/>
    <row r="4153" ht="14.4"/>
    <row r="4154" ht="14.4"/>
    <row r="4155" ht="14.4"/>
    <row r="4156" ht="14.4"/>
    <row r="4157" ht="14.4"/>
    <row r="4158" ht="14.4"/>
    <row r="4159" ht="14.4"/>
    <row r="4160" ht="14.4"/>
    <row r="4161" ht="14.4"/>
    <row r="4162" ht="14.4"/>
    <row r="4163" ht="14.4"/>
    <row r="4164" ht="14.4"/>
    <row r="4165" ht="14.4"/>
    <row r="4166" ht="14.4"/>
    <row r="4167" ht="14.4"/>
    <row r="4168" ht="14.4"/>
    <row r="4169" ht="14.4"/>
    <row r="4170" ht="14.4"/>
    <row r="4171" ht="14.4"/>
    <row r="4172" ht="14.4"/>
    <row r="4173" ht="14.4"/>
    <row r="4174" ht="14.4"/>
    <row r="4175" ht="14.4"/>
    <row r="4176" ht="14.4"/>
    <row r="4177" ht="14.4"/>
    <row r="4178" ht="14.4"/>
    <row r="4179" ht="14.4"/>
    <row r="4180" ht="14.4"/>
    <row r="4181" ht="14.4"/>
    <row r="4182" ht="14.4"/>
    <row r="4183" ht="14.4"/>
    <row r="4184" ht="14.4"/>
    <row r="4185" ht="14.4"/>
    <row r="4186" ht="14.4"/>
    <row r="4187" ht="14.4"/>
    <row r="4188" ht="14.4"/>
    <row r="4189" ht="14.4"/>
    <row r="4190" ht="14.4"/>
    <row r="4191" ht="14.4"/>
    <row r="4192" ht="14.4"/>
    <row r="4193" ht="14.4"/>
    <row r="4194" ht="14.4"/>
    <row r="4195" ht="14.4"/>
    <row r="4196" ht="14.4"/>
    <row r="4197" ht="14.4"/>
    <row r="4198" ht="14.4"/>
    <row r="4199" ht="14.4"/>
    <row r="4200" ht="14.4"/>
    <row r="4201" ht="14.4"/>
    <row r="4202" ht="14.4"/>
    <row r="4203" ht="14.4"/>
    <row r="4204" ht="14.4"/>
    <row r="4205" ht="14.4"/>
    <row r="4206" ht="14.4"/>
    <row r="4207" ht="14.4"/>
    <row r="4208" ht="14.4"/>
    <row r="4209" ht="14.4"/>
    <row r="4210" ht="14.4"/>
    <row r="4211" ht="14.4"/>
    <row r="4212" ht="14.4"/>
    <row r="4213" ht="14.4"/>
    <row r="4214" ht="14.4"/>
    <row r="4215" ht="14.4"/>
    <row r="4216" ht="14.4"/>
    <row r="4217" ht="14.4"/>
    <row r="4218" ht="14.4"/>
    <row r="4219" ht="14.4"/>
    <row r="4220" ht="14.4"/>
    <row r="4221" ht="14.4"/>
    <row r="4222" ht="14.4"/>
    <row r="4223" ht="14.4"/>
    <row r="4224" ht="14.4"/>
    <row r="4225" ht="14.4"/>
    <row r="4226" ht="14.4"/>
    <row r="4227" ht="14.4"/>
    <row r="4228" ht="14.4"/>
    <row r="4229" ht="14.4"/>
    <row r="4230" ht="14.4"/>
    <row r="4231" ht="14.4"/>
    <row r="4232" ht="14.4"/>
    <row r="4233" ht="14.4"/>
    <row r="4234" ht="14.4"/>
    <row r="4235" ht="14.4"/>
    <row r="4236" ht="14.4"/>
    <row r="4237" ht="14.4"/>
    <row r="4238" ht="14.4"/>
    <row r="4239" ht="14.4"/>
    <row r="4240" ht="14.4"/>
    <row r="4241" ht="14.4"/>
    <row r="4242" ht="14.4"/>
    <row r="4243" ht="14.4"/>
    <row r="4244" ht="14.4"/>
    <row r="4245" ht="14.4"/>
    <row r="4246" ht="14.4"/>
    <row r="4247" ht="14.4"/>
    <row r="4248" ht="14.4"/>
    <row r="4249" ht="14.4"/>
    <row r="4250" ht="14.4"/>
    <row r="4251" ht="14.4"/>
    <row r="4252" ht="14.4"/>
    <row r="4253" ht="14.4"/>
    <row r="4254" ht="14.4"/>
    <row r="4255" ht="14.4"/>
    <row r="4256" ht="14.4"/>
    <row r="4257" ht="14.4"/>
    <row r="4258" ht="14.4"/>
    <row r="4259" ht="14.4"/>
    <row r="4260" ht="14.4"/>
    <row r="4261" ht="14.4"/>
    <row r="4262" ht="14.4"/>
    <row r="4263" ht="14.4"/>
    <row r="4264" ht="14.4"/>
    <row r="4265" ht="14.4"/>
    <row r="4266" ht="14.4"/>
    <row r="4267" ht="14.4"/>
    <row r="4268" ht="14.4"/>
    <row r="4269" ht="14.4"/>
    <row r="4270" ht="14.4"/>
    <row r="4271" ht="14.4"/>
    <row r="4272" ht="14.4"/>
    <row r="4273" ht="14.4"/>
    <row r="4274" ht="14.4"/>
    <row r="4275" ht="14.4"/>
    <row r="4276" ht="14.4"/>
    <row r="4277" ht="14.4"/>
    <row r="4278" ht="14.4"/>
    <row r="4279" ht="14.4"/>
    <row r="4280" ht="14.4"/>
    <row r="4281" ht="14.4"/>
    <row r="4282" ht="14.4"/>
    <row r="4283" ht="14.4"/>
    <row r="4284" ht="14.4"/>
    <row r="4285" ht="14.4"/>
    <row r="4286" ht="14.4"/>
    <row r="4287" ht="14.4"/>
    <row r="4288" ht="14.4"/>
    <row r="4289" ht="14.4"/>
    <row r="4290" ht="14.4"/>
    <row r="4291" ht="14.4"/>
    <row r="4292" ht="14.4"/>
    <row r="4293" ht="14.4"/>
    <row r="4294" ht="14.4"/>
    <row r="4295" ht="14.4"/>
    <row r="4296" ht="14.4"/>
    <row r="4297" ht="14.4"/>
    <row r="4298" ht="14.4"/>
    <row r="4299" ht="14.4"/>
    <row r="4300" ht="14.4"/>
    <row r="4301" ht="14.4"/>
    <row r="4302" ht="14.4"/>
    <row r="4303" ht="14.4"/>
    <row r="4304" ht="14.4"/>
    <row r="4305" ht="14.4"/>
    <row r="4306" ht="14.4"/>
    <row r="4307" ht="14.4"/>
    <row r="4308" ht="14.4"/>
    <row r="4309" ht="14.4"/>
    <row r="4310" ht="14.4"/>
    <row r="4311" ht="14.4"/>
    <row r="4312" ht="14.4"/>
    <row r="4313" ht="14.4"/>
    <row r="4314" ht="14.4"/>
    <row r="4315" ht="14.4"/>
    <row r="4316" ht="14.4"/>
    <row r="4317" ht="14.4"/>
    <row r="4318" ht="14.4"/>
    <row r="4319" ht="14.4"/>
    <row r="4320" ht="14.4"/>
    <row r="4321" ht="14.4"/>
    <row r="4322" ht="14.4"/>
    <row r="4323" ht="14.4"/>
    <row r="4324" ht="14.4"/>
    <row r="4325" ht="14.4"/>
    <row r="4326" ht="14.4"/>
    <row r="4327" ht="14.4"/>
    <row r="4328" ht="14.4"/>
    <row r="4329" ht="14.4"/>
    <row r="4330" ht="14.4"/>
    <row r="4331" ht="14.4"/>
    <row r="4332" ht="14.4"/>
    <row r="4333" ht="14.4"/>
    <row r="4334" ht="14.4"/>
    <row r="4335" ht="14.4"/>
    <row r="4336" ht="14.4"/>
    <row r="4337" ht="14.4"/>
    <row r="4338" ht="14.4"/>
    <row r="4339" ht="14.4"/>
    <row r="4340" ht="14.4"/>
    <row r="4341" ht="14.4"/>
    <row r="4342" ht="14.4"/>
    <row r="4343" ht="14.4"/>
    <row r="4344" ht="14.4"/>
    <row r="4345" ht="14.4"/>
    <row r="4346" ht="14.4"/>
    <row r="4347" ht="14.4"/>
    <row r="4348" ht="14.4"/>
    <row r="4349" ht="14.4"/>
    <row r="4350" ht="14.4"/>
    <row r="4351" ht="14.4"/>
    <row r="4352" ht="14.4"/>
    <row r="4353" ht="14.4"/>
    <row r="4354" ht="14.4"/>
    <row r="4355" ht="14.4"/>
    <row r="4356" ht="14.4"/>
    <row r="4357" ht="14.4"/>
    <row r="4358" ht="14.4"/>
    <row r="4359" ht="14.4"/>
    <row r="4360" ht="14.4"/>
    <row r="4361" ht="14.4"/>
    <row r="4362" ht="14.4"/>
    <row r="4363" ht="14.4"/>
    <row r="4364" ht="14.4"/>
    <row r="4365" ht="14.4"/>
    <row r="4366" ht="14.4"/>
    <row r="4367" ht="14.4"/>
    <row r="4368" ht="14.4"/>
    <row r="4369" ht="14.4"/>
    <row r="4370" ht="14.4"/>
    <row r="4371" ht="14.4"/>
    <row r="4372" ht="14.4"/>
    <row r="4373" ht="14.4"/>
    <row r="4374" ht="14.4"/>
    <row r="4375" ht="14.4"/>
    <row r="4376" ht="14.4"/>
    <row r="4377" ht="14.4"/>
    <row r="4378" ht="14.4"/>
    <row r="4379" ht="14.4"/>
    <row r="4380" ht="14.4"/>
    <row r="4381" ht="14.4"/>
    <row r="4382" ht="14.4"/>
    <row r="4383" ht="14.4"/>
    <row r="4384" ht="14.4"/>
    <row r="4385" ht="14.4"/>
    <row r="4386" ht="14.4"/>
    <row r="4387" ht="14.4"/>
    <row r="4388" ht="14.4"/>
    <row r="4389" ht="14.4"/>
    <row r="4390" ht="14.4"/>
    <row r="4391" ht="14.4"/>
    <row r="4392" ht="14.4"/>
    <row r="4393" ht="14.4"/>
    <row r="4394" ht="14.4"/>
    <row r="4395" ht="14.4"/>
    <row r="4396" ht="14.4"/>
    <row r="4397" ht="14.4"/>
    <row r="4398" ht="14.4"/>
    <row r="4399" ht="14.4"/>
    <row r="4400" ht="14.4"/>
    <row r="4401" ht="14.4"/>
    <row r="4402" ht="14.4"/>
    <row r="4403" ht="14.4"/>
    <row r="4404" ht="14.4"/>
    <row r="4405" ht="14.4"/>
    <row r="4406" ht="14.4"/>
    <row r="4407" ht="14.4"/>
    <row r="4408" ht="14.4"/>
    <row r="4409" ht="14.4"/>
    <row r="4410" ht="14.4"/>
    <row r="4411" ht="14.4"/>
    <row r="4412" ht="14.4"/>
    <row r="4413" ht="14.4"/>
    <row r="4414" ht="14.4"/>
    <row r="4415" ht="14.4"/>
    <row r="4416" ht="14.4"/>
    <row r="4417" ht="14.4"/>
    <row r="4418" ht="14.4"/>
    <row r="4419" ht="14.4"/>
    <row r="4420" ht="14.4"/>
    <row r="4421" ht="14.4"/>
    <row r="4422" ht="14.4"/>
    <row r="4423" ht="14.4"/>
    <row r="4424" ht="14.4"/>
    <row r="4425" ht="14.4"/>
    <row r="4426" ht="14.4"/>
    <row r="4427" ht="14.4"/>
    <row r="4428" ht="14.4"/>
    <row r="4429" ht="14.4"/>
    <row r="4430" ht="14.4"/>
    <row r="4431" ht="14.4"/>
    <row r="4432" ht="14.4"/>
    <row r="4433" ht="14.4"/>
    <row r="4434" ht="14.4"/>
    <row r="4435" ht="14.4"/>
    <row r="4436" ht="14.4"/>
    <row r="4437" ht="14.4"/>
    <row r="4438" ht="14.4"/>
    <row r="4439" ht="14.4"/>
    <row r="4440" ht="14.4"/>
    <row r="4441" ht="14.4"/>
    <row r="4442" ht="14.4"/>
    <row r="4443" ht="14.4"/>
    <row r="4444" ht="14.4"/>
    <row r="4445" ht="14.4"/>
    <row r="4446" ht="14.4"/>
    <row r="4447" ht="14.4"/>
    <row r="4448" ht="14.4"/>
    <row r="4449" ht="14.4"/>
    <row r="4450" ht="14.4"/>
    <row r="4451" ht="14.4"/>
    <row r="4452" ht="14.4"/>
    <row r="4453" ht="14.4"/>
    <row r="4454" ht="14.4"/>
    <row r="4455" ht="14.4"/>
    <row r="4456" ht="14.4"/>
    <row r="4457" ht="14.4"/>
    <row r="4458" ht="14.4"/>
    <row r="4459" ht="14.4"/>
    <row r="4460" ht="14.4"/>
    <row r="4461" ht="14.4"/>
    <row r="4462" ht="14.4"/>
    <row r="4463" ht="14.4"/>
    <row r="4464" ht="14.4"/>
    <row r="4465" ht="14.4"/>
    <row r="4466" ht="14.4"/>
    <row r="4467" ht="14.4"/>
    <row r="4468" ht="14.4"/>
    <row r="4469" ht="14.4"/>
    <row r="4470" ht="14.4"/>
    <row r="4471" ht="14.4"/>
    <row r="4472" ht="14.4"/>
    <row r="4473" ht="14.4"/>
    <row r="4474" ht="14.4"/>
    <row r="4475" ht="14.4"/>
    <row r="4476" ht="14.4"/>
    <row r="4477" ht="14.4"/>
    <row r="4478" ht="14.4"/>
    <row r="4479" ht="14.4"/>
    <row r="4480" ht="14.4"/>
    <row r="4481" ht="14.4"/>
    <row r="4482" ht="14.4"/>
    <row r="4483" ht="14.4"/>
    <row r="4484" ht="14.4"/>
    <row r="4485" ht="14.4"/>
    <row r="4486" ht="14.4"/>
    <row r="4487" ht="14.4"/>
    <row r="4488" ht="14.4"/>
    <row r="4489" ht="14.4"/>
    <row r="4490" ht="14.4"/>
    <row r="4491" ht="14.4"/>
    <row r="4492" ht="14.4"/>
    <row r="4493" ht="14.4"/>
    <row r="4494" ht="14.4"/>
    <row r="4495" ht="14.4"/>
    <row r="4496" ht="14.4"/>
    <row r="4497" ht="14.4"/>
    <row r="4498" ht="14.4"/>
    <row r="4499" ht="14.4"/>
    <row r="4500" ht="14.4"/>
    <row r="4501" ht="14.4"/>
    <row r="4502" ht="14.4"/>
    <row r="4503" ht="14.4"/>
    <row r="4504" ht="14.4"/>
    <row r="4505" ht="14.4"/>
    <row r="4506" ht="14.4"/>
    <row r="4507" ht="14.4"/>
    <row r="4508" ht="14.4"/>
    <row r="4509" ht="14.4"/>
    <row r="4510" ht="14.4"/>
    <row r="4511" ht="14.4"/>
    <row r="4512" ht="14.4"/>
    <row r="4513" ht="14.4"/>
    <row r="4514" ht="14.4"/>
    <row r="4515" ht="14.4"/>
    <row r="4516" ht="14.4"/>
    <row r="4517" ht="14.4"/>
    <row r="4518" ht="14.4"/>
    <row r="4519" ht="14.4"/>
    <row r="4520" ht="14.4"/>
    <row r="4521" ht="14.4"/>
    <row r="4522" ht="14.4"/>
    <row r="4523" ht="14.4"/>
    <row r="4524" ht="14.4"/>
    <row r="4525" ht="14.4"/>
    <row r="4526" ht="14.4"/>
    <row r="4527" ht="14.4"/>
    <row r="4528" ht="14.4"/>
    <row r="4529" ht="14.4"/>
    <row r="4530" ht="14.4"/>
    <row r="4531" ht="14.4"/>
    <row r="4532" ht="14.4"/>
    <row r="4533" ht="14.4"/>
    <row r="4534" ht="14.4"/>
    <row r="4535" ht="14.4"/>
    <row r="4536" ht="14.4"/>
    <row r="4537" ht="14.4"/>
    <row r="4538" ht="14.4"/>
    <row r="4539" ht="14.4"/>
    <row r="4540" ht="14.4"/>
    <row r="4541" ht="14.4"/>
    <row r="4542" ht="14.4"/>
    <row r="4543" ht="14.4"/>
    <row r="4544" ht="14.4"/>
    <row r="4545" ht="14.4"/>
    <row r="4546" ht="14.4"/>
    <row r="4547" ht="14.4"/>
    <row r="4548" ht="14.4"/>
    <row r="4549" ht="14.4"/>
    <row r="4550" ht="14.4"/>
    <row r="4551" ht="14.4"/>
    <row r="4552" ht="14.4"/>
    <row r="4553" ht="14.4"/>
    <row r="4554" ht="14.4"/>
    <row r="4555" ht="14.4"/>
    <row r="4556" ht="14.4"/>
    <row r="4557" ht="14.4"/>
    <row r="4558" ht="14.4"/>
    <row r="4559" ht="14.4"/>
    <row r="4560" ht="14.4"/>
    <row r="4561" ht="14.4"/>
    <row r="4562" ht="14.4"/>
    <row r="4563" ht="14.4"/>
    <row r="4564" ht="14.4"/>
    <row r="4565" ht="14.4"/>
    <row r="4566" ht="14.4"/>
    <row r="4567" ht="14.4"/>
    <row r="4568" ht="14.4"/>
    <row r="4569" ht="14.4"/>
    <row r="4570" ht="14.4"/>
    <row r="4571" ht="14.4"/>
    <row r="4572" ht="14.4"/>
    <row r="4573" ht="14.4"/>
    <row r="4574" ht="14.4"/>
    <row r="4575" ht="14.4"/>
    <row r="4576" ht="14.4"/>
    <row r="4577" ht="14.4"/>
    <row r="4578" ht="14.4"/>
    <row r="4579" ht="14.4"/>
    <row r="4580" ht="14.4"/>
    <row r="4581" ht="14.4"/>
    <row r="4582" ht="14.4"/>
    <row r="4583" ht="14.4"/>
    <row r="4584" ht="14.4"/>
    <row r="4585" ht="14.4"/>
    <row r="4586" ht="14.4"/>
    <row r="4587" ht="14.4"/>
    <row r="4588" ht="14.4"/>
    <row r="4589" ht="14.4"/>
    <row r="4590" ht="14.4"/>
    <row r="4591" ht="14.4"/>
    <row r="4592" ht="14.4"/>
    <row r="4593" ht="14.4"/>
    <row r="4594" ht="14.4"/>
    <row r="4595" ht="14.4"/>
    <row r="4596" ht="14.4"/>
    <row r="4597" ht="14.4"/>
    <row r="4598" ht="14.4"/>
    <row r="4599" ht="14.4"/>
    <row r="4600" ht="14.4"/>
    <row r="4601" ht="14.4"/>
    <row r="4602" ht="14.4"/>
    <row r="4603" ht="14.4"/>
    <row r="4604" ht="14.4"/>
    <row r="4605" ht="14.4"/>
    <row r="4606" ht="14.4"/>
    <row r="4607" ht="14.4"/>
    <row r="4608" ht="14.4"/>
    <row r="4609" ht="14.4"/>
    <row r="4610" ht="14.4"/>
    <row r="4611" ht="14.4"/>
    <row r="4612" ht="14.4"/>
    <row r="4613" ht="14.4"/>
    <row r="4614" ht="14.4"/>
    <row r="4615" ht="14.4"/>
    <row r="4616" ht="14.4"/>
    <row r="4617" ht="14.4"/>
    <row r="4618" ht="14.4"/>
    <row r="4619" ht="14.4"/>
    <row r="4620" ht="14.4"/>
    <row r="4621" ht="14.4"/>
    <row r="4622" ht="14.4"/>
    <row r="4623" ht="14.4"/>
    <row r="4624" ht="14.4"/>
    <row r="4625" ht="14.4"/>
    <row r="4626" ht="14.4"/>
    <row r="4627" ht="14.4"/>
    <row r="4628" ht="14.4"/>
    <row r="4629" ht="14.4"/>
    <row r="4630" ht="14.4"/>
    <row r="4631" ht="14.4"/>
    <row r="4632" ht="14.4"/>
    <row r="4633" ht="14.4"/>
    <row r="4634" ht="14.4"/>
    <row r="4635" ht="14.4"/>
    <row r="4636" ht="14.4"/>
    <row r="4637" ht="14.4"/>
    <row r="4638" ht="14.4"/>
    <row r="4639" ht="14.4"/>
    <row r="4640" ht="14.4"/>
    <row r="4641" ht="14.4"/>
    <row r="4642" ht="14.4"/>
    <row r="4643" ht="14.4"/>
    <row r="4644" ht="14.4"/>
    <row r="4645" ht="14.4"/>
    <row r="4646" ht="14.4"/>
    <row r="4647" ht="14.4"/>
    <row r="4648" ht="14.4"/>
    <row r="4649" ht="14.4"/>
    <row r="4650" ht="14.4"/>
    <row r="4651" ht="14.4"/>
    <row r="4652" ht="14.4"/>
    <row r="4653" ht="14.4"/>
    <row r="4654" ht="14.4"/>
    <row r="4655" ht="14.4"/>
    <row r="4656" ht="14.4"/>
    <row r="4657" ht="14.4"/>
    <row r="4658" ht="14.4"/>
    <row r="4659" ht="14.4"/>
    <row r="4660" ht="14.4"/>
    <row r="4661" ht="14.4"/>
    <row r="4662" ht="14.4"/>
    <row r="4663" ht="14.4"/>
    <row r="4664" ht="14.4"/>
    <row r="4665" ht="14.4"/>
    <row r="4666" ht="14.4"/>
    <row r="4667" ht="14.4"/>
    <row r="4668" ht="14.4"/>
    <row r="4669" ht="14.4"/>
    <row r="4670" ht="14.4"/>
    <row r="4671" ht="14.4"/>
    <row r="4672" ht="14.4"/>
    <row r="4673" ht="14.4"/>
    <row r="4674" ht="14.4"/>
    <row r="4675" ht="14.4"/>
    <row r="4676" ht="14.4"/>
    <row r="4677" ht="14.4"/>
    <row r="4678" ht="14.4"/>
    <row r="4679" ht="14.4"/>
    <row r="4680" ht="14.4"/>
    <row r="4681" ht="14.4"/>
    <row r="4682" ht="14.4"/>
    <row r="4683" ht="14.4"/>
    <row r="4684" ht="14.4"/>
    <row r="4685" ht="14.4"/>
    <row r="4686" ht="14.4"/>
    <row r="4687" ht="14.4"/>
    <row r="4688" ht="14.4"/>
    <row r="4689" ht="14.4"/>
    <row r="4690" ht="14.4"/>
    <row r="4691" ht="14.4"/>
    <row r="4692" ht="14.4"/>
    <row r="4693" ht="14.4"/>
    <row r="4694" ht="14.4"/>
    <row r="4695" ht="14.4"/>
    <row r="4696" ht="14.4"/>
    <row r="4697" ht="14.4"/>
    <row r="4698" ht="14.4"/>
    <row r="4699" ht="14.4"/>
    <row r="4700" ht="14.4"/>
    <row r="4701" ht="14.4"/>
    <row r="4702" ht="14.4"/>
    <row r="4703" ht="14.4"/>
    <row r="4704" ht="14.4"/>
    <row r="4705" ht="14.4"/>
    <row r="4706" ht="14.4"/>
    <row r="4707" ht="14.4"/>
    <row r="4708" ht="14.4"/>
    <row r="4709" ht="14.4"/>
    <row r="4710" ht="14.4"/>
    <row r="4711" ht="14.4"/>
    <row r="4712" ht="14.4"/>
    <row r="4713" ht="14.4"/>
    <row r="4714" ht="14.4"/>
    <row r="4715" ht="14.4"/>
    <row r="4716" ht="14.4"/>
    <row r="4717" ht="14.4"/>
    <row r="4718" ht="14.4"/>
    <row r="4719" ht="14.4"/>
    <row r="4720" ht="14.4"/>
    <row r="4721" ht="14.4"/>
    <row r="4722" ht="14.4"/>
    <row r="4723" ht="14.4"/>
    <row r="4724" ht="14.4"/>
    <row r="4725" ht="14.4"/>
    <row r="4726" ht="14.4"/>
    <row r="4727" ht="14.4"/>
    <row r="4728" ht="14.4"/>
    <row r="4729" ht="14.4"/>
    <row r="4730" ht="14.4"/>
    <row r="4731" ht="14.4"/>
    <row r="4732" ht="14.4"/>
    <row r="4733" ht="14.4"/>
    <row r="4734" ht="14.4"/>
    <row r="4735" ht="14.4"/>
    <row r="4736" ht="14.4"/>
    <row r="4737" ht="14.4"/>
    <row r="4738" ht="14.4"/>
    <row r="4739" ht="14.4"/>
    <row r="4740" ht="14.4"/>
    <row r="4741" ht="14.4"/>
    <row r="4742" ht="14.4"/>
    <row r="4743" ht="14.4"/>
    <row r="4744" ht="14.4"/>
    <row r="4745" ht="14.4"/>
    <row r="4746" ht="14.4"/>
    <row r="4747" ht="14.4"/>
    <row r="4748" ht="14.4"/>
    <row r="4749" ht="14.4"/>
    <row r="4750" ht="14.4"/>
    <row r="4751" ht="14.4"/>
    <row r="4752" ht="14.4"/>
    <row r="4753" ht="14.4"/>
    <row r="4754" ht="14.4"/>
    <row r="4755" ht="14.4"/>
    <row r="4756" ht="14.4"/>
    <row r="4757" ht="14.4"/>
    <row r="4758" ht="14.4"/>
    <row r="4759" ht="14.4"/>
    <row r="4760" ht="14.4"/>
    <row r="4761" ht="14.4"/>
    <row r="4762" ht="14.4"/>
    <row r="4763" ht="14.4"/>
    <row r="4764" ht="14.4"/>
    <row r="4765" ht="14.4"/>
    <row r="4766" ht="14.4"/>
    <row r="4767" ht="14.4"/>
    <row r="4768" ht="14.4"/>
    <row r="4769" ht="14.4"/>
    <row r="4770" ht="14.4"/>
    <row r="4771" ht="14.4"/>
    <row r="4772" ht="14.4"/>
    <row r="4773" ht="14.4"/>
    <row r="4774" ht="14.4"/>
    <row r="4775" ht="14.4"/>
    <row r="4776" ht="14.4"/>
    <row r="4777" ht="14.4"/>
    <row r="4778" ht="14.4"/>
    <row r="4779" ht="14.4"/>
    <row r="4780" ht="14.4"/>
    <row r="4781" ht="14.4"/>
    <row r="4782" ht="14.4"/>
    <row r="4783" ht="14.4"/>
    <row r="4784" ht="14.4"/>
    <row r="4785" ht="14.4"/>
    <row r="4786" ht="14.4"/>
    <row r="4787" ht="14.4"/>
    <row r="4788" ht="14.4"/>
    <row r="4789" ht="14.4"/>
    <row r="4790" ht="14.4"/>
    <row r="4791" ht="14.4"/>
    <row r="4792" ht="14.4"/>
    <row r="4793" ht="14.4"/>
    <row r="4794" ht="14.4"/>
    <row r="4795" ht="14.4"/>
    <row r="4796" ht="14.4"/>
    <row r="4797" ht="14.4"/>
    <row r="4798" ht="14.4"/>
    <row r="4799" ht="14.4"/>
    <row r="4800" ht="14.4"/>
    <row r="4801" ht="14.4"/>
    <row r="4802" ht="14.4"/>
    <row r="4803" ht="14.4"/>
    <row r="4804" ht="14.4"/>
    <row r="4805" ht="14.4"/>
    <row r="4806" ht="14.4"/>
    <row r="4807" ht="14.4"/>
    <row r="4808" ht="14.4"/>
    <row r="4809" ht="14.4"/>
    <row r="4810" ht="14.4"/>
    <row r="4811" ht="14.4"/>
    <row r="4812" ht="14.4"/>
    <row r="4813" ht="14.4"/>
    <row r="4814" ht="14.4"/>
    <row r="4815" ht="14.4"/>
    <row r="4816" ht="14.4"/>
    <row r="4817" ht="14.4"/>
    <row r="4818" ht="14.4"/>
    <row r="4819" ht="14.4"/>
    <row r="4820" ht="14.4"/>
    <row r="4821" ht="14.4"/>
    <row r="4822" ht="14.4"/>
    <row r="4823" ht="14.4"/>
    <row r="4824" ht="14.4"/>
    <row r="4825" ht="14.4"/>
    <row r="4826" ht="14.4"/>
    <row r="4827" ht="14.4"/>
    <row r="4828" ht="14.4"/>
    <row r="4829" ht="14.4"/>
    <row r="4830" ht="14.4"/>
    <row r="4831" ht="14.4"/>
    <row r="4832" ht="14.4"/>
    <row r="4833" ht="14.4"/>
    <row r="4834" ht="14.4"/>
    <row r="4835" ht="14.4"/>
    <row r="4836" ht="14.4"/>
    <row r="4837" ht="14.4"/>
    <row r="4838" ht="14.4"/>
    <row r="4839" ht="14.4"/>
    <row r="4840" ht="14.4"/>
    <row r="4841" ht="14.4"/>
    <row r="4842" ht="14.4"/>
    <row r="4843" ht="14.4"/>
    <row r="4844" ht="14.4"/>
    <row r="4845" ht="14.4"/>
    <row r="4846" ht="14.4"/>
    <row r="4847" ht="14.4"/>
    <row r="4848" ht="14.4"/>
    <row r="4849" ht="14.4"/>
    <row r="4850" ht="14.4"/>
    <row r="4851" ht="14.4"/>
    <row r="4852" ht="14.4"/>
    <row r="4853" ht="14.4"/>
    <row r="4854" ht="14.4"/>
    <row r="4855" ht="14.4"/>
    <row r="4856" ht="14.4"/>
    <row r="4857" ht="14.4"/>
    <row r="4858" ht="14.4"/>
    <row r="4859" ht="14.4"/>
    <row r="4860" ht="14.4"/>
    <row r="4861" ht="14.4"/>
    <row r="4862" ht="14.4"/>
    <row r="4863" ht="14.4"/>
    <row r="4864" ht="14.4"/>
    <row r="4865" ht="14.4"/>
    <row r="4866" ht="14.4"/>
    <row r="4867" ht="14.4"/>
    <row r="4868" ht="14.4"/>
    <row r="4869" ht="14.4"/>
    <row r="4870" ht="14.4"/>
    <row r="4871" ht="14.4"/>
    <row r="4872" ht="14.4"/>
    <row r="4873" ht="14.4"/>
    <row r="4874" ht="14.4"/>
    <row r="4875" ht="14.4"/>
    <row r="4876" ht="14.4"/>
    <row r="4877" ht="14.4"/>
    <row r="4878" ht="14.4"/>
    <row r="4879" ht="14.4"/>
    <row r="4880" ht="14.4"/>
    <row r="4881" ht="14.4"/>
    <row r="4882" ht="14.4"/>
    <row r="4883" ht="14.4"/>
    <row r="4884" ht="14.4"/>
    <row r="4885" ht="14.4"/>
    <row r="4886" ht="14.4"/>
    <row r="4887" ht="14.4"/>
    <row r="4888" ht="14.4"/>
    <row r="4889" ht="14.4"/>
    <row r="4890" ht="14.4"/>
    <row r="4891" ht="14.4"/>
    <row r="4892" ht="14.4"/>
    <row r="4893" ht="14.4"/>
    <row r="4894" ht="14.4"/>
    <row r="4895" ht="14.4"/>
    <row r="4896" ht="14.4"/>
    <row r="4897" ht="14.4"/>
    <row r="4898" ht="14.4"/>
    <row r="4899" ht="14.4"/>
    <row r="4900" ht="14.4"/>
    <row r="4901" ht="14.4"/>
    <row r="4902" ht="14.4"/>
    <row r="4903" ht="14.4"/>
    <row r="4904" ht="14.4"/>
    <row r="4905" ht="14.4"/>
    <row r="4906" ht="14.4"/>
    <row r="4907" ht="14.4"/>
    <row r="4908" ht="14.4"/>
    <row r="4909" ht="14.4"/>
    <row r="4910" ht="14.4"/>
    <row r="4911" ht="14.4"/>
    <row r="4912" ht="14.4"/>
    <row r="4913" ht="14.4"/>
    <row r="4914" ht="14.4"/>
    <row r="4915" ht="14.4"/>
    <row r="4916" ht="14.4"/>
    <row r="4917" ht="14.4"/>
    <row r="4918" ht="14.4"/>
    <row r="4919" ht="14.4"/>
    <row r="4920" ht="14.4"/>
    <row r="4921" ht="14.4"/>
    <row r="4922" ht="14.4"/>
    <row r="4923" ht="14.4"/>
    <row r="4924" ht="14.4"/>
    <row r="4925" ht="14.4"/>
    <row r="4926" ht="14.4"/>
    <row r="4927" ht="14.4"/>
    <row r="4928" ht="14.4"/>
    <row r="4929" ht="14.4"/>
    <row r="4930" ht="14.4"/>
    <row r="4931" ht="14.4"/>
    <row r="4932" ht="14.4"/>
    <row r="4933" ht="14.4"/>
    <row r="4934" ht="14.4"/>
    <row r="4935" ht="14.4"/>
    <row r="4936" ht="14.4"/>
    <row r="4937" ht="14.4"/>
    <row r="4938" ht="14.4"/>
    <row r="4939" ht="14.4"/>
    <row r="4940" ht="14.4"/>
    <row r="4941" ht="14.4"/>
    <row r="4942" ht="14.4"/>
    <row r="4943" ht="14.4"/>
    <row r="4944" ht="14.4"/>
    <row r="4945" ht="14.4"/>
    <row r="4946" ht="14.4"/>
    <row r="4947" ht="14.4"/>
    <row r="4948" ht="14.4"/>
    <row r="4949" ht="14.4"/>
    <row r="4950" ht="14.4"/>
    <row r="4951" ht="14.4"/>
    <row r="4952" ht="14.4"/>
    <row r="4953" ht="14.4"/>
    <row r="4954" ht="14.4"/>
    <row r="4955" ht="14.4"/>
    <row r="4956" ht="14.4"/>
    <row r="4957" ht="14.4"/>
    <row r="4958" ht="14.4"/>
    <row r="4959" ht="14.4"/>
    <row r="4960" ht="14.4"/>
    <row r="4961" ht="14.4"/>
    <row r="4962" ht="14.4"/>
    <row r="4963" ht="14.4"/>
    <row r="4964" ht="14.4"/>
    <row r="4965" ht="14.4"/>
    <row r="4966" ht="14.4"/>
    <row r="4967" ht="14.4"/>
    <row r="4968" ht="14.4"/>
    <row r="4969" ht="14.4"/>
    <row r="4970" ht="14.4"/>
    <row r="4971" ht="14.4"/>
    <row r="4972" ht="14.4"/>
    <row r="4973" ht="14.4"/>
    <row r="4974" ht="14.4"/>
    <row r="4975" ht="14.4"/>
    <row r="4976" ht="14.4"/>
    <row r="4977" ht="14.4"/>
    <row r="4978" ht="14.4"/>
    <row r="4979" ht="14.4"/>
    <row r="4980" ht="14.4"/>
    <row r="4981" ht="14.4"/>
    <row r="4982" ht="14.4"/>
    <row r="4983" ht="14.4"/>
    <row r="4984" ht="14.4"/>
    <row r="4985" ht="14.4"/>
    <row r="4986" ht="14.4"/>
    <row r="4987" ht="14.4"/>
    <row r="4988" ht="14.4"/>
    <row r="4989" ht="14.4"/>
    <row r="4990" ht="14.4"/>
    <row r="4991" ht="14.4"/>
    <row r="4992" ht="14.4"/>
    <row r="4993" ht="14.4"/>
    <row r="4994" ht="14.4"/>
    <row r="4995" ht="14.4"/>
    <row r="4996" ht="14.4"/>
    <row r="4997" ht="14.4"/>
    <row r="4998" ht="14.4"/>
    <row r="4999" ht="14.4"/>
    <row r="5000" ht="14.4"/>
    <row r="5001" ht="14.4"/>
    <row r="5002" ht="14.4"/>
    <row r="5003" ht="14.4"/>
    <row r="5004" ht="14.4"/>
    <row r="5005" ht="14.4"/>
    <row r="5006" ht="14.4"/>
    <row r="5007" ht="14.4"/>
    <row r="5008" ht="14.4"/>
    <row r="5009" ht="14.4"/>
    <row r="5010" ht="14.4"/>
    <row r="5011" ht="14.4"/>
    <row r="5012" ht="14.4"/>
    <row r="5013" ht="14.4"/>
    <row r="5014" ht="14.4"/>
    <row r="5015" ht="14.4"/>
    <row r="5016" ht="14.4"/>
    <row r="5017" ht="14.4"/>
    <row r="5018" ht="14.4"/>
    <row r="5019" ht="14.4"/>
    <row r="5020" ht="14.4"/>
    <row r="5021" ht="14.4"/>
    <row r="5022" ht="14.4"/>
    <row r="5023" ht="14.4"/>
    <row r="5024" ht="14.4"/>
    <row r="5025" ht="14.4"/>
    <row r="5026" ht="14.4"/>
    <row r="5027" ht="14.4"/>
    <row r="5028" ht="14.4"/>
    <row r="5029" ht="14.4"/>
    <row r="5030" ht="14.4"/>
    <row r="5031" ht="14.4"/>
    <row r="5032" ht="14.4"/>
    <row r="5033" ht="14.4"/>
    <row r="5034" ht="14.4"/>
    <row r="5035" ht="14.4"/>
    <row r="5036" ht="14.4"/>
    <row r="5037" ht="14.4"/>
    <row r="5038" ht="14.4"/>
    <row r="5039" ht="14.4"/>
    <row r="5040" ht="14.4"/>
    <row r="5041" ht="14.4"/>
    <row r="5042" ht="14.4"/>
    <row r="5043" ht="14.4"/>
    <row r="5044" ht="14.4"/>
    <row r="5045" ht="14.4"/>
    <row r="5046" ht="14.4"/>
    <row r="5047" ht="14.4"/>
    <row r="5048" ht="14.4"/>
    <row r="5049" ht="14.4"/>
    <row r="5050" ht="14.4"/>
    <row r="5051" ht="14.4"/>
    <row r="5052" ht="14.4"/>
    <row r="5053" ht="14.4"/>
    <row r="5054" ht="14.4"/>
    <row r="5055" ht="14.4"/>
    <row r="5056" ht="14.4"/>
    <row r="5057" ht="14.4"/>
    <row r="5058" ht="14.4"/>
    <row r="5059" ht="14.4"/>
    <row r="5060" ht="14.4"/>
    <row r="5061" ht="14.4"/>
    <row r="5062" ht="14.4"/>
    <row r="5063" ht="14.4"/>
    <row r="5064" ht="14.4"/>
    <row r="5065" ht="14.4"/>
    <row r="5066" ht="14.4"/>
    <row r="5067" ht="14.4"/>
    <row r="5068" ht="14.4"/>
    <row r="5069" ht="14.4"/>
    <row r="5070" ht="14.4"/>
    <row r="5071" ht="14.4"/>
    <row r="5072" ht="14.4"/>
    <row r="5073" ht="14.4"/>
    <row r="5074" ht="14.4"/>
    <row r="5075" ht="14.4"/>
    <row r="5076" ht="14.4"/>
    <row r="5077" ht="14.4"/>
    <row r="5078" ht="14.4"/>
    <row r="5079" ht="14.4"/>
    <row r="5080" ht="14.4"/>
    <row r="5081" ht="14.4"/>
    <row r="5082" ht="14.4"/>
    <row r="5083" ht="14.4"/>
    <row r="5084" ht="14.4"/>
    <row r="5085" ht="14.4"/>
    <row r="5086" ht="14.4"/>
    <row r="5087" ht="14.4"/>
    <row r="5088" ht="14.4"/>
    <row r="5089" ht="14.4"/>
    <row r="5090" ht="14.4"/>
    <row r="5091" ht="14.4"/>
    <row r="5092" ht="14.4"/>
    <row r="5093" ht="14.4"/>
    <row r="5094" ht="14.4"/>
    <row r="5095" ht="14.4"/>
    <row r="5096" ht="14.4"/>
    <row r="5097" ht="14.4"/>
    <row r="5098" ht="14.4"/>
    <row r="5099" ht="14.4"/>
    <row r="5100" ht="14.4"/>
    <row r="5101" ht="14.4"/>
    <row r="5102" ht="14.4"/>
    <row r="5103" ht="14.4"/>
    <row r="5104" ht="14.4"/>
    <row r="5105" ht="14.4"/>
    <row r="5106" ht="14.4"/>
    <row r="5107" ht="14.4"/>
    <row r="5108" ht="14.4"/>
    <row r="5109" ht="14.4"/>
    <row r="5110" ht="14.4"/>
    <row r="5111" ht="14.4"/>
    <row r="5112" ht="14.4"/>
    <row r="5113" ht="14.4"/>
    <row r="5114" ht="14.4"/>
    <row r="5115" ht="14.4"/>
    <row r="5116" ht="14.4"/>
    <row r="5117" ht="14.4"/>
    <row r="5118" ht="14.4"/>
    <row r="5119" ht="14.4"/>
    <row r="5120" ht="14.4"/>
    <row r="5121" ht="14.4"/>
    <row r="5122" ht="14.4"/>
    <row r="5123" ht="14.4"/>
    <row r="5124" ht="14.4"/>
    <row r="5125" ht="14.4"/>
    <row r="5126" ht="14.4"/>
    <row r="5127" ht="14.4"/>
    <row r="5128" ht="14.4"/>
    <row r="5129" ht="14.4"/>
    <row r="5130" ht="14.4"/>
    <row r="5131" ht="14.4"/>
    <row r="5132" ht="14.4"/>
    <row r="5133" ht="14.4"/>
    <row r="5134" ht="14.4"/>
    <row r="5135" ht="14.4"/>
    <row r="5136" ht="14.4"/>
    <row r="5137" ht="14.4"/>
    <row r="5138" ht="14.4"/>
    <row r="5139" ht="14.4"/>
    <row r="5140" ht="14.4"/>
    <row r="5141" ht="14.4"/>
    <row r="5142" ht="14.4"/>
    <row r="5143" ht="14.4"/>
    <row r="5144" ht="14.4"/>
    <row r="5145" ht="14.4"/>
    <row r="5146" ht="14.4"/>
    <row r="5147" ht="14.4"/>
    <row r="5148" ht="14.4"/>
    <row r="5149" ht="14.4"/>
    <row r="5150" ht="14.4"/>
    <row r="5151" ht="14.4"/>
    <row r="5152" ht="14.4"/>
    <row r="5153" ht="14.4"/>
    <row r="5154" ht="14.4"/>
    <row r="5155" ht="14.4"/>
    <row r="5156" ht="14.4"/>
    <row r="5157" ht="14.4"/>
    <row r="5158" ht="14.4"/>
    <row r="5159" ht="14.4"/>
    <row r="5160" ht="14.4"/>
    <row r="5161" ht="14.4"/>
    <row r="5162" ht="14.4"/>
    <row r="5163" ht="14.4"/>
    <row r="5164" ht="14.4"/>
    <row r="5165" ht="14.4"/>
    <row r="5166" ht="14.4"/>
    <row r="5167" ht="14.4"/>
    <row r="5168" ht="14.4"/>
    <row r="5169" ht="14.4"/>
    <row r="5170" ht="14.4"/>
    <row r="5171" ht="14.4"/>
    <row r="5172" ht="14.4"/>
    <row r="5173" ht="14.4"/>
    <row r="5174" ht="14.4"/>
    <row r="5175" ht="14.4"/>
    <row r="5176" ht="14.4"/>
    <row r="5177" ht="14.4"/>
    <row r="5178" ht="14.4"/>
    <row r="5179" ht="14.4"/>
    <row r="5180" ht="14.4"/>
    <row r="5181" ht="14.4"/>
    <row r="5182" ht="14.4"/>
    <row r="5183" ht="14.4"/>
    <row r="5184" ht="14.4"/>
    <row r="5185" ht="14.4"/>
    <row r="5186" ht="14.4"/>
    <row r="5187" ht="14.4"/>
    <row r="5188" ht="14.4"/>
    <row r="5189" ht="14.4"/>
    <row r="5190" ht="14.4"/>
    <row r="5191" ht="14.4"/>
    <row r="5192" ht="14.4"/>
    <row r="5193" ht="14.4"/>
    <row r="5194" ht="14.4"/>
    <row r="5195" ht="14.4"/>
    <row r="5196" ht="14.4"/>
    <row r="5197" ht="14.4"/>
    <row r="5198" ht="14.4"/>
    <row r="5199" ht="14.4"/>
    <row r="5200" ht="14.4"/>
    <row r="5201" ht="14.4"/>
    <row r="5202" ht="14.4"/>
    <row r="5203" ht="14.4"/>
    <row r="5204" ht="14.4"/>
    <row r="5205" ht="14.4"/>
    <row r="5206" ht="14.4"/>
    <row r="5207" ht="14.4"/>
    <row r="5208" ht="14.4"/>
    <row r="5209" ht="14.4"/>
    <row r="5210" ht="14.4"/>
    <row r="5211" ht="14.4"/>
    <row r="5212" ht="14.4"/>
    <row r="5213" ht="14.4"/>
    <row r="5214" ht="14.4"/>
    <row r="5215" ht="14.4"/>
    <row r="5216" ht="14.4"/>
    <row r="5217" ht="14.4"/>
    <row r="5218" ht="14.4"/>
    <row r="5219" ht="14.4"/>
    <row r="5220" ht="14.4"/>
    <row r="5221" ht="14.4"/>
    <row r="5222" ht="14.4"/>
    <row r="5223" ht="14.4"/>
    <row r="5224" ht="14.4"/>
    <row r="5225" ht="14.4"/>
    <row r="5226" ht="14.4"/>
    <row r="5227" ht="14.4"/>
    <row r="5228" ht="14.4"/>
    <row r="5229" ht="14.4"/>
    <row r="5230" ht="14.4"/>
    <row r="5231" ht="14.4"/>
    <row r="5232" ht="14.4"/>
    <row r="5233" ht="14.4"/>
    <row r="5234" ht="14.4"/>
    <row r="5235" ht="14.4"/>
    <row r="5236" ht="14.4"/>
    <row r="5237" ht="14.4"/>
    <row r="5238" ht="14.4"/>
    <row r="5239" ht="14.4"/>
    <row r="5240" ht="14.4"/>
    <row r="5241" ht="14.4"/>
    <row r="5242" ht="14.4"/>
    <row r="5243" ht="14.4"/>
    <row r="5244" ht="14.4"/>
    <row r="5245" ht="14.4"/>
    <row r="5246" ht="14.4"/>
    <row r="5247" ht="14.4"/>
    <row r="5248" ht="14.4"/>
    <row r="5249" ht="14.4"/>
    <row r="5250" ht="14.4"/>
    <row r="5251" ht="14.4"/>
    <row r="5252" ht="14.4"/>
    <row r="5253" ht="14.4"/>
    <row r="5254" ht="14.4"/>
    <row r="5255" ht="14.4"/>
    <row r="5256" ht="14.4"/>
    <row r="5257" ht="14.4"/>
    <row r="5258" ht="14.4"/>
    <row r="5259" ht="14.4"/>
    <row r="5260" ht="14.4"/>
    <row r="5261" ht="14.4"/>
    <row r="5262" ht="14.4"/>
    <row r="5263" ht="14.4"/>
    <row r="5264" ht="14.4"/>
    <row r="5265" ht="14.4"/>
    <row r="5266" ht="14.4"/>
    <row r="5267" ht="14.4"/>
    <row r="5268" ht="14.4"/>
    <row r="5269" ht="14.4"/>
    <row r="5270" ht="14.4"/>
    <row r="5271" ht="14.4"/>
    <row r="5272" ht="14.4"/>
    <row r="5273" ht="14.4"/>
    <row r="5274" ht="14.4"/>
    <row r="5275" ht="14.4"/>
    <row r="5276" ht="14.4"/>
    <row r="5277" ht="14.4"/>
    <row r="5278" ht="14.4"/>
    <row r="5279" ht="14.4"/>
    <row r="5280" ht="14.4"/>
    <row r="5281" ht="14.4"/>
    <row r="5282" ht="14.4"/>
    <row r="5283" ht="14.4"/>
    <row r="5284" ht="14.4"/>
    <row r="5285" ht="14.4"/>
    <row r="5286" ht="14.4"/>
    <row r="5287" ht="14.4"/>
    <row r="5288" ht="14.4"/>
    <row r="5289" ht="14.4"/>
    <row r="5290" ht="14.4"/>
    <row r="5291" ht="14.4"/>
    <row r="5292" ht="14.4"/>
    <row r="5293" ht="14.4"/>
    <row r="5294" ht="14.4"/>
    <row r="5295" ht="14.4"/>
    <row r="5296" ht="14.4"/>
    <row r="5297" ht="14.4"/>
    <row r="5298" ht="14.4"/>
    <row r="5299" ht="14.4"/>
    <row r="5300" ht="14.4"/>
    <row r="5301" ht="14.4"/>
    <row r="5302" ht="14.4"/>
    <row r="5303" ht="14.4"/>
    <row r="5304" ht="14.4"/>
    <row r="5305" ht="14.4"/>
    <row r="5306" ht="14.4"/>
    <row r="5307" ht="14.4"/>
    <row r="5308" ht="14.4"/>
    <row r="5309" ht="14.4"/>
    <row r="5310" ht="14.4"/>
    <row r="5311" ht="14.4"/>
    <row r="5312" ht="14.4"/>
    <row r="5313" ht="14.4"/>
    <row r="5314" ht="14.4"/>
    <row r="5315" ht="14.4"/>
    <row r="5316" ht="14.4"/>
    <row r="5317" ht="14.4"/>
    <row r="5318" ht="14.4"/>
    <row r="5319" ht="14.4"/>
    <row r="5320" ht="14.4"/>
    <row r="5321" ht="14.4"/>
    <row r="5322" ht="14.4"/>
    <row r="5323" ht="14.4"/>
    <row r="5324" ht="14.4"/>
    <row r="5325" ht="14.4"/>
    <row r="5326" ht="14.4"/>
    <row r="5327" ht="14.4"/>
    <row r="5328" ht="14.4"/>
    <row r="5329" ht="14.4"/>
    <row r="5330" ht="14.4"/>
    <row r="5331" ht="14.4"/>
    <row r="5332" ht="14.4"/>
    <row r="5333" ht="14.4"/>
    <row r="5334" ht="14.4"/>
    <row r="5335" ht="14.4"/>
    <row r="5336" ht="14.4"/>
    <row r="5337" ht="14.4"/>
    <row r="5338" ht="14.4"/>
    <row r="5339" ht="14.4"/>
    <row r="5340" ht="14.4"/>
    <row r="5341" ht="14.4"/>
    <row r="5342" ht="14.4"/>
    <row r="5343" ht="14.4"/>
    <row r="5344" ht="14.4"/>
    <row r="5345" ht="14.4"/>
    <row r="5346" ht="14.4"/>
    <row r="5347" ht="14.4"/>
    <row r="5348" ht="14.4"/>
    <row r="5349" ht="14.4"/>
    <row r="5350" ht="14.4"/>
    <row r="5351" ht="14.4"/>
    <row r="5352" ht="14.4"/>
    <row r="5353" ht="14.4"/>
    <row r="5354" ht="14.4"/>
    <row r="5355" ht="14.4"/>
    <row r="5356" ht="14.4"/>
    <row r="5357" ht="14.4"/>
    <row r="5358" ht="14.4"/>
    <row r="5359" ht="14.4"/>
    <row r="5360" ht="14.4"/>
    <row r="5361" ht="14.4"/>
    <row r="5362" ht="14.4"/>
    <row r="5363" ht="14.4"/>
    <row r="5364" ht="14.4"/>
    <row r="5365" ht="14.4"/>
    <row r="5366" ht="14.4"/>
    <row r="5367" ht="14.4"/>
    <row r="5368" ht="14.4"/>
    <row r="5369" ht="14.4"/>
    <row r="5370" ht="14.4"/>
    <row r="5371" ht="14.4"/>
    <row r="5372" ht="14.4"/>
    <row r="5373" ht="14.4"/>
    <row r="5374" ht="14.4"/>
    <row r="5375" ht="14.4"/>
    <row r="5376" ht="14.4"/>
    <row r="5377" ht="14.4"/>
    <row r="5378" ht="14.4"/>
    <row r="5379" ht="14.4"/>
    <row r="5380" ht="14.4"/>
    <row r="5381" ht="14.4"/>
    <row r="5382" ht="14.4"/>
    <row r="5383" ht="14.4"/>
    <row r="5384" ht="14.4"/>
    <row r="5385" ht="14.4"/>
    <row r="5386" ht="14.4"/>
    <row r="5387" ht="14.4"/>
    <row r="5388" ht="14.4"/>
    <row r="5389" ht="14.4"/>
    <row r="5390" ht="14.4"/>
    <row r="5391" ht="14.4"/>
    <row r="5392" ht="14.4"/>
    <row r="5393" ht="14.4"/>
    <row r="5394" ht="14.4"/>
    <row r="5395" ht="14.4"/>
    <row r="5396" ht="14.4"/>
    <row r="5397" ht="14.4"/>
    <row r="5398" ht="14.4"/>
    <row r="5399" ht="14.4"/>
    <row r="5400" ht="14.4"/>
    <row r="5401" ht="14.4"/>
    <row r="5402" ht="14.4"/>
    <row r="5403" ht="14.4"/>
    <row r="5404" ht="14.4"/>
    <row r="5405" ht="14.4"/>
    <row r="5406" ht="14.4"/>
    <row r="5407" ht="14.4"/>
    <row r="5408" ht="14.4"/>
    <row r="5409" ht="14.4"/>
    <row r="5410" ht="14.4"/>
    <row r="5411" ht="14.4"/>
    <row r="5412" ht="14.4"/>
    <row r="5413" ht="14.4"/>
    <row r="5414" ht="14.4"/>
    <row r="5415" ht="14.4"/>
    <row r="5416" ht="14.4"/>
    <row r="5417" ht="14.4"/>
    <row r="5418" ht="14.4"/>
    <row r="5419" ht="14.4"/>
    <row r="5420" ht="14.4"/>
    <row r="5421" ht="14.4"/>
    <row r="5422" ht="14.4"/>
    <row r="5423" ht="14.4"/>
    <row r="5424" ht="14.4"/>
    <row r="5425" ht="14.4"/>
    <row r="5426" ht="14.4"/>
    <row r="5427" ht="14.4"/>
    <row r="5428" ht="14.4"/>
    <row r="5429" ht="14.4"/>
    <row r="5430" ht="14.4"/>
    <row r="5431" ht="14.4"/>
    <row r="5432" ht="14.4"/>
    <row r="5433" ht="14.4"/>
    <row r="5434" ht="14.4"/>
    <row r="5435" ht="14.4"/>
    <row r="5436" ht="14.4"/>
    <row r="5437" ht="14.4"/>
    <row r="5438" ht="14.4"/>
    <row r="5439" ht="14.4"/>
    <row r="5440" ht="14.4"/>
    <row r="5441" ht="14.4"/>
    <row r="5442" ht="14.4"/>
    <row r="5443" ht="14.4"/>
    <row r="5444" ht="14.4"/>
    <row r="5445" ht="14.4"/>
    <row r="5446" ht="14.4"/>
    <row r="5447" ht="14.4"/>
    <row r="5448" ht="14.4"/>
    <row r="5449" ht="14.4"/>
    <row r="5450" ht="14.4"/>
    <row r="5451" ht="14.4"/>
    <row r="5452" ht="14.4"/>
    <row r="5453" ht="14.4"/>
    <row r="5454" ht="14.4"/>
    <row r="5455" ht="14.4"/>
    <row r="5456" ht="14.4"/>
    <row r="5457" ht="14.4"/>
    <row r="5458" ht="14.4"/>
    <row r="5459" ht="14.4"/>
    <row r="5460" ht="14.4"/>
    <row r="5461" ht="14.4"/>
    <row r="5462" ht="14.4"/>
    <row r="5463" ht="14.4"/>
    <row r="5464" ht="14.4"/>
    <row r="5465" ht="14.4"/>
    <row r="5466" ht="14.4"/>
    <row r="5467" ht="14.4"/>
    <row r="5468" ht="14.4"/>
    <row r="5469" ht="14.4"/>
    <row r="5470" ht="14.4"/>
    <row r="5471" ht="14.4"/>
    <row r="5472" ht="14.4"/>
    <row r="5473" ht="14.4"/>
    <row r="5474" ht="14.4"/>
    <row r="5475" ht="14.4"/>
    <row r="5476" ht="14.4"/>
    <row r="5477" ht="14.4"/>
    <row r="5478" ht="14.4"/>
    <row r="5479" ht="14.4"/>
    <row r="5480" ht="14.4"/>
    <row r="5481" ht="14.4"/>
    <row r="5482" ht="14.4"/>
    <row r="5483" ht="14.4"/>
    <row r="5484" ht="14.4"/>
    <row r="5485" ht="14.4"/>
    <row r="5486" ht="14.4"/>
    <row r="5487" ht="14.4"/>
    <row r="5488" ht="14.4"/>
    <row r="5489" ht="14.4"/>
    <row r="5490" ht="14.4"/>
    <row r="5491" ht="14.4"/>
    <row r="5492" ht="14.4"/>
    <row r="5493" ht="14.4"/>
    <row r="5494" ht="14.4"/>
    <row r="5495" ht="14.4"/>
    <row r="5496" ht="14.4"/>
    <row r="5497" ht="14.4"/>
    <row r="5498" ht="14.4"/>
    <row r="5499" ht="14.4"/>
    <row r="5500" ht="14.4"/>
    <row r="5501" ht="14.4"/>
    <row r="5502" ht="14.4"/>
    <row r="5503" ht="14.4"/>
    <row r="5504" ht="14.4"/>
    <row r="5505" ht="14.4"/>
    <row r="5506" ht="14.4"/>
    <row r="5507" ht="14.4"/>
    <row r="5508" ht="14.4"/>
    <row r="5509" ht="14.4"/>
    <row r="5510" ht="14.4"/>
    <row r="5511" ht="14.4"/>
    <row r="5512" ht="14.4"/>
    <row r="5513" ht="14.4"/>
    <row r="5514" ht="14.4"/>
    <row r="5515" ht="14.4"/>
    <row r="5516" ht="14.4"/>
    <row r="5517" ht="14.4"/>
    <row r="5518" ht="14.4"/>
    <row r="5519" ht="14.4"/>
    <row r="5520" ht="14.4"/>
    <row r="5521" ht="14.4"/>
    <row r="5522" ht="14.4"/>
    <row r="5523" ht="14.4"/>
    <row r="5524" ht="14.4"/>
    <row r="5525" ht="14.4"/>
    <row r="5526" ht="14.4"/>
    <row r="5527" ht="14.4"/>
    <row r="5528" ht="14.4"/>
    <row r="5529" ht="14.4"/>
    <row r="5530" ht="14.4"/>
    <row r="5531" ht="14.4"/>
    <row r="5532" ht="14.4"/>
    <row r="5533" ht="14.4"/>
    <row r="5534" ht="14.4"/>
    <row r="5535" ht="14.4"/>
    <row r="5536" ht="14.4"/>
    <row r="5537" ht="14.4"/>
    <row r="5538" ht="14.4"/>
    <row r="5539" ht="14.4"/>
    <row r="5540" ht="14.4"/>
    <row r="5541" ht="14.4"/>
    <row r="5542" ht="14.4"/>
    <row r="5543" ht="14.4"/>
    <row r="5544" ht="14.4"/>
    <row r="5545" ht="14.4"/>
    <row r="5546" ht="14.4"/>
    <row r="5547" ht="14.4"/>
    <row r="5548" ht="14.4"/>
    <row r="5549" ht="14.4"/>
    <row r="5550" ht="14.4"/>
    <row r="5551" ht="14.4"/>
    <row r="5552" ht="14.4"/>
    <row r="5553" ht="14.4"/>
    <row r="5554" ht="14.4"/>
    <row r="5555" ht="14.4"/>
    <row r="5556" ht="14.4"/>
    <row r="5557" ht="14.4"/>
    <row r="5558" ht="14.4"/>
    <row r="5559" ht="14.4"/>
    <row r="5560" ht="14.4"/>
    <row r="5561" ht="14.4"/>
    <row r="5562" ht="14.4"/>
    <row r="5563" ht="14.4"/>
    <row r="5564" ht="14.4"/>
    <row r="5565" ht="14.4"/>
    <row r="5566" ht="14.4"/>
    <row r="5567" ht="14.4"/>
    <row r="5568" ht="14.4"/>
    <row r="5569" ht="14.4"/>
    <row r="5570" ht="14.4"/>
    <row r="5571" ht="14.4"/>
    <row r="5572" ht="14.4"/>
    <row r="5573" ht="14.4"/>
    <row r="5574" ht="14.4"/>
    <row r="5575" ht="14.4"/>
    <row r="5576" ht="14.4"/>
    <row r="5577" ht="14.4"/>
    <row r="5578" ht="14.4"/>
    <row r="5579" ht="14.4"/>
    <row r="5580" ht="14.4"/>
    <row r="5581" ht="14.4"/>
    <row r="5582" ht="14.4"/>
    <row r="5583" ht="14.4"/>
    <row r="5584" ht="14.4"/>
    <row r="5585" ht="14.4"/>
    <row r="5586" ht="14.4"/>
    <row r="5587" ht="14.4"/>
    <row r="5588" ht="14.4"/>
    <row r="5589" ht="14.4"/>
    <row r="5590" ht="14.4"/>
    <row r="5591" ht="14.4"/>
    <row r="5592" ht="14.4"/>
    <row r="5593" ht="14.4"/>
    <row r="5594" ht="14.4"/>
    <row r="5595" ht="14.4"/>
    <row r="5596" ht="14.4"/>
    <row r="5597" ht="14.4"/>
    <row r="5598" ht="14.4"/>
    <row r="5599" ht="14.4"/>
    <row r="5600" ht="14.4"/>
    <row r="5601" ht="14.4"/>
    <row r="5602" ht="14.4"/>
    <row r="5603" ht="14.4"/>
    <row r="5604" ht="14.4"/>
    <row r="5605" ht="14.4"/>
    <row r="5606" ht="14.4"/>
    <row r="5607" ht="14.4"/>
    <row r="5608" ht="14.4"/>
    <row r="5609" ht="14.4"/>
    <row r="5610" ht="14.4"/>
    <row r="5611" ht="14.4"/>
    <row r="5612" ht="14.4"/>
    <row r="5613" ht="14.4"/>
    <row r="5614" ht="14.4"/>
    <row r="5615" ht="14.4"/>
    <row r="5616" ht="14.4"/>
    <row r="5617" ht="14.4"/>
    <row r="5618" ht="14.4"/>
    <row r="5619" ht="14.4"/>
    <row r="5620" ht="14.4"/>
    <row r="5621" ht="14.4"/>
    <row r="5622" ht="14.4"/>
    <row r="5623" ht="14.4"/>
    <row r="5624" ht="14.4"/>
    <row r="5625" ht="14.4"/>
    <row r="5626" ht="14.4"/>
    <row r="5627" ht="14.4"/>
    <row r="5628" ht="14.4"/>
    <row r="5629" ht="14.4"/>
    <row r="5630" ht="14.4"/>
    <row r="5631" ht="14.4"/>
    <row r="5632" ht="14.4"/>
    <row r="5633" ht="14.4"/>
    <row r="5634" ht="14.4"/>
    <row r="5635" ht="14.4"/>
    <row r="5636" ht="14.4"/>
    <row r="5637" ht="14.4"/>
    <row r="5638" ht="14.4"/>
    <row r="5639" ht="14.4"/>
    <row r="5640" ht="14.4"/>
    <row r="5641" ht="14.4"/>
    <row r="5642" ht="14.4"/>
    <row r="5643" ht="14.4"/>
    <row r="5644" ht="14.4"/>
    <row r="5645" ht="14.4"/>
    <row r="5646" ht="14.4"/>
    <row r="5647" ht="14.4"/>
    <row r="5648" ht="14.4"/>
    <row r="5649" ht="14.4"/>
    <row r="5650" ht="14.4"/>
    <row r="5651" ht="14.4"/>
    <row r="5652" ht="14.4"/>
    <row r="5653" ht="14.4"/>
    <row r="5654" ht="14.4"/>
    <row r="5655" ht="14.4"/>
    <row r="5656" ht="14.4"/>
    <row r="5657" ht="14.4"/>
    <row r="5658" ht="14.4"/>
    <row r="5659" ht="14.4"/>
    <row r="5660" ht="14.4"/>
    <row r="5661" ht="14.4"/>
    <row r="5662" ht="14.4"/>
    <row r="5663" ht="14.4"/>
    <row r="5664" ht="14.4"/>
    <row r="5665" ht="14.4"/>
    <row r="5666" ht="14.4"/>
    <row r="5667" ht="14.4"/>
    <row r="5668" ht="14.4"/>
    <row r="5669" ht="14.4"/>
    <row r="5670" ht="14.4"/>
    <row r="5671" ht="14.4"/>
    <row r="5672" ht="14.4"/>
    <row r="5673" ht="14.4"/>
    <row r="5674" ht="14.4"/>
    <row r="5675" ht="14.4"/>
    <row r="5676" ht="14.4"/>
    <row r="5677" ht="14.4"/>
    <row r="5678" ht="14.4"/>
    <row r="5679" ht="14.4"/>
    <row r="5680" ht="14.4"/>
    <row r="5681" ht="14.4"/>
    <row r="5682" ht="14.4"/>
    <row r="5683" ht="14.4"/>
    <row r="5684" ht="14.4"/>
    <row r="5685" ht="14.4"/>
    <row r="5686" ht="14.4"/>
    <row r="5687" ht="14.4"/>
    <row r="5688" ht="14.4"/>
    <row r="5689" ht="14.4"/>
    <row r="5690" ht="14.4"/>
    <row r="5691" ht="14.4"/>
    <row r="5692" ht="14.4"/>
    <row r="5693" ht="14.4"/>
    <row r="5694" ht="14.4"/>
    <row r="5695" ht="14.4"/>
    <row r="5696" ht="14.4"/>
    <row r="5697" ht="14.4"/>
    <row r="5698" ht="14.4"/>
    <row r="5699" ht="14.4"/>
    <row r="5700" ht="14.4"/>
    <row r="5701" ht="14.4"/>
    <row r="5702" ht="14.4"/>
    <row r="5703" ht="14.4"/>
    <row r="5704" ht="14.4"/>
    <row r="5705" ht="14.4"/>
    <row r="5706" ht="14.4"/>
    <row r="5707" ht="14.4"/>
    <row r="5708" ht="14.4"/>
    <row r="5709" ht="14.4"/>
    <row r="5710" ht="14.4"/>
    <row r="5711" ht="14.4"/>
    <row r="5712" ht="14.4"/>
    <row r="5713" ht="14.4"/>
    <row r="5714" ht="14.4"/>
    <row r="5715" ht="14.4"/>
    <row r="5716" ht="14.4"/>
    <row r="5717" ht="14.4"/>
    <row r="5718" ht="14.4"/>
    <row r="5719" ht="14.4"/>
    <row r="5720" ht="14.4"/>
    <row r="5721" ht="14.4"/>
    <row r="5722" ht="14.4"/>
    <row r="5723" ht="14.4"/>
    <row r="5724" ht="14.4"/>
    <row r="5725" ht="14.4"/>
    <row r="5726" ht="14.4"/>
    <row r="5727" ht="14.4"/>
    <row r="5728" ht="14.4"/>
    <row r="5729" ht="14.4"/>
    <row r="5730" ht="14.4"/>
    <row r="5731" ht="14.4"/>
    <row r="5732" ht="14.4"/>
    <row r="5733" ht="14.4"/>
    <row r="5734" ht="14.4"/>
    <row r="5735" ht="14.4"/>
    <row r="5736" ht="14.4"/>
    <row r="5737" ht="14.4"/>
    <row r="5738" ht="14.4"/>
    <row r="5739" ht="14.4"/>
    <row r="5740" ht="14.4"/>
    <row r="5741" ht="14.4"/>
    <row r="5742" ht="14.4"/>
    <row r="5743" ht="14.4"/>
    <row r="5744" ht="14.4"/>
    <row r="5745" ht="14.4"/>
    <row r="5746" ht="14.4"/>
    <row r="5747" ht="14.4"/>
    <row r="5748" ht="14.4"/>
    <row r="5749" ht="14.4"/>
    <row r="5750" ht="14.4"/>
    <row r="5751" ht="14.4"/>
    <row r="5752" ht="14.4"/>
    <row r="5753" ht="14.4"/>
    <row r="5754" ht="14.4"/>
    <row r="5755" ht="14.4"/>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C07A1-2E8C-46FB-9CC1-AAEC654D73D4}">
  <sheetPr codeName="Sheet2">
    <tabColor rgb="FF000000"/>
  </sheetPr>
  <dimension ref="A1:W624"/>
  <sheetViews>
    <sheetView zoomScale="85" zoomScaleNormal="85" workbookViewId="0">
      <pane xSplit="4" ySplit="19" topLeftCell="E20" activePane="bottomRight" state="frozen"/>
      <selection activeCell="G80" sqref="G80"/>
      <selection pane="topRight" activeCell="G80" sqref="G80"/>
      <selection pane="bottomLeft" activeCell="G80" sqref="G80"/>
      <selection pane="bottomRight" activeCell="D93" sqref="D93"/>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11"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77</v>
      </c>
      <c r="D3" s="22"/>
    </row>
    <row r="4" spans="1:23" ht="10.199999999999999" customHeight="1"/>
    <row r="5" spans="1:23" ht="14.4">
      <c r="B5" s="135"/>
      <c r="C5" s="41" t="s">
        <v>76</v>
      </c>
      <c r="D5" s="2" t="s">
        <v>5</v>
      </c>
    </row>
    <row r="6" spans="1:23" ht="10.199999999999999" customHeight="1">
      <c r="B6" s="135"/>
    </row>
    <row r="7" spans="1:23" ht="40.049999999999997" hidden="1" customHeight="1" outlineLevel="1">
      <c r="B7" s="135"/>
      <c r="E7" s="155" t="s">
        <v>53</v>
      </c>
      <c r="F7" s="156"/>
    </row>
    <row r="8" spans="1:23" ht="14.4" hidden="1" outlineLevel="1">
      <c r="B8" s="135"/>
    </row>
    <row r="9" spans="1:23" ht="15" hidden="1" customHeight="1" outlineLevel="1">
      <c r="B9" s="135"/>
      <c r="D9" s="21" t="s">
        <v>6</v>
      </c>
      <c r="E9" s="42">
        <v>545</v>
      </c>
    </row>
    <row r="10" spans="1:23" ht="15" hidden="1" customHeight="1" outlineLevel="1">
      <c r="B10" s="135"/>
      <c r="D10" s="3" t="s">
        <v>50</v>
      </c>
      <c r="E10" s="26">
        <v>7</v>
      </c>
    </row>
    <row r="11" spans="1:23" ht="15" hidden="1" customHeight="1" outlineLevel="1">
      <c r="B11" s="135"/>
      <c r="D11" s="3" t="s">
        <v>12</v>
      </c>
      <c r="E11" s="26" t="s">
        <v>192</v>
      </c>
    </row>
    <row r="12" spans="1:23" ht="15" hidden="1" customHeight="1" outlineLevel="1">
      <c r="B12" s="135"/>
      <c r="D12" s="3" t="s">
        <v>51</v>
      </c>
      <c r="E12" s="39">
        <v>1</v>
      </c>
    </row>
    <row r="13" spans="1:23" ht="15" hidden="1" customHeight="1" outlineLevel="1">
      <c r="B13" s="135"/>
      <c r="D13" s="3" t="s">
        <v>52</v>
      </c>
      <c r="E13" s="40">
        <v>0</v>
      </c>
    </row>
    <row r="14" spans="1:23" ht="10.199999999999999" hidden="1" customHeight="1" outlineLevel="1">
      <c r="B14" s="135"/>
    </row>
    <row r="15" spans="1:23" ht="34.950000000000003" hidden="1" customHeight="1" outlineLevel="1">
      <c r="B15" s="135"/>
      <c r="D15" s="21" t="s">
        <v>2</v>
      </c>
      <c r="E15" s="43" t="s">
        <v>40</v>
      </c>
      <c r="F15" s="44" t="s">
        <v>40</v>
      </c>
      <c r="G15" s="44" t="s">
        <v>40</v>
      </c>
      <c r="H15" s="44" t="s">
        <v>40</v>
      </c>
      <c r="I15" s="44" t="s">
        <v>40</v>
      </c>
      <c r="J15" s="44" t="s">
        <v>40</v>
      </c>
      <c r="K15" s="44" t="s">
        <v>40</v>
      </c>
    </row>
    <row r="16" spans="1:23" ht="10.199999999999999" hidden="1" customHeight="1" outlineLevel="1">
      <c r="B16" s="135"/>
    </row>
    <row r="17" spans="1:14" ht="34.950000000000003" hidden="1" customHeight="1" outlineLevel="1">
      <c r="D17" s="21" t="s">
        <v>3</v>
      </c>
      <c r="E17" s="45" t="s">
        <v>47</v>
      </c>
      <c r="F17" s="46" t="s">
        <v>47</v>
      </c>
      <c r="G17" s="47" t="s">
        <v>47</v>
      </c>
      <c r="H17" s="47" t="s">
        <v>47</v>
      </c>
      <c r="I17" s="47" t="s">
        <v>47</v>
      </c>
      <c r="J17" s="47" t="s">
        <v>47</v>
      </c>
      <c r="K17" s="47" t="s">
        <v>47</v>
      </c>
    </row>
    <row r="18" spans="1:14" ht="10.199999999999999" hidden="1" customHeight="1" outlineLevel="1"/>
    <row r="19" spans="1:14" s="23" customFormat="1" ht="30" customHeight="1" collapsed="1">
      <c r="A19"/>
      <c r="B19"/>
      <c r="C19" s="91"/>
      <c r="D19" s="91" t="s">
        <v>4</v>
      </c>
      <c r="E19" s="92" t="s">
        <v>78</v>
      </c>
      <c r="F19" s="92" t="s">
        <v>79</v>
      </c>
      <c r="G19" s="92" t="s">
        <v>80</v>
      </c>
      <c r="H19" s="92" t="s">
        <v>81</v>
      </c>
      <c r="I19" s="92" t="s">
        <v>82</v>
      </c>
      <c r="J19" s="92" t="s">
        <v>83</v>
      </c>
      <c r="K19" s="92" t="s">
        <v>84</v>
      </c>
      <c r="L19" s="23" t="s">
        <v>85</v>
      </c>
      <c r="M19" s="23" t="s">
        <v>38</v>
      </c>
      <c r="N19" s="23" t="s">
        <v>86</v>
      </c>
    </row>
    <row r="20" spans="1:14" ht="10.199999999999999" customHeight="1"/>
    <row r="21" spans="1:14" ht="14.4" outlineLevel="1">
      <c r="B21" s="135"/>
      <c r="C21" s="41" t="s">
        <v>76</v>
      </c>
      <c r="D21" s="2" t="s">
        <v>7</v>
      </c>
    </row>
    <row r="22" spans="1:14" ht="10.199999999999999" customHeight="1" outlineLevel="1">
      <c r="B22" s="135"/>
    </row>
    <row r="23" spans="1:14" ht="15" hidden="1" customHeight="1" outlineLevel="2">
      <c r="B23" s="135"/>
      <c r="D23" s="19" t="s">
        <v>8</v>
      </c>
      <c r="E23" s="9" t="s">
        <v>193</v>
      </c>
      <c r="F23" s="9" t="s">
        <v>194</v>
      </c>
      <c r="G23" s="9" t="s">
        <v>194</v>
      </c>
      <c r="H23" s="9" t="s">
        <v>194</v>
      </c>
      <c r="I23" s="9" t="s">
        <v>195</v>
      </c>
      <c r="J23" s="9" t="s">
        <v>194</v>
      </c>
      <c r="K23" s="9" t="s">
        <v>196</v>
      </c>
    </row>
    <row r="24" spans="1:14" ht="15" hidden="1" customHeight="1" outlineLevel="2">
      <c r="B24" s="135"/>
      <c r="D24" s="3" t="s">
        <v>9</v>
      </c>
      <c r="E24" s="10">
        <v>0.28807339449541203</v>
      </c>
      <c r="F24" s="10">
        <v>0.96697247706421996</v>
      </c>
      <c r="G24" s="10">
        <v>0.76880733944954105</v>
      </c>
      <c r="H24" s="10">
        <v>7.7064220183486201E-2</v>
      </c>
      <c r="I24" s="10">
        <v>0.43853211009174298</v>
      </c>
      <c r="J24" s="10">
        <v>0.56330275229357796</v>
      </c>
      <c r="K24" s="10">
        <v>0.83669724770642195</v>
      </c>
    </row>
    <row r="25" spans="1:14" ht="15" hidden="1" customHeight="1" outlineLevel="2">
      <c r="B25" s="135"/>
      <c r="D25" s="18" t="s">
        <v>10</v>
      </c>
      <c r="E25" s="10">
        <v>0</v>
      </c>
      <c r="F25" s="10">
        <v>0</v>
      </c>
      <c r="G25" s="10">
        <v>0</v>
      </c>
      <c r="H25" s="10">
        <v>0</v>
      </c>
      <c r="I25" s="10">
        <v>0</v>
      </c>
      <c r="J25" s="10">
        <v>0</v>
      </c>
      <c r="K25" s="10">
        <v>0</v>
      </c>
    </row>
    <row r="26" spans="1:14" ht="15" hidden="1" customHeight="1" outlineLevel="2">
      <c r="B26" s="135"/>
      <c r="D26" s="18" t="s">
        <v>11</v>
      </c>
      <c r="E26" s="10">
        <v>6.50270697549553E-2</v>
      </c>
      <c r="F26" s="10">
        <v>0.23514146370564801</v>
      </c>
      <c r="G26" s="10">
        <v>0.13757103014213401</v>
      </c>
      <c r="H26" s="10">
        <v>0.13126221121866</v>
      </c>
      <c r="I26" s="10">
        <v>6.50270697549553E-2</v>
      </c>
      <c r="J26" s="10">
        <v>0.23591701591373401</v>
      </c>
      <c r="K26" s="10">
        <v>6.50270697549553E-2</v>
      </c>
    </row>
    <row r="27" spans="1:14" ht="15" hidden="1" customHeight="1" outlineLevel="2">
      <c r="B27" s="135"/>
      <c r="D27" s="18" t="s">
        <v>12</v>
      </c>
      <c r="E27" s="11">
        <v>4360</v>
      </c>
      <c r="F27" s="11">
        <v>15766</v>
      </c>
      <c r="G27" s="11">
        <v>9224</v>
      </c>
      <c r="H27" s="11">
        <v>8801</v>
      </c>
      <c r="I27" s="11">
        <v>4360</v>
      </c>
      <c r="J27" s="11">
        <v>15818</v>
      </c>
      <c r="K27" s="11">
        <v>4360</v>
      </c>
    </row>
    <row r="28" spans="1:14" ht="15" hidden="1" customHeight="1" outlineLevel="2">
      <c r="B28" s="135"/>
      <c r="D28" s="18" t="s">
        <v>13</v>
      </c>
      <c r="E28" s="11">
        <v>157</v>
      </c>
      <c r="F28" s="11">
        <v>527</v>
      </c>
      <c r="G28" s="11">
        <v>419</v>
      </c>
      <c r="H28" s="11">
        <v>42</v>
      </c>
      <c r="I28" s="11">
        <v>239</v>
      </c>
      <c r="J28" s="11">
        <v>307</v>
      </c>
      <c r="K28" s="11">
        <v>456</v>
      </c>
    </row>
    <row r="29" spans="1:14" ht="15" hidden="1" customHeight="1" outlineLevel="2">
      <c r="B29" s="135"/>
      <c r="D29" s="19" t="s">
        <v>14</v>
      </c>
      <c r="E29" s="11">
        <v>545</v>
      </c>
      <c r="F29" s="11">
        <v>545</v>
      </c>
      <c r="G29" s="11">
        <v>545</v>
      </c>
      <c r="H29" s="11">
        <v>545</v>
      </c>
      <c r="I29" s="11">
        <v>545</v>
      </c>
      <c r="J29" s="11">
        <v>545</v>
      </c>
      <c r="K29" s="11">
        <v>545</v>
      </c>
    </row>
    <row r="30" spans="1:14" ht="15" hidden="1" customHeight="1" outlineLevel="2">
      <c r="B30" s="135"/>
      <c r="D30" s="3" t="s">
        <v>15</v>
      </c>
      <c r="E30" s="11">
        <v>0</v>
      </c>
      <c r="F30" s="11">
        <v>0</v>
      </c>
      <c r="G30" s="11">
        <v>0</v>
      </c>
      <c r="H30" s="11">
        <v>0</v>
      </c>
      <c r="I30" s="11">
        <v>0</v>
      </c>
      <c r="J30" s="11">
        <v>0</v>
      </c>
      <c r="K30" s="11">
        <v>0</v>
      </c>
    </row>
    <row r="31" spans="1:14" ht="10.199999999999999" hidden="1" customHeight="1" outlineLevel="2">
      <c r="B31" s="135"/>
    </row>
    <row r="32" spans="1:14" ht="150" hidden="1" customHeight="1" outlineLevel="2"/>
    <row r="33" spans="2:11" ht="10.199999999999999" hidden="1" customHeight="1" outlineLevel="2"/>
    <row r="34" spans="2:11" ht="14.4" outlineLevel="1" collapsed="1">
      <c r="B34" s="135"/>
      <c r="C34" s="41" t="s">
        <v>76</v>
      </c>
      <c r="D34" s="2" t="s">
        <v>16</v>
      </c>
    </row>
    <row r="35" spans="2:11" ht="10.199999999999999" customHeight="1" outlineLevel="1">
      <c r="B35" s="135"/>
    </row>
    <row r="36" spans="2:11" ht="15" hidden="1" customHeight="1" outlineLevel="2">
      <c r="B36" s="135"/>
      <c r="D36" s="3" t="s">
        <v>17</v>
      </c>
      <c r="E36" s="12">
        <v>52.899082568807302</v>
      </c>
      <c r="F36" s="12"/>
      <c r="G36" s="12"/>
      <c r="H36" s="12"/>
      <c r="I36" s="12">
        <v>40661.680733946756</v>
      </c>
      <c r="J36" s="12"/>
      <c r="K36" s="12">
        <v>3111.9211009174301</v>
      </c>
    </row>
    <row r="37" spans="2:11" ht="15" hidden="1" customHeight="1" outlineLevel="2">
      <c r="B37" s="135"/>
      <c r="D37" s="18" t="s">
        <v>18</v>
      </c>
      <c r="E37" s="12">
        <v>42</v>
      </c>
      <c r="F37" s="12"/>
      <c r="G37" s="12"/>
      <c r="H37" s="12"/>
      <c r="I37" s="12">
        <v>40389</v>
      </c>
      <c r="J37" s="12"/>
      <c r="K37" s="12">
        <v>212</v>
      </c>
    </row>
    <row r="38" spans="2:11" ht="15" hidden="1" customHeight="1" outlineLevel="2">
      <c r="B38" s="135"/>
      <c r="D38" s="18" t="s">
        <v>19</v>
      </c>
      <c r="E38" s="12">
        <v>1</v>
      </c>
      <c r="F38" s="12" t="s">
        <v>197</v>
      </c>
      <c r="G38" s="12" t="s">
        <v>198</v>
      </c>
      <c r="H38" s="12" t="s">
        <v>199</v>
      </c>
      <c r="I38" s="12">
        <v>40116</v>
      </c>
      <c r="J38" s="12" t="s">
        <v>200</v>
      </c>
      <c r="K38" s="12">
        <v>70</v>
      </c>
    </row>
    <row r="39" spans="2:11" ht="15" hidden="1" customHeight="1" outlineLevel="2">
      <c r="B39" s="135"/>
      <c r="D39" s="3" t="s">
        <v>20</v>
      </c>
      <c r="E39" s="12">
        <v>43.404930119925197</v>
      </c>
      <c r="F39" s="12"/>
      <c r="G39" s="12"/>
      <c r="H39" s="12"/>
      <c r="I39" s="12"/>
      <c r="J39" s="12"/>
      <c r="K39" s="12">
        <v>25681.008438450801</v>
      </c>
    </row>
    <row r="40" spans="2:11" ht="15" hidden="1" customHeight="1" outlineLevel="2">
      <c r="B40" s="135"/>
      <c r="D40" s="20" t="s">
        <v>21</v>
      </c>
      <c r="E40" s="12">
        <v>1883.9879587155899</v>
      </c>
      <c r="F40" s="12"/>
      <c r="G40" s="12"/>
      <c r="H40" s="12"/>
      <c r="I40" s="12"/>
      <c r="J40" s="12"/>
      <c r="K40" s="12">
        <v>659514194.41578496</v>
      </c>
    </row>
    <row r="41" spans="2:11" ht="10.199999999999999" hidden="1" customHeight="1" outlineLevel="2">
      <c r="B41" s="135"/>
    </row>
    <row r="42" spans="2:11" ht="150" hidden="1" customHeight="1" outlineLevel="2"/>
    <row r="43" spans="2:11" ht="10.199999999999999" hidden="1" customHeight="1" outlineLevel="2"/>
    <row r="44" spans="2:11" ht="14.4" outlineLevel="1" collapsed="1">
      <c r="B44" s="135"/>
      <c r="C44" s="41" t="s">
        <v>76</v>
      </c>
      <c r="D44" s="2" t="s">
        <v>22</v>
      </c>
    </row>
    <row r="45" spans="2:11" ht="10.050000000000001" customHeight="1" outlineLevel="1">
      <c r="B45" s="135"/>
    </row>
    <row r="46" spans="2:11" ht="15" hidden="1" customHeight="1" outlineLevel="2">
      <c r="B46" s="135"/>
      <c r="D46" s="3" t="s">
        <v>23</v>
      </c>
      <c r="E46" s="12">
        <v>1</v>
      </c>
      <c r="F46" s="12"/>
      <c r="G46" s="12"/>
      <c r="H46" s="12"/>
      <c r="I46" s="12">
        <v>39472</v>
      </c>
      <c r="J46" s="12"/>
      <c r="K46" s="12">
        <v>4.9000000000000004</v>
      </c>
    </row>
    <row r="47" spans="2:11" ht="15" hidden="1" customHeight="1" outlineLevel="2">
      <c r="B47" s="135"/>
      <c r="D47" s="18">
        <v>0.05</v>
      </c>
      <c r="E47" s="12">
        <v>2.2000000000000002</v>
      </c>
      <c r="F47" s="12"/>
      <c r="G47" s="12"/>
      <c r="H47" s="12"/>
      <c r="I47" s="12">
        <v>39830.400000000001</v>
      </c>
      <c r="J47" s="12"/>
      <c r="K47" s="12">
        <v>31.62</v>
      </c>
    </row>
    <row r="48" spans="2:11" ht="15" hidden="1" customHeight="1" outlineLevel="2">
      <c r="B48" s="135"/>
      <c r="D48" s="19">
        <v>0.25</v>
      </c>
      <c r="E48" s="12">
        <v>15</v>
      </c>
      <c r="F48" s="12"/>
      <c r="G48" s="12"/>
      <c r="H48" s="12"/>
      <c r="I48" s="12">
        <v>40116</v>
      </c>
      <c r="J48" s="12"/>
      <c r="K48" s="12">
        <v>100.1</v>
      </c>
    </row>
    <row r="49" spans="2:11" ht="15" hidden="1" customHeight="1" outlineLevel="2">
      <c r="B49" s="135"/>
      <c r="D49" s="3">
        <v>0.5</v>
      </c>
      <c r="E49" s="12">
        <v>42</v>
      </c>
      <c r="F49" s="12"/>
      <c r="G49" s="12"/>
      <c r="H49" s="12"/>
      <c r="I49" s="12">
        <v>40389</v>
      </c>
      <c r="J49" s="12"/>
      <c r="K49" s="12">
        <v>212</v>
      </c>
    </row>
    <row r="50" spans="2:11" ht="15" hidden="1" customHeight="1" outlineLevel="2">
      <c r="B50" s="135"/>
      <c r="D50" s="18">
        <v>0.75</v>
      </c>
      <c r="E50" s="12">
        <v>85</v>
      </c>
      <c r="F50" s="12"/>
      <c r="G50" s="12"/>
      <c r="H50" s="12"/>
      <c r="I50" s="12">
        <v>40851</v>
      </c>
      <c r="J50" s="12"/>
      <c r="K50" s="12">
        <v>493</v>
      </c>
    </row>
    <row r="51" spans="2:11" ht="15" hidden="1" customHeight="1" outlineLevel="2">
      <c r="B51" s="135"/>
      <c r="D51" s="18">
        <v>0.95</v>
      </c>
      <c r="E51" s="12">
        <v>135</v>
      </c>
      <c r="F51" s="12"/>
      <c r="G51" s="12"/>
      <c r="H51" s="12"/>
      <c r="I51" s="12">
        <v>42479.199999999997</v>
      </c>
      <c r="J51" s="12"/>
      <c r="K51" s="12">
        <v>3600</v>
      </c>
    </row>
    <row r="52" spans="2:11" ht="15" hidden="1" customHeight="1" outlineLevel="2">
      <c r="B52" s="135"/>
      <c r="D52" s="3" t="s">
        <v>24</v>
      </c>
      <c r="E52" s="12">
        <v>157</v>
      </c>
      <c r="F52" s="12"/>
      <c r="G52" s="12"/>
      <c r="H52" s="12"/>
      <c r="I52" s="12">
        <v>45583</v>
      </c>
      <c r="J52" s="12"/>
      <c r="K52" s="12">
        <v>395000</v>
      </c>
    </row>
    <row r="53" spans="2:11" ht="15" hidden="1" customHeight="1" outlineLevel="2">
      <c r="B53" s="135"/>
      <c r="D53" s="18" t="s">
        <v>25</v>
      </c>
      <c r="E53" s="12">
        <v>156</v>
      </c>
      <c r="F53" s="12"/>
      <c r="G53" s="12"/>
      <c r="H53" s="12"/>
      <c r="I53" s="12" t="s">
        <v>201</v>
      </c>
      <c r="J53" s="12"/>
      <c r="K53" s="12">
        <v>394995.1</v>
      </c>
    </row>
    <row r="54" spans="2:11" ht="15" hidden="1" customHeight="1" outlineLevel="2">
      <c r="D54" s="3" t="s">
        <v>26</v>
      </c>
      <c r="E54" s="12">
        <v>70</v>
      </c>
      <c r="F54" s="12"/>
      <c r="G54" s="12"/>
      <c r="H54" s="12"/>
      <c r="I54" s="12" t="s">
        <v>202</v>
      </c>
      <c r="J54" s="12"/>
      <c r="K54" s="12">
        <v>392.9</v>
      </c>
    </row>
    <row r="55" spans="2:11" ht="10.199999999999999" hidden="1" customHeight="1" outlineLevel="2"/>
    <row r="56" spans="2:11" ht="14.4" outlineLevel="1" collapsed="1">
      <c r="B56" s="135"/>
      <c r="C56" s="41" t="s">
        <v>76</v>
      </c>
      <c r="D56" s="2" t="s">
        <v>27</v>
      </c>
    </row>
    <row r="57" spans="2:11" ht="10.050000000000001" customHeight="1" outlineLevel="1">
      <c r="B57" s="135"/>
    </row>
    <row r="58" spans="2:11" ht="15" hidden="1" customHeight="1" outlineLevel="2">
      <c r="B58" s="135"/>
      <c r="D58" s="3" t="s">
        <v>28</v>
      </c>
      <c r="E58" s="36" t="b">
        <v>0</v>
      </c>
      <c r="F58" s="36" t="b">
        <v>0</v>
      </c>
      <c r="G58" s="36" t="b">
        <v>0</v>
      </c>
      <c r="H58" s="36" t="b">
        <v>0</v>
      </c>
      <c r="I58" s="36" t="b">
        <v>0</v>
      </c>
      <c r="J58" s="36" t="b">
        <v>0</v>
      </c>
      <c r="K58" s="36" t="b">
        <v>0</v>
      </c>
    </row>
    <row r="59" spans="2:11" ht="15" hidden="1" customHeight="1" outlineLevel="2">
      <c r="B59" s="135"/>
      <c r="D59" s="18" t="s">
        <v>29</v>
      </c>
      <c r="E59" s="36" t="b">
        <v>0</v>
      </c>
      <c r="F59" s="36" t="b">
        <v>0</v>
      </c>
      <c r="G59" s="36" t="b">
        <v>0</v>
      </c>
      <c r="H59" s="36" t="b">
        <v>0</v>
      </c>
      <c r="I59" s="36" t="b">
        <v>0</v>
      </c>
      <c r="J59" s="36" t="b">
        <v>0</v>
      </c>
      <c r="K59" s="36" t="b">
        <v>0</v>
      </c>
    </row>
    <row r="60" spans="2:11" ht="15" hidden="1" customHeight="1" outlineLevel="2">
      <c r="B60" s="135"/>
      <c r="D60" s="18" t="s">
        <v>30</v>
      </c>
      <c r="E60" s="36" t="b">
        <v>0</v>
      </c>
      <c r="F60" s="36" t="b">
        <v>0</v>
      </c>
      <c r="G60" s="36" t="b">
        <v>0</v>
      </c>
      <c r="H60" s="36" t="b">
        <v>0</v>
      </c>
      <c r="I60" s="36" t="b">
        <v>0</v>
      </c>
      <c r="J60" s="36" t="b">
        <v>0</v>
      </c>
      <c r="K60" s="36" t="b">
        <v>0</v>
      </c>
    </row>
    <row r="61" spans="2:11" ht="15" hidden="1" customHeight="1" outlineLevel="2">
      <c r="B61" s="135"/>
      <c r="D61" s="18" t="s">
        <v>31</v>
      </c>
      <c r="E61" s="36" t="b">
        <v>0</v>
      </c>
      <c r="F61" s="36" t="b">
        <v>0</v>
      </c>
      <c r="G61" s="36" t="b">
        <v>0</v>
      </c>
      <c r="H61" s="36" t="b">
        <v>0</v>
      </c>
      <c r="I61" s="36" t="b">
        <v>0</v>
      </c>
      <c r="J61" s="36" t="b">
        <v>0</v>
      </c>
      <c r="K61" s="36" t="b">
        <v>0</v>
      </c>
    </row>
    <row r="62" spans="2:11" ht="15" hidden="1" customHeight="1" outlineLevel="2">
      <c r="B62" s="135"/>
      <c r="D62" s="3" t="s">
        <v>32</v>
      </c>
      <c r="E62" s="36" t="b">
        <v>0</v>
      </c>
      <c r="F62" s="36" t="b">
        <v>0</v>
      </c>
      <c r="G62" s="36" t="b">
        <v>0</v>
      </c>
      <c r="H62" s="36" t="b">
        <v>0</v>
      </c>
      <c r="I62" s="36" t="b">
        <v>0</v>
      </c>
      <c r="J62" s="36" t="b">
        <v>0</v>
      </c>
      <c r="K62" s="36" t="b">
        <v>0</v>
      </c>
    </row>
    <row r="63" spans="2:11" ht="15" hidden="1" customHeight="1" outlineLevel="2">
      <c r="B63" s="135"/>
      <c r="D63" s="18" t="s">
        <v>33</v>
      </c>
      <c r="E63" s="36" t="b">
        <v>0</v>
      </c>
      <c r="F63" s="36" t="b">
        <v>0</v>
      </c>
      <c r="G63" s="36" t="b">
        <v>0</v>
      </c>
      <c r="H63" s="36" t="b">
        <v>0</v>
      </c>
      <c r="I63" s="36" t="b">
        <v>0</v>
      </c>
      <c r="J63" s="36" t="b">
        <v>0</v>
      </c>
      <c r="K63" s="36" t="b">
        <v>0</v>
      </c>
    </row>
    <row r="64" spans="2:11" ht="15" hidden="1" customHeight="1" outlineLevel="2">
      <c r="B64" s="135"/>
      <c r="D64" s="18" t="s">
        <v>34</v>
      </c>
      <c r="E64" s="36" t="b">
        <v>0</v>
      </c>
      <c r="F64" s="36" t="b">
        <v>0</v>
      </c>
      <c r="G64" s="36" t="b">
        <v>0</v>
      </c>
      <c r="H64" s="36" t="b">
        <v>0</v>
      </c>
      <c r="I64" s="36" t="b">
        <v>0</v>
      </c>
      <c r="J64" s="36" t="b">
        <v>0</v>
      </c>
      <c r="K64" s="36" t="b">
        <v>0</v>
      </c>
    </row>
    <row r="65" spans="2:14" ht="15" hidden="1" customHeight="1" outlineLevel="2">
      <c r="D65" s="3" t="s">
        <v>35</v>
      </c>
      <c r="E65" s="36" t="b">
        <v>0</v>
      </c>
      <c r="F65" s="36" t="b">
        <v>0</v>
      </c>
      <c r="G65" s="36" t="b">
        <v>0</v>
      </c>
      <c r="H65" s="36" t="b">
        <v>0</v>
      </c>
      <c r="I65" s="36" t="b">
        <v>0</v>
      </c>
      <c r="J65" s="36" t="b">
        <v>0</v>
      </c>
      <c r="K65" s="36" t="b">
        <v>0</v>
      </c>
    </row>
    <row r="66" spans="2:14" ht="10.199999999999999" hidden="1" customHeight="1" outlineLevel="2"/>
    <row r="67" spans="2:14" ht="14.4" outlineLevel="1" collapsed="1">
      <c r="B67" s="135"/>
      <c r="C67" s="41" t="s">
        <v>76</v>
      </c>
      <c r="D67" s="2" t="s">
        <v>36</v>
      </c>
    </row>
    <row r="68" spans="2:14" ht="10.050000000000001" customHeight="1" outlineLevel="1">
      <c r="B68" s="135"/>
    </row>
    <row r="69" spans="2:14" ht="15" hidden="1" customHeight="1" outlineLevel="2">
      <c r="B69" s="135"/>
      <c r="D69" s="3" t="str">
        <f>IF(COUNTIF(FieldList1, "&lt;&gt;FALSE") = 0,"",SUBSTITUTE(LOWER(D58)," ","_") &amp;" = ")</f>
        <v/>
      </c>
      <c r="E69" t="str">
        <f>IF(COUNTIF(FieldList1, "&lt;&gt;FALSE") = 0,"","['"&amp;_xlfn.TEXTJOIN("', '", TRUE, _xlfn._xlws.FILTER(FieldRange,FieldList1&lt;&gt; FALSE, ""))&amp;"']")</f>
        <v/>
      </c>
    </row>
    <row r="70" spans="2:14" ht="15" hidden="1" customHeight="1" outlineLevel="2">
      <c r="B70" s="135"/>
      <c r="D70" s="17" t="str">
        <f>IF(COUNTIF(FieldList2, "&lt;&gt;FALSE") = 0,"",SUBSTITUTE(LOWER(D59)," ","_")&amp;" = ")</f>
        <v/>
      </c>
      <c r="E70" t="str">
        <f>IF(COUNTIF(FieldList2, "&lt;&gt;FALSE") = 0,"","['"&amp;_xlfn.TEXTJOIN("', '", TRUE, _xlfn._xlws.FILTER(FieldRange,FieldList2&lt;&gt; FALSE, ""))&amp;"']")</f>
        <v/>
      </c>
    </row>
    <row r="71" spans="2:14" ht="15" hidden="1" customHeight="1" outlineLevel="2">
      <c r="B71" s="135"/>
      <c r="D71" s="17" t="str">
        <f>IF(COUNTIF(FieldList3, "&lt;&gt;FALSE") = 0,"",SUBSTITUTE(LOWER(D60)," ","_")&amp;" = ")</f>
        <v/>
      </c>
      <c r="E71" t="str">
        <f>IF(COUNTIF(FieldList3, "&lt;&gt;FALSE") = 0,"","['"&amp;_xlfn.TEXTJOIN("', '", TRUE, _xlfn._xlws.FILTER(FieldRange,FieldList3&lt;&gt; FALSE, ""))&amp;"']")</f>
        <v/>
      </c>
    </row>
    <row r="72" spans="2:14" ht="15" hidden="1" customHeight="1" outlineLevel="2">
      <c r="B72" s="135"/>
      <c r="D72" s="17" t="str">
        <f>IF(COUNTIF(FieldList4, "&lt;&gt;FALSE") = 0,"",SUBSTITUTE(LOWER(D61)," ","_")&amp;" = ")</f>
        <v/>
      </c>
      <c r="E72" t="str">
        <f>IF(COUNTIF(FieldList4, "&lt;&gt;FALSE") = 0,"","['"&amp;_xlfn.TEXTJOIN("', '", TRUE, _xlfn._xlws.FILTER(FieldRange,FieldList4&lt;&gt; FALSE, ""))&amp;"']")</f>
        <v/>
      </c>
    </row>
    <row r="73" spans="2:14" ht="15" hidden="1" customHeight="1" outlineLevel="2">
      <c r="B73" s="135"/>
      <c r="D73" s="17" t="str">
        <f>IF(COUNTIF(FieldList5, "&lt;&gt;FALSE") = 0,"",SUBSTITUTE(LOWER(D62)," ","_")&amp;" = ")</f>
        <v/>
      </c>
      <c r="E73" t="str">
        <f>IF(COUNTIF(FieldList5, "&lt;&gt;FALSE") = 0,"","['"&amp;_xlfn.TEXTJOIN("', '", TRUE, _xlfn._xlws.FILTER(FieldRange,FieldList5&lt;&gt; FALSE, ""))&amp;"']")</f>
        <v/>
      </c>
    </row>
    <row r="74" spans="2:14" ht="15" hidden="1" customHeight="1" outlineLevel="2">
      <c r="B74" s="135"/>
      <c r="D74" s="17" t="str">
        <f>IF(COUNTIF(FieldList6, "&lt;&gt;FALSE") = 0,"",SUBSTITUTE(LOWER(D63)," ","_")&amp;" = ")</f>
        <v/>
      </c>
      <c r="E74" t="str">
        <f>IF(COUNTIF(FieldList6, "&lt;&gt;FALSE") = 0,"","['"&amp;_xlfn.TEXTJOIN("', '", TRUE, _xlfn._xlws.FILTER(FieldRange,FieldList6&lt;&gt; FALSE, ""))&amp;"']")</f>
        <v/>
      </c>
    </row>
    <row r="75" spans="2:14" ht="15" hidden="1" customHeight="1" outlineLevel="2">
      <c r="B75" s="135"/>
      <c r="D75" s="16" t="str">
        <f>IF(COUNTIF(FieldList7, "&lt;&gt;FALSE") = 0,"",SUBSTITUTE(LOWER(D64)," ","_")&amp;" = ")</f>
        <v/>
      </c>
      <c r="E75" t="str" cm="1">
        <f t="array" ref="E75">IF(COUNTIF(FieldList7, "&lt;&gt;FALSE") = 0,"","['"&amp;_xlfn.TEXTJOIN("', '", TRUE, _xlfn._xlws.FILTER(FieldRange,FieldList7&lt;&gt; FALSE, ""))&amp;"']")</f>
        <v/>
      </c>
    </row>
    <row r="76" spans="2:14" ht="15" hidden="1" customHeight="1" outlineLevel="2">
      <c r="B76" s="135"/>
      <c r="D76" s="3" t="str">
        <f>IF(COUNTIF(FieldList8, "&lt;&gt;FALSE") = 0,"",SUBSTITUTE(LOWER(D65)," ","_")&amp;" = ")</f>
        <v/>
      </c>
      <c r="E76" t="str" cm="1">
        <f t="array" ref="E76">IF(COUNTIF(FieldList8, "&lt;&gt;FALSE") = 0,"","['"&amp;_xlfn.TEXTJOIN("', '", TRUE, _xlfn._xlws.FILTER(FieldRange,FieldList8&lt;&gt; FALSE, ""))&amp;"']")</f>
        <v/>
      </c>
    </row>
    <row r="77" spans="2:14" ht="15" hidden="1" customHeight="1" outlineLevel="2">
      <c r="D77" s="15" t="str">
        <f>IF(COUNTIF(tbl_SourceData[Record List], "&lt;&gt;FALSE") = 0,"",SUBSTITUTE(LOWER(LightHeader)," ", "_") &amp;" = ")</f>
        <v/>
      </c>
      <c r="E77" t="str" cm="1">
        <f t="array" ref="E77">IF(COUNTIF(tbl_SourceData[Record List], "&lt;&gt;FALSE") = 0,"","['"&amp;_xlfn.TEXTJOIN("', '", TRUE, _xlfn._xlws.FILTER(_xlfn.TAKE(tbl_SourceData[],,-1), tbl_SourceData[Record List] &lt;&gt; FALSE, ""))&amp;"']")</f>
        <v/>
      </c>
    </row>
    <row r="78" spans="2:14" ht="10.199999999999999" hidden="1" customHeight="1" outlineLevel="1" collapsed="1"/>
    <row r="79" spans="2:14" ht="30" customHeight="1">
      <c r="D79" s="109" t="s">
        <v>37</v>
      </c>
      <c r="E79" s="100" t="s">
        <v>78</v>
      </c>
      <c r="F79" s="100" t="s">
        <v>79</v>
      </c>
      <c r="G79" s="100" t="s">
        <v>80</v>
      </c>
      <c r="H79" s="101" t="s">
        <v>81</v>
      </c>
      <c r="I79" s="101" t="s">
        <v>82</v>
      </c>
      <c r="J79" s="101" t="s">
        <v>83</v>
      </c>
      <c r="K79" s="101" t="s">
        <v>84</v>
      </c>
      <c r="L79" s="109" t="s">
        <v>85</v>
      </c>
      <c r="M79" s="109" t="s">
        <v>38</v>
      </c>
      <c r="N79" s="109" t="s">
        <v>86</v>
      </c>
    </row>
    <row r="80" spans="2:14" ht="15" customHeight="1">
      <c r="D80" s="110" t="b">
        <v>0</v>
      </c>
      <c r="E80" s="102">
        <v>1</v>
      </c>
      <c r="F80" s="102" t="s">
        <v>245</v>
      </c>
      <c r="G80" s="102" t="s">
        <v>246</v>
      </c>
      <c r="H80" s="103" t="s">
        <v>247</v>
      </c>
      <c r="I80" s="104">
        <v>39472</v>
      </c>
      <c r="J80" s="103" t="s">
        <v>248</v>
      </c>
      <c r="K80" s="103">
        <v>58.5</v>
      </c>
      <c r="L80" s="113">
        <v>0</v>
      </c>
      <c r="M80" s="113">
        <v>0</v>
      </c>
      <c r="N80" s="113">
        <v>1.6789555489616951E+19</v>
      </c>
    </row>
    <row r="81" spans="4:14" ht="15" customHeight="1">
      <c r="D81" s="110" t="b">
        <v>0</v>
      </c>
      <c r="E81" s="102">
        <v>2</v>
      </c>
      <c r="F81" s="102" t="s">
        <v>249</v>
      </c>
      <c r="G81" s="102" t="s">
        <v>250</v>
      </c>
      <c r="H81" s="103" t="s">
        <v>247</v>
      </c>
      <c r="I81" s="104">
        <v>39514</v>
      </c>
      <c r="J81" s="103" t="s">
        <v>251</v>
      </c>
      <c r="K81" s="103">
        <v>18.7</v>
      </c>
      <c r="L81" s="113">
        <v>1</v>
      </c>
      <c r="M81" s="113">
        <v>0</v>
      </c>
      <c r="N81" s="113">
        <v>1.1173225283980243E+19</v>
      </c>
    </row>
    <row r="82" spans="4:14" ht="15" customHeight="1">
      <c r="D82" s="111" t="b">
        <v>0</v>
      </c>
      <c r="E82" s="105">
        <v>3</v>
      </c>
      <c r="F82" s="106" t="s">
        <v>252</v>
      </c>
      <c r="G82" s="106" t="s">
        <v>253</v>
      </c>
      <c r="H82" s="103" t="s">
        <v>254</v>
      </c>
      <c r="I82" s="104">
        <v>39523</v>
      </c>
      <c r="J82" s="103" t="s">
        <v>255</v>
      </c>
      <c r="K82" s="103">
        <v>395000</v>
      </c>
      <c r="L82" s="113">
        <v>2</v>
      </c>
      <c r="M82" s="113">
        <v>0</v>
      </c>
      <c r="N82" s="113">
        <v>1.4308638849615553E+19</v>
      </c>
    </row>
    <row r="83" spans="4:14" ht="15" customHeight="1">
      <c r="D83" s="111" t="b">
        <v>0</v>
      </c>
      <c r="E83" s="105">
        <v>4</v>
      </c>
      <c r="F83" s="106" t="s">
        <v>256</v>
      </c>
      <c r="G83" s="106" t="s">
        <v>257</v>
      </c>
      <c r="H83" s="103" t="s">
        <v>258</v>
      </c>
      <c r="I83" s="104">
        <v>39577</v>
      </c>
      <c r="J83" s="103" t="s">
        <v>259</v>
      </c>
      <c r="K83" s="103">
        <v>2100</v>
      </c>
      <c r="L83" s="113">
        <v>3</v>
      </c>
      <c r="M83" s="113">
        <v>0</v>
      </c>
      <c r="N83" s="113">
        <v>4.6868365937327852E+18</v>
      </c>
    </row>
    <row r="84" spans="4:14" ht="15" customHeight="1">
      <c r="D84" s="111" t="b">
        <v>0</v>
      </c>
      <c r="E84" s="105">
        <v>5</v>
      </c>
      <c r="F84" s="106" t="s">
        <v>260</v>
      </c>
      <c r="G84" s="106" t="s">
        <v>261</v>
      </c>
      <c r="H84" s="103" t="s">
        <v>262</v>
      </c>
      <c r="I84" s="104">
        <v>39598</v>
      </c>
      <c r="J84" s="103" t="s">
        <v>263</v>
      </c>
      <c r="K84" s="103">
        <v>54.7</v>
      </c>
      <c r="L84" s="113">
        <v>4</v>
      </c>
      <c r="M84" s="113">
        <v>0</v>
      </c>
      <c r="N84" s="113">
        <v>1.2560470493566786E+19</v>
      </c>
    </row>
    <row r="85" spans="4:14" ht="15" customHeight="1">
      <c r="D85" s="111" t="b">
        <v>0</v>
      </c>
      <c r="E85" s="105">
        <v>6</v>
      </c>
      <c r="F85" s="106" t="s">
        <v>264</v>
      </c>
      <c r="G85" s="106" t="s">
        <v>265</v>
      </c>
      <c r="H85" s="103" t="s">
        <v>266</v>
      </c>
      <c r="I85" s="104">
        <v>39640</v>
      </c>
      <c r="J85" s="103" t="s">
        <v>267</v>
      </c>
      <c r="K85" s="103">
        <v>32000</v>
      </c>
      <c r="L85" s="113">
        <v>5</v>
      </c>
      <c r="M85" s="113">
        <v>0</v>
      </c>
      <c r="N85" s="113">
        <v>5.2917764396164512E+17</v>
      </c>
    </row>
    <row r="86" spans="4:14" ht="15" customHeight="1">
      <c r="D86" s="111" t="b">
        <v>0</v>
      </c>
      <c r="E86" s="105">
        <v>7</v>
      </c>
      <c r="F86" s="106" t="s">
        <v>268</v>
      </c>
      <c r="G86" s="106" t="s">
        <v>269</v>
      </c>
      <c r="H86" s="103" t="s">
        <v>270</v>
      </c>
      <c r="I86" s="104">
        <v>39654</v>
      </c>
      <c r="J86" s="103" t="s">
        <v>271</v>
      </c>
      <c r="K86" s="103">
        <v>3400</v>
      </c>
      <c r="L86" s="113">
        <v>6</v>
      </c>
      <c r="M86" s="113">
        <v>0</v>
      </c>
      <c r="N86" s="113">
        <v>4.0195106002640097E+18</v>
      </c>
    </row>
    <row r="87" spans="4:14" ht="15" customHeight="1">
      <c r="D87" s="111" t="b">
        <v>0</v>
      </c>
      <c r="E87" s="105">
        <v>8</v>
      </c>
      <c r="F87" s="106" t="s">
        <v>272</v>
      </c>
      <c r="G87" s="106" t="s">
        <v>273</v>
      </c>
      <c r="H87" s="103" t="s">
        <v>266</v>
      </c>
      <c r="I87" s="104">
        <v>39654</v>
      </c>
      <c r="J87" s="103" t="s">
        <v>271</v>
      </c>
      <c r="K87" s="103">
        <v>254</v>
      </c>
      <c r="L87" s="113">
        <v>7</v>
      </c>
      <c r="M87" s="113">
        <v>0</v>
      </c>
      <c r="N87" s="113">
        <v>1.4601177148233865E+19</v>
      </c>
    </row>
    <row r="88" spans="4:14" ht="15" customHeight="1">
      <c r="D88" s="111" t="b">
        <v>0</v>
      </c>
      <c r="E88" s="105">
        <v>9</v>
      </c>
      <c r="F88" s="106" t="s">
        <v>274</v>
      </c>
      <c r="G88" s="106" t="s">
        <v>275</v>
      </c>
      <c r="H88" s="103" t="s">
        <v>276</v>
      </c>
      <c r="I88" s="104">
        <v>39661</v>
      </c>
      <c r="J88" s="103" t="s">
        <v>277</v>
      </c>
      <c r="K88" s="103">
        <v>259</v>
      </c>
      <c r="L88" s="113">
        <v>8</v>
      </c>
      <c r="M88" s="113">
        <v>0</v>
      </c>
      <c r="N88" s="113">
        <v>5.2614326920002877E+18</v>
      </c>
    </row>
    <row r="89" spans="4:14" ht="15" customHeight="1">
      <c r="D89" s="111" t="b">
        <v>0</v>
      </c>
      <c r="E89" s="105">
        <v>10</v>
      </c>
      <c r="F89" s="106" t="s">
        <v>278</v>
      </c>
      <c r="G89" s="106" t="s">
        <v>279</v>
      </c>
      <c r="H89" s="103" t="s">
        <v>280</v>
      </c>
      <c r="I89" s="104">
        <v>39682</v>
      </c>
      <c r="J89" s="103" t="s">
        <v>281</v>
      </c>
      <c r="K89" s="103">
        <v>752</v>
      </c>
      <c r="L89" s="113">
        <v>9</v>
      </c>
      <c r="M89" s="113">
        <v>0</v>
      </c>
      <c r="N89" s="113">
        <v>8.4976706331460393E+18</v>
      </c>
    </row>
    <row r="90" spans="4:14" ht="15" customHeight="1">
      <c r="D90" s="111" t="b">
        <v>0</v>
      </c>
      <c r="E90" s="105">
        <v>11</v>
      </c>
      <c r="F90" s="106" t="s">
        <v>282</v>
      </c>
      <c r="G90" s="106" t="s">
        <v>283</v>
      </c>
      <c r="H90" s="103" t="s">
        <v>199</v>
      </c>
      <c r="I90" s="104">
        <v>39689</v>
      </c>
      <c r="J90" s="103" t="s">
        <v>284</v>
      </c>
      <c r="K90" s="103">
        <v>1100</v>
      </c>
      <c r="L90" s="113">
        <v>10</v>
      </c>
      <c r="M90" s="113">
        <v>0</v>
      </c>
      <c r="N90" s="113">
        <v>9.7556404001977958E+18</v>
      </c>
    </row>
    <row r="91" spans="4:14" ht="15" customHeight="1">
      <c r="D91" s="111" t="b">
        <v>0</v>
      </c>
      <c r="E91" s="105">
        <v>12</v>
      </c>
      <c r="F91" s="106" t="s">
        <v>285</v>
      </c>
      <c r="G91" s="106" t="s">
        <v>286</v>
      </c>
      <c r="H91" s="103" t="s">
        <v>270</v>
      </c>
      <c r="I91" s="104">
        <v>39696</v>
      </c>
      <c r="J91" s="103" t="s">
        <v>287</v>
      </c>
      <c r="K91" s="103">
        <v>2000</v>
      </c>
      <c r="L91" s="113">
        <v>11</v>
      </c>
      <c r="M91" s="113">
        <v>0</v>
      </c>
      <c r="N91" s="113">
        <v>8.4623974463141683E+18</v>
      </c>
    </row>
    <row r="92" spans="4:14" ht="15" customHeight="1">
      <c r="D92" s="111" t="b">
        <v>0</v>
      </c>
      <c r="E92" s="105">
        <v>13</v>
      </c>
      <c r="F92" s="106" t="s">
        <v>288</v>
      </c>
      <c r="G92" s="106" t="s">
        <v>289</v>
      </c>
      <c r="H92" s="103" t="s">
        <v>290</v>
      </c>
      <c r="I92" s="104">
        <v>39710</v>
      </c>
      <c r="J92" s="103" t="s">
        <v>291</v>
      </c>
      <c r="K92" s="103">
        <v>113</v>
      </c>
      <c r="L92" s="113">
        <v>12</v>
      </c>
      <c r="M92" s="113">
        <v>0</v>
      </c>
      <c r="N92" s="113">
        <v>7.8788649360071949E+17</v>
      </c>
    </row>
    <row r="93" spans="4:14" ht="15" customHeight="1">
      <c r="D93" s="111" t="b">
        <v>0</v>
      </c>
      <c r="E93" s="105">
        <v>14</v>
      </c>
      <c r="F93" s="106" t="s">
        <v>292</v>
      </c>
      <c r="G93" s="106" t="s">
        <v>293</v>
      </c>
      <c r="H93" s="103" t="s">
        <v>294</v>
      </c>
      <c r="I93" s="104">
        <v>39716</v>
      </c>
      <c r="J93" s="103" t="s">
        <v>295</v>
      </c>
      <c r="K93" s="103">
        <v>307000</v>
      </c>
      <c r="L93" s="113">
        <v>13</v>
      </c>
      <c r="M93" s="113">
        <v>0</v>
      </c>
      <c r="N93" s="113">
        <v>8.1158778668622682E+17</v>
      </c>
    </row>
    <row r="94" spans="4:14" ht="15" customHeight="1">
      <c r="D94" s="111" t="b">
        <v>0</v>
      </c>
      <c r="E94" s="105">
        <v>15</v>
      </c>
      <c r="F94" s="106" t="s">
        <v>296</v>
      </c>
      <c r="G94" s="106" t="s">
        <v>297</v>
      </c>
      <c r="H94" s="103" t="s">
        <v>298</v>
      </c>
      <c r="I94" s="104">
        <v>39731</v>
      </c>
      <c r="J94" s="103" t="s">
        <v>299</v>
      </c>
      <c r="K94" s="103">
        <v>98</v>
      </c>
      <c r="L94" s="113">
        <v>14</v>
      </c>
      <c r="M94" s="113">
        <v>0</v>
      </c>
      <c r="N94" s="113">
        <v>7.7925308781156813E+18</v>
      </c>
    </row>
    <row r="95" spans="4:14" ht="15" customHeight="1">
      <c r="D95" s="111" t="b">
        <v>0</v>
      </c>
      <c r="E95" s="105">
        <v>16</v>
      </c>
      <c r="F95" s="106" t="s">
        <v>300</v>
      </c>
      <c r="G95" s="106" t="s">
        <v>301</v>
      </c>
      <c r="H95" s="103" t="s">
        <v>302</v>
      </c>
      <c r="I95" s="104">
        <v>39731</v>
      </c>
      <c r="J95" s="103" t="s">
        <v>303</v>
      </c>
      <c r="K95" s="103">
        <v>39.200000000000003</v>
      </c>
      <c r="L95" s="113">
        <v>15</v>
      </c>
      <c r="M95" s="113">
        <v>0</v>
      </c>
      <c r="N95" s="113">
        <v>1.8290155916343388E+19</v>
      </c>
    </row>
    <row r="96" spans="4:14" ht="15" customHeight="1">
      <c r="D96" s="111" t="b">
        <v>0</v>
      </c>
      <c r="E96" s="105">
        <v>17</v>
      </c>
      <c r="F96" s="106" t="s">
        <v>304</v>
      </c>
      <c r="G96" s="106" t="s">
        <v>283</v>
      </c>
      <c r="H96" s="103" t="s">
        <v>199</v>
      </c>
      <c r="I96" s="104">
        <v>39745</v>
      </c>
      <c r="J96" s="103" t="s">
        <v>305</v>
      </c>
      <c r="K96" s="103">
        <v>354.1</v>
      </c>
      <c r="L96" s="113">
        <v>16</v>
      </c>
      <c r="M96" s="113">
        <v>0</v>
      </c>
      <c r="N96" s="113">
        <v>1.467815782475684E+19</v>
      </c>
    </row>
    <row r="97" spans="4:14" ht="15" customHeight="1">
      <c r="D97" s="111" t="b">
        <v>0</v>
      </c>
      <c r="E97" s="105">
        <v>18</v>
      </c>
      <c r="F97" s="106" t="s">
        <v>306</v>
      </c>
      <c r="G97" s="106" t="s">
        <v>275</v>
      </c>
      <c r="H97" s="103" t="s">
        <v>276</v>
      </c>
      <c r="I97" s="104">
        <v>39752</v>
      </c>
      <c r="J97" s="103" t="s">
        <v>307</v>
      </c>
      <c r="K97" s="103">
        <v>287</v>
      </c>
      <c r="L97" s="113">
        <v>17</v>
      </c>
      <c r="M97" s="113">
        <v>0</v>
      </c>
      <c r="N97" s="113">
        <v>1.501905024759142E+19</v>
      </c>
    </row>
    <row r="98" spans="4:14" ht="15" customHeight="1">
      <c r="D98" s="111" t="b">
        <v>0</v>
      </c>
      <c r="E98" s="105">
        <v>19</v>
      </c>
      <c r="F98" s="106" t="s">
        <v>308</v>
      </c>
      <c r="G98" s="106" t="s">
        <v>309</v>
      </c>
      <c r="H98" s="103" t="s">
        <v>310</v>
      </c>
      <c r="I98" s="104">
        <v>39759</v>
      </c>
      <c r="J98" s="103" t="s">
        <v>311</v>
      </c>
      <c r="K98" s="103">
        <v>5100</v>
      </c>
      <c r="L98" s="113">
        <v>18</v>
      </c>
      <c r="M98" s="113">
        <v>0</v>
      </c>
      <c r="N98" s="113">
        <v>8.8692780380352031E+18</v>
      </c>
    </row>
    <row r="99" spans="4:14" ht="15" customHeight="1">
      <c r="D99" s="111" t="b">
        <v>0</v>
      </c>
      <c r="E99" s="105">
        <v>20</v>
      </c>
      <c r="F99" s="106" t="s">
        <v>312</v>
      </c>
      <c r="G99" s="106" t="s">
        <v>313</v>
      </c>
      <c r="H99" s="103" t="s">
        <v>266</v>
      </c>
      <c r="I99" s="104">
        <v>39759</v>
      </c>
      <c r="J99" s="103" t="s">
        <v>314</v>
      </c>
      <c r="K99" s="103">
        <v>561.1</v>
      </c>
      <c r="L99" s="113">
        <v>19</v>
      </c>
      <c r="M99" s="113">
        <v>0</v>
      </c>
      <c r="N99" s="113">
        <v>1.6026690740920766E+19</v>
      </c>
    </row>
    <row r="100" spans="4:14" ht="15" customHeight="1">
      <c r="D100" s="111" t="b">
        <v>0</v>
      </c>
      <c r="E100" s="105">
        <v>21</v>
      </c>
      <c r="F100" s="106" t="s">
        <v>315</v>
      </c>
      <c r="G100" s="106" t="s">
        <v>316</v>
      </c>
      <c r="H100" s="103" t="s">
        <v>199</v>
      </c>
      <c r="I100" s="104">
        <v>39773</v>
      </c>
      <c r="J100" s="103" t="s">
        <v>317</v>
      </c>
      <c r="K100" s="103">
        <v>681</v>
      </c>
      <c r="L100" s="113">
        <v>20</v>
      </c>
      <c r="M100" s="113">
        <v>0</v>
      </c>
      <c r="N100" s="113">
        <v>1.7031799250017262E+19</v>
      </c>
    </row>
    <row r="101" spans="4:14" ht="15" customHeight="1">
      <c r="D101" s="111" t="b">
        <v>0</v>
      </c>
      <c r="E101" s="105">
        <v>22</v>
      </c>
      <c r="F101" s="106" t="s">
        <v>318</v>
      </c>
      <c r="G101" s="106" t="s">
        <v>273</v>
      </c>
      <c r="H101" s="103" t="s">
        <v>266</v>
      </c>
      <c r="I101" s="104">
        <v>39773</v>
      </c>
      <c r="J101" s="103" t="s">
        <v>319</v>
      </c>
      <c r="K101" s="103">
        <v>12800</v>
      </c>
      <c r="L101" s="113">
        <v>21</v>
      </c>
      <c r="M101" s="113">
        <v>0</v>
      </c>
      <c r="N101" s="113">
        <v>3.5343835121427507E+18</v>
      </c>
    </row>
    <row r="102" spans="4:14" ht="15" customHeight="1">
      <c r="D102" s="111" t="b">
        <v>0</v>
      </c>
      <c r="E102" s="105">
        <v>23</v>
      </c>
      <c r="F102" s="106" t="s">
        <v>320</v>
      </c>
      <c r="G102" s="106" t="s">
        <v>321</v>
      </c>
      <c r="H102" s="103" t="s">
        <v>266</v>
      </c>
      <c r="I102" s="104">
        <v>39773</v>
      </c>
      <c r="J102" s="103" t="s">
        <v>319</v>
      </c>
      <c r="K102" s="103">
        <v>3700</v>
      </c>
      <c r="L102" s="113">
        <v>22</v>
      </c>
      <c r="M102" s="113">
        <v>0</v>
      </c>
      <c r="N102" s="113">
        <v>2.9736070106829891E+18</v>
      </c>
    </row>
    <row r="103" spans="4:14" ht="15" customHeight="1">
      <c r="D103" s="111" t="b">
        <v>0</v>
      </c>
      <c r="E103" s="105">
        <v>24</v>
      </c>
      <c r="F103" s="106" t="s">
        <v>322</v>
      </c>
      <c r="G103" s="106" t="s">
        <v>323</v>
      </c>
      <c r="H103" s="103" t="s">
        <v>199</v>
      </c>
      <c r="I103" s="104">
        <v>39787</v>
      </c>
      <c r="J103" s="103" t="s">
        <v>324</v>
      </c>
      <c r="K103" s="103">
        <v>237.5</v>
      </c>
      <c r="L103" s="113">
        <v>23</v>
      </c>
      <c r="M103" s="113">
        <v>0</v>
      </c>
      <c r="N103" s="113">
        <v>8.7150522033535662E+18</v>
      </c>
    </row>
    <row r="104" spans="4:14" ht="15" customHeight="1">
      <c r="D104" s="111" t="b">
        <v>0</v>
      </c>
      <c r="E104" s="105">
        <v>25</v>
      </c>
      <c r="F104" s="106" t="s">
        <v>325</v>
      </c>
      <c r="G104" s="106" t="s">
        <v>326</v>
      </c>
      <c r="H104" s="103" t="s">
        <v>199</v>
      </c>
      <c r="I104" s="104">
        <v>39794</v>
      </c>
      <c r="J104" s="103" t="s">
        <v>327</v>
      </c>
      <c r="K104" s="103">
        <v>572</v>
      </c>
      <c r="L104" s="113">
        <v>24</v>
      </c>
      <c r="M104" s="113">
        <v>0</v>
      </c>
      <c r="N104" s="113">
        <v>5.4631868441618189E+17</v>
      </c>
    </row>
    <row r="105" spans="4:14" ht="15" customHeight="1">
      <c r="D105" s="111" t="b">
        <v>0</v>
      </c>
      <c r="E105" s="105">
        <v>26</v>
      </c>
      <c r="F105" s="106" t="s">
        <v>328</v>
      </c>
      <c r="G105" s="106" t="s">
        <v>329</v>
      </c>
      <c r="H105" s="103" t="s">
        <v>310</v>
      </c>
      <c r="I105" s="104">
        <v>39794</v>
      </c>
      <c r="J105" s="103" t="s">
        <v>330</v>
      </c>
      <c r="K105" s="103">
        <v>37</v>
      </c>
      <c r="L105" s="113">
        <v>25</v>
      </c>
      <c r="M105" s="113">
        <v>0</v>
      </c>
      <c r="N105" s="113">
        <v>1.2578044093244281E+19</v>
      </c>
    </row>
    <row r="106" spans="4:14" ht="15" customHeight="1">
      <c r="D106" s="111" t="b">
        <v>0</v>
      </c>
      <c r="E106" s="105">
        <v>1</v>
      </c>
      <c r="F106" s="106" t="s">
        <v>331</v>
      </c>
      <c r="G106" s="106" t="s">
        <v>332</v>
      </c>
      <c r="H106" s="103" t="s">
        <v>302</v>
      </c>
      <c r="I106" s="104">
        <v>39829</v>
      </c>
      <c r="J106" s="103" t="s">
        <v>333</v>
      </c>
      <c r="K106" s="103">
        <v>430.9</v>
      </c>
      <c r="L106" s="113">
        <v>26</v>
      </c>
      <c r="M106" s="113">
        <v>0</v>
      </c>
      <c r="N106" s="113">
        <v>6.1950430184767539E+18</v>
      </c>
    </row>
    <row r="107" spans="4:14" ht="15" customHeight="1">
      <c r="D107" s="111" t="b">
        <v>0</v>
      </c>
      <c r="E107" s="105">
        <v>2</v>
      </c>
      <c r="F107" s="106" t="s">
        <v>334</v>
      </c>
      <c r="G107" s="106" t="s">
        <v>335</v>
      </c>
      <c r="H107" s="103" t="s">
        <v>294</v>
      </c>
      <c r="I107" s="104">
        <v>39829</v>
      </c>
      <c r="J107" s="103" t="s">
        <v>336</v>
      </c>
      <c r="K107" s="103">
        <v>446.5</v>
      </c>
      <c r="L107" s="113">
        <v>27</v>
      </c>
      <c r="M107" s="113">
        <v>0</v>
      </c>
      <c r="N107" s="113">
        <v>8.4171818311070024E+18</v>
      </c>
    </row>
    <row r="108" spans="4:14" ht="15" customHeight="1">
      <c r="D108" s="111" t="b">
        <v>0</v>
      </c>
      <c r="E108" s="105">
        <v>3</v>
      </c>
      <c r="F108" s="106" t="s">
        <v>337</v>
      </c>
      <c r="G108" s="106" t="s">
        <v>338</v>
      </c>
      <c r="H108" s="103" t="s">
        <v>266</v>
      </c>
      <c r="I108" s="104">
        <v>39836</v>
      </c>
      <c r="J108" s="103" t="s">
        <v>339</v>
      </c>
      <c r="K108" s="103">
        <v>803.3</v>
      </c>
      <c r="L108" s="113">
        <v>28</v>
      </c>
      <c r="M108" s="113">
        <v>0</v>
      </c>
      <c r="N108" s="113">
        <v>1.3772926042288038E+19</v>
      </c>
    </row>
    <row r="109" spans="4:14" ht="15" customHeight="1">
      <c r="D109" s="111" t="b">
        <v>0</v>
      </c>
      <c r="E109" s="105">
        <v>4</v>
      </c>
      <c r="F109" s="106" t="s">
        <v>340</v>
      </c>
      <c r="G109" s="106" t="s">
        <v>341</v>
      </c>
      <c r="H109" s="103" t="s">
        <v>342</v>
      </c>
      <c r="I109" s="104">
        <v>39843</v>
      </c>
      <c r="J109" s="103" t="s">
        <v>200</v>
      </c>
      <c r="K109" s="103">
        <v>292.89999999999998</v>
      </c>
      <c r="L109" s="113">
        <v>29</v>
      </c>
      <c r="M109" s="113">
        <v>0</v>
      </c>
      <c r="N109" s="113">
        <v>9.6039860906748838E+17</v>
      </c>
    </row>
    <row r="110" spans="4:14" ht="15" customHeight="1">
      <c r="D110" s="111" t="b">
        <v>0</v>
      </c>
      <c r="E110" s="105">
        <v>5</v>
      </c>
      <c r="F110" s="106" t="s">
        <v>343</v>
      </c>
      <c r="G110" s="106" t="s">
        <v>344</v>
      </c>
      <c r="H110" s="103" t="s">
        <v>345</v>
      </c>
      <c r="I110" s="104">
        <v>39843</v>
      </c>
      <c r="J110" s="103" t="s">
        <v>317</v>
      </c>
      <c r="K110" s="103">
        <v>360</v>
      </c>
      <c r="L110" s="113">
        <v>30</v>
      </c>
      <c r="M110" s="113">
        <v>0</v>
      </c>
      <c r="N110" s="113">
        <v>1.2023070147597351E+19</v>
      </c>
    </row>
    <row r="111" spans="4:14" ht="15" customHeight="1">
      <c r="D111" s="111" t="b">
        <v>0</v>
      </c>
      <c r="E111" s="105">
        <v>6</v>
      </c>
      <c r="F111" s="106" t="s">
        <v>346</v>
      </c>
      <c r="G111" s="106" t="s">
        <v>347</v>
      </c>
      <c r="H111" s="103" t="s">
        <v>276</v>
      </c>
      <c r="I111" s="104">
        <v>39843</v>
      </c>
      <c r="J111" s="103" t="s">
        <v>348</v>
      </c>
      <c r="K111" s="103">
        <v>223.5</v>
      </c>
      <c r="L111" s="113">
        <v>31</v>
      </c>
      <c r="M111" s="113">
        <v>0</v>
      </c>
      <c r="N111" s="113">
        <v>9.36078739923106E+18</v>
      </c>
    </row>
    <row r="112" spans="4:14" ht="15" customHeight="1">
      <c r="D112" s="111" t="b">
        <v>0</v>
      </c>
      <c r="E112" s="105">
        <v>7</v>
      </c>
      <c r="F112" s="106" t="s">
        <v>349</v>
      </c>
      <c r="G112" s="106" t="s">
        <v>350</v>
      </c>
      <c r="H112" s="103" t="s">
        <v>199</v>
      </c>
      <c r="I112" s="104">
        <v>39850</v>
      </c>
      <c r="J112" s="103" t="s">
        <v>284</v>
      </c>
      <c r="K112" s="103">
        <v>337</v>
      </c>
      <c r="L112" s="113">
        <v>32</v>
      </c>
      <c r="M112" s="113">
        <v>0</v>
      </c>
      <c r="N112" s="113">
        <v>8.0626308254049905E+18</v>
      </c>
    </row>
    <row r="113" spans="4:14" ht="15" customHeight="1">
      <c r="D113" s="111" t="b">
        <v>0</v>
      </c>
      <c r="E113" s="105">
        <v>8</v>
      </c>
      <c r="F113" s="106" t="s">
        <v>351</v>
      </c>
      <c r="G113" s="106" t="s">
        <v>352</v>
      </c>
      <c r="H113" s="103" t="s">
        <v>266</v>
      </c>
      <c r="I113" s="104">
        <v>39850</v>
      </c>
      <c r="J113" s="103" t="s">
        <v>353</v>
      </c>
      <c r="K113" s="103">
        <v>1140</v>
      </c>
      <c r="L113" s="113">
        <v>33</v>
      </c>
      <c r="M113" s="113">
        <v>0</v>
      </c>
      <c r="N113" s="113">
        <v>1.5479971748841966E+19</v>
      </c>
    </row>
    <row r="114" spans="4:14" ht="15" customHeight="1">
      <c r="D114" s="111" t="b">
        <v>0</v>
      </c>
      <c r="E114" s="105">
        <v>9</v>
      </c>
      <c r="F114" s="106" t="s">
        <v>354</v>
      </c>
      <c r="G114" s="106" t="s">
        <v>355</v>
      </c>
      <c r="H114" s="103" t="s">
        <v>266</v>
      </c>
      <c r="I114" s="104">
        <v>39850</v>
      </c>
      <c r="J114" s="103" t="s">
        <v>356</v>
      </c>
      <c r="K114" s="103">
        <v>1700</v>
      </c>
      <c r="L114" s="113">
        <v>34</v>
      </c>
      <c r="M114" s="113">
        <v>0</v>
      </c>
      <c r="N114" s="113">
        <v>3.4724092744793492E+18</v>
      </c>
    </row>
    <row r="115" spans="4:14" ht="15" customHeight="1">
      <c r="D115" s="111" t="b">
        <v>0</v>
      </c>
      <c r="E115" s="105">
        <v>10</v>
      </c>
      <c r="F115" s="106" t="s">
        <v>357</v>
      </c>
      <c r="G115" s="106" t="s">
        <v>358</v>
      </c>
      <c r="H115" s="103" t="s">
        <v>359</v>
      </c>
      <c r="I115" s="104">
        <v>39857</v>
      </c>
      <c r="J115" s="103" t="s">
        <v>360</v>
      </c>
      <c r="K115" s="103">
        <v>129.80000000000001</v>
      </c>
      <c r="L115" s="113">
        <v>35</v>
      </c>
      <c r="M115" s="113">
        <v>0</v>
      </c>
      <c r="N115" s="113">
        <v>1.0702267422048494E+19</v>
      </c>
    </row>
    <row r="116" spans="4:14" ht="15" customHeight="1">
      <c r="D116" s="111" t="b">
        <v>0</v>
      </c>
      <c r="E116" s="105">
        <v>11</v>
      </c>
      <c r="F116" s="106" t="s">
        <v>361</v>
      </c>
      <c r="G116" s="106" t="s">
        <v>362</v>
      </c>
      <c r="H116" s="103" t="s">
        <v>276</v>
      </c>
      <c r="I116" s="104">
        <v>39857</v>
      </c>
      <c r="J116" s="103" t="s">
        <v>363</v>
      </c>
      <c r="K116" s="103">
        <v>539</v>
      </c>
      <c r="L116" s="113">
        <v>36</v>
      </c>
      <c r="M116" s="113">
        <v>0</v>
      </c>
      <c r="N116" s="113">
        <v>7.5419117678429358E+18</v>
      </c>
    </row>
    <row r="117" spans="4:14" ht="15" customHeight="1">
      <c r="D117" s="111" t="b">
        <v>0</v>
      </c>
      <c r="E117" s="105">
        <v>12</v>
      </c>
      <c r="F117" s="106" t="s">
        <v>364</v>
      </c>
      <c r="G117" s="106" t="s">
        <v>365</v>
      </c>
      <c r="H117" s="103" t="s">
        <v>302</v>
      </c>
      <c r="I117" s="104">
        <v>39857</v>
      </c>
      <c r="J117" s="103" t="s">
        <v>366</v>
      </c>
      <c r="K117" s="103">
        <v>271.8</v>
      </c>
      <c r="L117" s="113">
        <v>37</v>
      </c>
      <c r="M117" s="113">
        <v>0</v>
      </c>
      <c r="N117" s="113">
        <v>8.8410011939240776E+18</v>
      </c>
    </row>
    <row r="118" spans="4:14" ht="15" customHeight="1">
      <c r="D118" s="111" t="b">
        <v>0</v>
      </c>
      <c r="E118" s="105">
        <v>13</v>
      </c>
      <c r="F118" s="106" t="s">
        <v>367</v>
      </c>
      <c r="G118" s="106" t="s">
        <v>368</v>
      </c>
      <c r="H118" s="103" t="s">
        <v>369</v>
      </c>
      <c r="I118" s="104">
        <v>39857</v>
      </c>
      <c r="J118" s="103" t="s">
        <v>370</v>
      </c>
      <c r="K118" s="103">
        <v>73</v>
      </c>
      <c r="L118" s="113">
        <v>38</v>
      </c>
      <c r="M118" s="113">
        <v>0</v>
      </c>
      <c r="N118" s="113">
        <v>1.1179797262424138E+19</v>
      </c>
    </row>
    <row r="119" spans="4:14" ht="15" customHeight="1">
      <c r="D119" s="111" t="b">
        <v>0</v>
      </c>
      <c r="E119" s="105">
        <v>14</v>
      </c>
      <c r="F119" s="106" t="s">
        <v>371</v>
      </c>
      <c r="G119" s="106" t="s">
        <v>372</v>
      </c>
      <c r="H119" s="103" t="s">
        <v>369</v>
      </c>
      <c r="I119" s="104">
        <v>39864</v>
      </c>
      <c r="J119" s="103" t="s">
        <v>373</v>
      </c>
      <c r="K119" s="103">
        <v>131.4</v>
      </c>
      <c r="L119" s="113">
        <v>39</v>
      </c>
      <c r="M119" s="113">
        <v>0</v>
      </c>
      <c r="N119" s="113">
        <v>9.3853790100989932E+18</v>
      </c>
    </row>
    <row r="120" spans="4:14" ht="15" customHeight="1">
      <c r="D120" s="111" t="b">
        <v>0</v>
      </c>
      <c r="E120" s="105">
        <v>15</v>
      </c>
      <c r="F120" s="106" t="s">
        <v>374</v>
      </c>
      <c r="G120" s="106" t="s">
        <v>375</v>
      </c>
      <c r="H120" s="103" t="s">
        <v>302</v>
      </c>
      <c r="I120" s="104">
        <v>39871</v>
      </c>
      <c r="J120" s="103" t="s">
        <v>376</v>
      </c>
      <c r="K120" s="103">
        <v>232.9</v>
      </c>
      <c r="L120" s="113">
        <v>40</v>
      </c>
      <c r="M120" s="113">
        <v>0</v>
      </c>
      <c r="N120" s="113">
        <v>1.2990535115872005E+18</v>
      </c>
    </row>
    <row r="121" spans="4:14" ht="15" customHeight="1">
      <c r="D121" s="111" t="b">
        <v>0</v>
      </c>
      <c r="E121" s="105">
        <v>16</v>
      </c>
      <c r="F121" s="106" t="s">
        <v>377</v>
      </c>
      <c r="G121" s="106" t="s">
        <v>286</v>
      </c>
      <c r="H121" s="103" t="s">
        <v>270</v>
      </c>
      <c r="I121" s="104">
        <v>39871</v>
      </c>
      <c r="J121" s="103" t="s">
        <v>378</v>
      </c>
      <c r="K121" s="103">
        <v>238.3</v>
      </c>
      <c r="L121" s="113">
        <v>41</v>
      </c>
      <c r="M121" s="113">
        <v>0</v>
      </c>
      <c r="N121" s="113">
        <v>9.1208920988766556E+18</v>
      </c>
    </row>
    <row r="122" spans="4:14" ht="15" customHeight="1">
      <c r="D122" s="111" t="b">
        <v>0</v>
      </c>
      <c r="E122" s="105">
        <v>17</v>
      </c>
      <c r="F122" s="106" t="s">
        <v>379</v>
      </c>
      <c r="G122" s="106" t="s">
        <v>380</v>
      </c>
      <c r="H122" s="103" t="s">
        <v>199</v>
      </c>
      <c r="I122" s="104">
        <v>39878</v>
      </c>
      <c r="J122" s="103" t="s">
        <v>381</v>
      </c>
      <c r="K122" s="103">
        <v>173</v>
      </c>
      <c r="L122" s="113">
        <v>42</v>
      </c>
      <c r="M122" s="113">
        <v>0</v>
      </c>
      <c r="N122" s="113">
        <v>5.654225239116332E+18</v>
      </c>
    </row>
    <row r="123" spans="4:14" ht="15" customHeight="1">
      <c r="D123" s="111" t="b">
        <v>0</v>
      </c>
      <c r="E123" s="105">
        <v>18</v>
      </c>
      <c r="F123" s="106" t="s">
        <v>382</v>
      </c>
      <c r="G123" s="106" t="s">
        <v>383</v>
      </c>
      <c r="H123" s="103" t="s">
        <v>199</v>
      </c>
      <c r="I123" s="104">
        <v>39892</v>
      </c>
      <c r="J123" s="103" t="s">
        <v>200</v>
      </c>
      <c r="K123" s="103">
        <v>297</v>
      </c>
      <c r="L123" s="113">
        <v>43</v>
      </c>
      <c r="M123" s="113">
        <v>0</v>
      </c>
      <c r="N123" s="113">
        <v>4.3797048514623933E+18</v>
      </c>
    </row>
    <row r="124" spans="4:14" ht="15" customHeight="1">
      <c r="D124" s="111" t="b">
        <v>0</v>
      </c>
      <c r="E124" s="105">
        <v>19</v>
      </c>
      <c r="F124" s="106" t="s">
        <v>384</v>
      </c>
      <c r="G124" s="106" t="s">
        <v>385</v>
      </c>
      <c r="H124" s="103" t="s">
        <v>386</v>
      </c>
      <c r="I124" s="104">
        <v>39892</v>
      </c>
      <c r="J124" s="103" t="s">
        <v>387</v>
      </c>
      <c r="K124" s="103">
        <v>123.9</v>
      </c>
      <c r="L124" s="113">
        <v>44</v>
      </c>
      <c r="M124" s="113">
        <v>0</v>
      </c>
      <c r="N124" s="113">
        <v>8.6986475245061069E+18</v>
      </c>
    </row>
    <row r="125" spans="4:14" ht="15" customHeight="1">
      <c r="D125" s="111" t="b">
        <v>0</v>
      </c>
      <c r="E125" s="105">
        <v>20</v>
      </c>
      <c r="F125" s="106" t="s">
        <v>388</v>
      </c>
      <c r="G125" s="106" t="s">
        <v>389</v>
      </c>
      <c r="H125" s="103" t="s">
        <v>280</v>
      </c>
      <c r="I125" s="104">
        <v>39892</v>
      </c>
      <c r="J125" s="103" t="s">
        <v>390</v>
      </c>
      <c r="K125" s="103">
        <v>669.8</v>
      </c>
      <c r="L125" s="113">
        <v>45</v>
      </c>
      <c r="M125" s="113">
        <v>0</v>
      </c>
      <c r="N125" s="113">
        <v>5.4715198638134108E+18</v>
      </c>
    </row>
    <row r="126" spans="4:14" ht="15" customHeight="1">
      <c r="D126" s="111" t="b">
        <v>0</v>
      </c>
      <c r="E126" s="105">
        <v>21</v>
      </c>
      <c r="F126" s="106" t="s">
        <v>391</v>
      </c>
      <c r="G126" s="106" t="s">
        <v>392</v>
      </c>
      <c r="H126" s="103" t="s">
        <v>199</v>
      </c>
      <c r="I126" s="104">
        <v>39899</v>
      </c>
      <c r="J126" s="103" t="s">
        <v>393</v>
      </c>
      <c r="K126" s="103">
        <v>956</v>
      </c>
      <c r="L126" s="113">
        <v>46</v>
      </c>
      <c r="M126" s="113">
        <v>0</v>
      </c>
      <c r="N126" s="113">
        <v>1.4959640383004451E+19</v>
      </c>
    </row>
    <row r="127" spans="4:14" ht="15" customHeight="1">
      <c r="D127" s="111" t="b">
        <v>0</v>
      </c>
      <c r="E127" s="105">
        <v>22</v>
      </c>
      <c r="F127" s="106" t="s">
        <v>394</v>
      </c>
      <c r="G127" s="106" t="s">
        <v>395</v>
      </c>
      <c r="H127" s="103" t="s">
        <v>396</v>
      </c>
      <c r="I127" s="104">
        <v>39913</v>
      </c>
      <c r="J127" s="103" t="s">
        <v>397</v>
      </c>
      <c r="K127" s="103">
        <v>492</v>
      </c>
      <c r="L127" s="113">
        <v>47</v>
      </c>
      <c r="M127" s="113">
        <v>0</v>
      </c>
      <c r="N127" s="113">
        <v>3.598092228225665E+18</v>
      </c>
    </row>
    <row r="128" spans="4:14" ht="15" customHeight="1">
      <c r="D128" s="111" t="b">
        <v>0</v>
      </c>
      <c r="E128" s="105">
        <v>23</v>
      </c>
      <c r="F128" s="106" t="s">
        <v>398</v>
      </c>
      <c r="G128" s="106" t="s">
        <v>399</v>
      </c>
      <c r="H128" s="103" t="s">
        <v>386</v>
      </c>
      <c r="I128" s="104">
        <v>39913</v>
      </c>
      <c r="J128" s="103" t="s">
        <v>400</v>
      </c>
      <c r="K128" s="103">
        <v>2000</v>
      </c>
      <c r="L128" s="113">
        <v>48</v>
      </c>
      <c r="M128" s="113">
        <v>0</v>
      </c>
      <c r="N128" s="113">
        <v>3.1728132511060521E+18</v>
      </c>
    </row>
    <row r="129" spans="4:14" ht="15" customHeight="1">
      <c r="D129" s="111" t="b">
        <v>0</v>
      </c>
      <c r="E129" s="105">
        <v>24</v>
      </c>
      <c r="F129" s="106" t="s">
        <v>401</v>
      </c>
      <c r="G129" s="106" t="s">
        <v>402</v>
      </c>
      <c r="H129" s="103" t="s">
        <v>247</v>
      </c>
      <c r="I129" s="104">
        <v>39920</v>
      </c>
      <c r="J129" s="103" t="s">
        <v>403</v>
      </c>
      <c r="K129" s="103">
        <v>181</v>
      </c>
      <c r="L129" s="113">
        <v>49</v>
      </c>
      <c r="M129" s="113">
        <v>0</v>
      </c>
      <c r="N129" s="113">
        <v>6.6733358966172672E+18</v>
      </c>
    </row>
    <row r="130" spans="4:14" ht="15" customHeight="1">
      <c r="D130" s="111" t="b">
        <v>0</v>
      </c>
      <c r="E130" s="105">
        <v>25</v>
      </c>
      <c r="F130" s="106" t="s">
        <v>404</v>
      </c>
      <c r="G130" s="106" t="s">
        <v>405</v>
      </c>
      <c r="H130" s="103" t="s">
        <v>270</v>
      </c>
      <c r="I130" s="104">
        <v>39920</v>
      </c>
      <c r="J130" s="103" t="s">
        <v>287</v>
      </c>
      <c r="K130" s="103">
        <v>271</v>
      </c>
      <c r="L130" s="113">
        <v>50</v>
      </c>
      <c r="M130" s="113">
        <v>0</v>
      </c>
      <c r="N130" s="113">
        <v>8.8002931119349617E+18</v>
      </c>
    </row>
    <row r="131" spans="4:14" ht="15" customHeight="1">
      <c r="D131" s="111" t="b">
        <v>0</v>
      </c>
      <c r="E131" s="105">
        <v>26</v>
      </c>
      <c r="F131" s="106" t="s">
        <v>406</v>
      </c>
      <c r="G131" s="106" t="s">
        <v>407</v>
      </c>
      <c r="H131" s="103" t="s">
        <v>199</v>
      </c>
      <c r="I131" s="104">
        <v>39927</v>
      </c>
      <c r="J131" s="103" t="s">
        <v>408</v>
      </c>
      <c r="K131" s="103">
        <v>112.3</v>
      </c>
      <c r="L131" s="113">
        <v>51</v>
      </c>
      <c r="M131" s="113">
        <v>0</v>
      </c>
      <c r="N131" s="113">
        <v>1.3023011569181692E+19</v>
      </c>
    </row>
    <row r="132" spans="4:14" ht="15" customHeight="1">
      <c r="D132" s="111" t="b">
        <v>0</v>
      </c>
      <c r="E132" s="105">
        <v>27</v>
      </c>
      <c r="F132" s="106" t="s">
        <v>409</v>
      </c>
      <c r="G132" s="106" t="s">
        <v>410</v>
      </c>
      <c r="H132" s="103" t="s">
        <v>298</v>
      </c>
      <c r="I132" s="104">
        <v>39927</v>
      </c>
      <c r="J132" s="103" t="s">
        <v>411</v>
      </c>
      <c r="K132" s="103">
        <v>184.6</v>
      </c>
      <c r="L132" s="113">
        <v>52</v>
      </c>
      <c r="M132" s="113">
        <v>0</v>
      </c>
      <c r="N132" s="113">
        <v>1.4334311427581624E+19</v>
      </c>
    </row>
    <row r="133" spans="4:14" ht="15" customHeight="1">
      <c r="D133" s="111" t="b">
        <v>0</v>
      </c>
      <c r="E133" s="105">
        <v>28</v>
      </c>
      <c r="F133" s="106" t="s">
        <v>412</v>
      </c>
      <c r="G133" s="106" t="s">
        <v>413</v>
      </c>
      <c r="H133" s="103" t="s">
        <v>266</v>
      </c>
      <c r="I133" s="104">
        <v>39927</v>
      </c>
      <c r="J133" s="103" t="s">
        <v>200</v>
      </c>
      <c r="K133" s="103">
        <v>1500</v>
      </c>
      <c r="L133" s="113">
        <v>53</v>
      </c>
      <c r="M133" s="113">
        <v>0</v>
      </c>
      <c r="N133" s="113">
        <v>1.1005995838219958E+19</v>
      </c>
    </row>
    <row r="134" spans="4:14" ht="15" customHeight="1">
      <c r="D134" s="111" t="b">
        <v>0</v>
      </c>
      <c r="E134" s="105">
        <v>29</v>
      </c>
      <c r="F134" s="106" t="s">
        <v>414</v>
      </c>
      <c r="G134" s="106" t="s">
        <v>415</v>
      </c>
      <c r="H134" s="103" t="s">
        <v>416</v>
      </c>
      <c r="I134" s="104">
        <v>39927</v>
      </c>
      <c r="J134" s="103" t="s">
        <v>319</v>
      </c>
      <c r="K134" s="103">
        <v>488.9</v>
      </c>
      <c r="L134" s="113">
        <v>54</v>
      </c>
      <c r="M134" s="113">
        <v>0</v>
      </c>
      <c r="N134" s="113">
        <v>1.7258954161860495E+18</v>
      </c>
    </row>
    <row r="135" spans="4:14" ht="15" customHeight="1">
      <c r="D135" s="111" t="b">
        <v>0</v>
      </c>
      <c r="E135" s="105">
        <v>30</v>
      </c>
      <c r="F135" s="106" t="s">
        <v>417</v>
      </c>
      <c r="G135" s="106" t="s">
        <v>392</v>
      </c>
      <c r="H135" s="103" t="s">
        <v>199</v>
      </c>
      <c r="I135" s="104">
        <v>39934</v>
      </c>
      <c r="J135" s="103" t="s">
        <v>200</v>
      </c>
      <c r="K135" s="103">
        <v>4100</v>
      </c>
      <c r="L135" s="113">
        <v>55</v>
      </c>
      <c r="M135" s="113">
        <v>0</v>
      </c>
      <c r="N135" s="113">
        <v>9.8437729804463329E+18</v>
      </c>
    </row>
    <row r="136" spans="4:14" ht="15" customHeight="1">
      <c r="D136" s="111" t="b">
        <v>0</v>
      </c>
      <c r="E136" s="105">
        <v>31</v>
      </c>
      <c r="F136" s="106" t="s">
        <v>418</v>
      </c>
      <c r="G136" s="106" t="s">
        <v>419</v>
      </c>
      <c r="H136" s="103" t="s">
        <v>420</v>
      </c>
      <c r="I136" s="104">
        <v>39934</v>
      </c>
      <c r="J136" s="103" t="s">
        <v>421</v>
      </c>
      <c r="K136" s="103">
        <v>45.1</v>
      </c>
      <c r="L136" s="113">
        <v>56</v>
      </c>
      <c r="M136" s="113">
        <v>0</v>
      </c>
      <c r="N136" s="113">
        <v>1.7419854452412967E+19</v>
      </c>
    </row>
    <row r="137" spans="4:14" ht="15" customHeight="1">
      <c r="D137" s="111" t="b">
        <v>0</v>
      </c>
      <c r="E137" s="105">
        <v>32</v>
      </c>
      <c r="F137" s="106" t="s">
        <v>422</v>
      </c>
      <c r="G137" s="106" t="s">
        <v>423</v>
      </c>
      <c r="H137" s="103" t="s">
        <v>342</v>
      </c>
      <c r="I137" s="104">
        <v>39934</v>
      </c>
      <c r="J137" s="103" t="s">
        <v>424</v>
      </c>
      <c r="K137" s="103">
        <v>299.39999999999998</v>
      </c>
      <c r="L137" s="113">
        <v>57</v>
      </c>
      <c r="M137" s="113">
        <v>0</v>
      </c>
      <c r="N137" s="113">
        <v>8.6276605716946104E+18</v>
      </c>
    </row>
    <row r="138" spans="4:14" ht="15" customHeight="1">
      <c r="D138" s="111" t="b">
        <v>0</v>
      </c>
      <c r="E138" s="105">
        <v>33</v>
      </c>
      <c r="F138" s="106" t="s">
        <v>425</v>
      </c>
      <c r="G138" s="106" t="s">
        <v>426</v>
      </c>
      <c r="H138" s="103" t="s">
        <v>294</v>
      </c>
      <c r="I138" s="104">
        <v>39941</v>
      </c>
      <c r="J138" s="103" t="s">
        <v>427</v>
      </c>
      <c r="K138" s="103">
        <v>334.6</v>
      </c>
      <c r="L138" s="113">
        <v>58</v>
      </c>
      <c r="M138" s="113">
        <v>0</v>
      </c>
      <c r="N138" s="113">
        <v>1.2454991619748162E+19</v>
      </c>
    </row>
    <row r="139" spans="4:14" ht="15" customHeight="1">
      <c r="D139" s="111" t="b">
        <v>0</v>
      </c>
      <c r="E139" s="105">
        <v>34</v>
      </c>
      <c r="F139" s="106" t="s">
        <v>428</v>
      </c>
      <c r="G139" s="106" t="s">
        <v>429</v>
      </c>
      <c r="H139" s="103" t="s">
        <v>276</v>
      </c>
      <c r="I139" s="104">
        <v>39954</v>
      </c>
      <c r="J139" s="103" t="s">
        <v>430</v>
      </c>
      <c r="K139" s="103">
        <v>12800</v>
      </c>
      <c r="L139" s="113">
        <v>59</v>
      </c>
      <c r="M139" s="113">
        <v>0</v>
      </c>
      <c r="N139" s="113">
        <v>5.4939709198184919E+18</v>
      </c>
    </row>
    <row r="140" spans="4:14" ht="15" customHeight="1">
      <c r="D140" s="111" t="b">
        <v>0</v>
      </c>
      <c r="E140" s="105">
        <v>35</v>
      </c>
      <c r="F140" s="106" t="s">
        <v>431</v>
      </c>
      <c r="G140" s="106" t="s">
        <v>432</v>
      </c>
      <c r="H140" s="103" t="s">
        <v>302</v>
      </c>
      <c r="I140" s="104">
        <v>39955</v>
      </c>
      <c r="J140" s="103" t="s">
        <v>433</v>
      </c>
      <c r="K140" s="103">
        <v>537</v>
      </c>
      <c r="L140" s="113">
        <v>60</v>
      </c>
      <c r="M140" s="113">
        <v>0</v>
      </c>
      <c r="N140" s="113">
        <v>7.526161185740542E+18</v>
      </c>
    </row>
    <row r="141" spans="4:14" ht="15" customHeight="1">
      <c r="D141" s="111" t="b">
        <v>0</v>
      </c>
      <c r="E141" s="105">
        <v>36</v>
      </c>
      <c r="F141" s="106" t="s">
        <v>434</v>
      </c>
      <c r="G141" s="106" t="s">
        <v>435</v>
      </c>
      <c r="H141" s="103" t="s">
        <v>302</v>
      </c>
      <c r="I141" s="104">
        <v>39955</v>
      </c>
      <c r="J141" s="103" t="s">
        <v>436</v>
      </c>
      <c r="K141" s="103">
        <v>437</v>
      </c>
      <c r="L141" s="113">
        <v>61</v>
      </c>
      <c r="M141" s="113">
        <v>0</v>
      </c>
      <c r="N141" s="113">
        <v>5.0223971217929728E+18</v>
      </c>
    </row>
    <row r="142" spans="4:14" ht="15" customHeight="1">
      <c r="D142" s="111" t="b">
        <v>0</v>
      </c>
      <c r="E142" s="105">
        <v>37</v>
      </c>
      <c r="F142" s="106" t="s">
        <v>437</v>
      </c>
      <c r="G142" s="106" t="s">
        <v>438</v>
      </c>
      <c r="H142" s="103" t="s">
        <v>302</v>
      </c>
      <c r="I142" s="104">
        <v>39969</v>
      </c>
      <c r="J142" s="103" t="s">
        <v>333</v>
      </c>
      <c r="K142" s="103">
        <v>214</v>
      </c>
      <c r="L142" s="113">
        <v>62</v>
      </c>
      <c r="M142" s="113">
        <v>0</v>
      </c>
      <c r="N142" s="113">
        <v>1.3141900126895919E+19</v>
      </c>
    </row>
    <row r="143" spans="4:14" ht="15" customHeight="1">
      <c r="D143" s="111" t="b">
        <v>0</v>
      </c>
      <c r="E143" s="105">
        <v>38</v>
      </c>
      <c r="F143" s="106" t="s">
        <v>439</v>
      </c>
      <c r="G143" s="106" t="s">
        <v>440</v>
      </c>
      <c r="H143" s="103" t="s">
        <v>199</v>
      </c>
      <c r="I143" s="104">
        <v>39983</v>
      </c>
      <c r="J143" s="103" t="s">
        <v>441</v>
      </c>
      <c r="K143" s="103">
        <v>377</v>
      </c>
      <c r="L143" s="113">
        <v>63</v>
      </c>
      <c r="M143" s="113">
        <v>0</v>
      </c>
      <c r="N143" s="113">
        <v>1.0572225865570361E+19</v>
      </c>
    </row>
    <row r="144" spans="4:14" ht="15" customHeight="1">
      <c r="D144" s="111" t="b">
        <v>0</v>
      </c>
      <c r="E144" s="105">
        <v>39</v>
      </c>
      <c r="F144" s="106" t="s">
        <v>442</v>
      </c>
      <c r="G144" s="106" t="s">
        <v>395</v>
      </c>
      <c r="H144" s="103" t="s">
        <v>396</v>
      </c>
      <c r="I144" s="104">
        <v>39983</v>
      </c>
      <c r="J144" s="103" t="s">
        <v>443</v>
      </c>
      <c r="K144" s="103">
        <v>970</v>
      </c>
      <c r="L144" s="113">
        <v>64</v>
      </c>
      <c r="M144" s="113">
        <v>0</v>
      </c>
      <c r="N144" s="113">
        <v>5.0328961550122691E+18</v>
      </c>
    </row>
    <row r="145" spans="4:14" ht="15" customHeight="1">
      <c r="D145" s="111" t="b">
        <v>0</v>
      </c>
      <c r="E145" s="105">
        <v>40</v>
      </c>
      <c r="F145" s="106" t="s">
        <v>444</v>
      </c>
      <c r="G145" s="106" t="s">
        <v>445</v>
      </c>
      <c r="H145" s="103" t="s">
        <v>280</v>
      </c>
      <c r="I145" s="104">
        <v>39983</v>
      </c>
      <c r="J145" s="103" t="s">
        <v>446</v>
      </c>
      <c r="K145" s="103">
        <v>156.9</v>
      </c>
      <c r="L145" s="113">
        <v>65</v>
      </c>
      <c r="M145" s="113">
        <v>0</v>
      </c>
      <c r="N145" s="113">
        <v>1.1698475659329375E+18</v>
      </c>
    </row>
    <row r="146" spans="4:14" ht="15" customHeight="1">
      <c r="D146" s="111" t="b">
        <v>0</v>
      </c>
      <c r="E146" s="105">
        <v>41</v>
      </c>
      <c r="F146" s="106" t="s">
        <v>447</v>
      </c>
      <c r="G146" s="106" t="s">
        <v>448</v>
      </c>
      <c r="H146" s="103" t="s">
        <v>199</v>
      </c>
      <c r="I146" s="104">
        <v>39990</v>
      </c>
      <c r="J146" s="103" t="s">
        <v>200</v>
      </c>
      <c r="K146" s="103">
        <v>199.4</v>
      </c>
      <c r="L146" s="113">
        <v>66</v>
      </c>
      <c r="M146" s="113">
        <v>0</v>
      </c>
      <c r="N146" s="113">
        <v>4.3600551413812321E+18</v>
      </c>
    </row>
    <row r="147" spans="4:14" ht="15" customHeight="1">
      <c r="D147" s="111" t="b">
        <v>0</v>
      </c>
      <c r="E147" s="105">
        <v>42</v>
      </c>
      <c r="F147" s="106" t="s">
        <v>449</v>
      </c>
      <c r="G147" s="106" t="s">
        <v>450</v>
      </c>
      <c r="H147" s="103" t="s">
        <v>199</v>
      </c>
      <c r="I147" s="104">
        <v>39990</v>
      </c>
      <c r="J147" s="103" t="s">
        <v>451</v>
      </c>
      <c r="K147" s="103">
        <v>221.6</v>
      </c>
      <c r="L147" s="113">
        <v>67</v>
      </c>
      <c r="M147" s="113">
        <v>0</v>
      </c>
      <c r="N147" s="113">
        <v>1.1081416740441961E+18</v>
      </c>
    </row>
    <row r="148" spans="4:14" ht="15" customHeight="1">
      <c r="D148" s="111" t="b">
        <v>0</v>
      </c>
      <c r="E148" s="105">
        <v>43</v>
      </c>
      <c r="F148" s="106" t="s">
        <v>452</v>
      </c>
      <c r="G148" s="106" t="s">
        <v>453</v>
      </c>
      <c r="H148" s="103" t="s">
        <v>262</v>
      </c>
      <c r="I148" s="104">
        <v>39990</v>
      </c>
      <c r="J148" s="103" t="s">
        <v>305</v>
      </c>
      <c r="K148" s="103">
        <v>87.6</v>
      </c>
      <c r="L148" s="113">
        <v>68</v>
      </c>
      <c r="M148" s="113">
        <v>0</v>
      </c>
      <c r="N148" s="113">
        <v>1.1015151039445047E+19</v>
      </c>
    </row>
    <row r="149" spans="4:14" ht="15" customHeight="1">
      <c r="D149" s="111" t="b">
        <v>0</v>
      </c>
      <c r="E149" s="105">
        <v>44</v>
      </c>
      <c r="F149" s="106" t="s">
        <v>454</v>
      </c>
      <c r="G149" s="106" t="s">
        <v>455</v>
      </c>
      <c r="H149" s="103" t="s">
        <v>266</v>
      </c>
      <c r="I149" s="104">
        <v>39990</v>
      </c>
      <c r="J149" s="103" t="s">
        <v>456</v>
      </c>
      <c r="K149" s="103">
        <v>80</v>
      </c>
      <c r="L149" s="113">
        <v>69</v>
      </c>
      <c r="M149" s="113">
        <v>0</v>
      </c>
      <c r="N149" s="113">
        <v>2.185835167959422E+18</v>
      </c>
    </row>
    <row r="150" spans="4:14" ht="15" customHeight="1">
      <c r="D150" s="111" t="b">
        <v>0</v>
      </c>
      <c r="E150" s="105">
        <v>45</v>
      </c>
      <c r="F150" s="106" t="s">
        <v>457</v>
      </c>
      <c r="G150" s="106" t="s">
        <v>313</v>
      </c>
      <c r="H150" s="103" t="s">
        <v>266</v>
      </c>
      <c r="I150" s="104">
        <v>39990</v>
      </c>
      <c r="J150" s="103" t="s">
        <v>458</v>
      </c>
      <c r="K150" s="103">
        <v>456</v>
      </c>
      <c r="L150" s="113">
        <v>70</v>
      </c>
      <c r="M150" s="113">
        <v>0</v>
      </c>
      <c r="N150" s="113">
        <v>3.0636118277526502E+18</v>
      </c>
    </row>
    <row r="151" spans="4:14" ht="15" customHeight="1">
      <c r="D151" s="111" t="b">
        <v>0</v>
      </c>
      <c r="E151" s="105">
        <v>46</v>
      </c>
      <c r="F151" s="106" t="s">
        <v>459</v>
      </c>
      <c r="G151" s="106" t="s">
        <v>460</v>
      </c>
      <c r="H151" s="103" t="s">
        <v>302</v>
      </c>
      <c r="I151" s="104">
        <v>39996</v>
      </c>
      <c r="J151" s="103" t="s">
        <v>461</v>
      </c>
      <c r="K151" s="103">
        <v>166</v>
      </c>
      <c r="L151" s="113">
        <v>71</v>
      </c>
      <c r="M151" s="113">
        <v>0</v>
      </c>
      <c r="N151" s="113">
        <v>1.6665660602186527E+19</v>
      </c>
    </row>
    <row r="152" spans="4:14" ht="15" customHeight="1">
      <c r="D152" s="111" t="b">
        <v>0</v>
      </c>
      <c r="E152" s="105">
        <v>47</v>
      </c>
      <c r="F152" s="106" t="s">
        <v>462</v>
      </c>
      <c r="G152" s="106" t="s">
        <v>369</v>
      </c>
      <c r="H152" s="103" t="s">
        <v>302</v>
      </c>
      <c r="I152" s="104">
        <v>39996</v>
      </c>
      <c r="J152" s="103" t="s">
        <v>463</v>
      </c>
      <c r="K152" s="103">
        <v>77</v>
      </c>
      <c r="L152" s="113">
        <v>72</v>
      </c>
      <c r="M152" s="113">
        <v>0</v>
      </c>
      <c r="N152" s="113">
        <v>8.2548182210405007E+18</v>
      </c>
    </row>
    <row r="153" spans="4:14" ht="15" customHeight="1">
      <c r="D153" s="111" t="b">
        <v>0</v>
      </c>
      <c r="E153" s="105">
        <v>48</v>
      </c>
      <c r="F153" s="106" t="s">
        <v>464</v>
      </c>
      <c r="G153" s="106" t="s">
        <v>465</v>
      </c>
      <c r="H153" s="103" t="s">
        <v>302</v>
      </c>
      <c r="I153" s="104">
        <v>39996</v>
      </c>
      <c r="J153" s="103" t="s">
        <v>466</v>
      </c>
      <c r="K153" s="103">
        <v>70</v>
      </c>
      <c r="L153" s="113">
        <v>73</v>
      </c>
      <c r="M153" s="113">
        <v>0</v>
      </c>
      <c r="N153" s="113">
        <v>8.6161264423520543E+18</v>
      </c>
    </row>
    <row r="154" spans="4:14" ht="15" customHeight="1">
      <c r="D154" s="111" t="b">
        <v>0</v>
      </c>
      <c r="E154" s="105">
        <v>49</v>
      </c>
      <c r="F154" s="106" t="s">
        <v>467</v>
      </c>
      <c r="G154" s="106" t="s">
        <v>468</v>
      </c>
      <c r="H154" s="103" t="s">
        <v>302</v>
      </c>
      <c r="I154" s="104">
        <v>39996</v>
      </c>
      <c r="J154" s="103" t="s">
        <v>469</v>
      </c>
      <c r="K154" s="103">
        <v>36</v>
      </c>
      <c r="L154" s="113">
        <v>74</v>
      </c>
      <c r="M154" s="113">
        <v>0</v>
      </c>
      <c r="N154" s="113">
        <v>7.9285824721374822E+18</v>
      </c>
    </row>
    <row r="155" spans="4:14" ht="15" customHeight="1">
      <c r="D155" s="111" t="b">
        <v>0</v>
      </c>
      <c r="E155" s="105">
        <v>50</v>
      </c>
      <c r="F155" s="106" t="s">
        <v>470</v>
      </c>
      <c r="G155" s="106" t="s">
        <v>471</v>
      </c>
      <c r="H155" s="103" t="s">
        <v>302</v>
      </c>
      <c r="I155" s="104">
        <v>39996</v>
      </c>
      <c r="J155" s="103" t="s">
        <v>472</v>
      </c>
      <c r="K155" s="103">
        <v>56</v>
      </c>
      <c r="L155" s="113">
        <v>75</v>
      </c>
      <c r="M155" s="113">
        <v>0</v>
      </c>
      <c r="N155" s="113">
        <v>7.6890889310441144E+18</v>
      </c>
    </row>
    <row r="156" spans="4:14" ht="15" customHeight="1">
      <c r="D156" s="111" t="b">
        <v>0</v>
      </c>
      <c r="E156" s="105">
        <v>51</v>
      </c>
      <c r="F156" s="106" t="s">
        <v>473</v>
      </c>
      <c r="G156" s="106" t="s">
        <v>474</v>
      </c>
      <c r="H156" s="103" t="s">
        <v>310</v>
      </c>
      <c r="I156" s="104">
        <v>39996</v>
      </c>
      <c r="J156" s="103" t="s">
        <v>475</v>
      </c>
      <c r="K156" s="103">
        <v>118</v>
      </c>
      <c r="L156" s="113">
        <v>76</v>
      </c>
      <c r="M156" s="113">
        <v>0</v>
      </c>
      <c r="N156" s="113">
        <v>2.4342084713671009E+18</v>
      </c>
    </row>
    <row r="157" spans="4:14" ht="15" customHeight="1">
      <c r="D157" s="111" t="b">
        <v>0</v>
      </c>
      <c r="E157" s="105">
        <v>52</v>
      </c>
      <c r="F157" s="106" t="s">
        <v>476</v>
      </c>
      <c r="G157" s="106" t="s">
        <v>477</v>
      </c>
      <c r="H157" s="103" t="s">
        <v>302</v>
      </c>
      <c r="I157" s="104">
        <v>39996</v>
      </c>
      <c r="J157" s="103" t="s">
        <v>478</v>
      </c>
      <c r="K157" s="103">
        <v>963</v>
      </c>
      <c r="L157" s="113">
        <v>77</v>
      </c>
      <c r="M157" s="113">
        <v>0</v>
      </c>
      <c r="N157" s="113">
        <v>1.0148124925255209E+19</v>
      </c>
    </row>
    <row r="158" spans="4:14" ht="15" customHeight="1">
      <c r="D158" s="111" t="b">
        <v>0</v>
      </c>
      <c r="E158" s="105">
        <v>53</v>
      </c>
      <c r="F158" s="106" t="s">
        <v>479</v>
      </c>
      <c r="G158" s="106" t="s">
        <v>480</v>
      </c>
      <c r="H158" s="103" t="s">
        <v>481</v>
      </c>
      <c r="I158" s="104">
        <v>40004</v>
      </c>
      <c r="J158" s="103" t="s">
        <v>482</v>
      </c>
      <c r="K158" s="103">
        <v>70</v>
      </c>
      <c r="L158" s="113">
        <v>78</v>
      </c>
      <c r="M158" s="113">
        <v>0</v>
      </c>
      <c r="N158" s="113">
        <v>1.580757198753227E+19</v>
      </c>
    </row>
    <row r="159" spans="4:14" ht="15" customHeight="1">
      <c r="D159" s="111" t="b">
        <v>0</v>
      </c>
      <c r="E159" s="105">
        <v>54</v>
      </c>
      <c r="F159" s="106" t="s">
        <v>483</v>
      </c>
      <c r="G159" s="106" t="s">
        <v>484</v>
      </c>
      <c r="H159" s="103" t="s">
        <v>266</v>
      </c>
      <c r="I159" s="104">
        <v>40011</v>
      </c>
      <c r="J159" s="103" t="s">
        <v>485</v>
      </c>
      <c r="K159" s="103">
        <v>1500</v>
      </c>
      <c r="L159" s="113">
        <v>79</v>
      </c>
      <c r="M159" s="113">
        <v>0</v>
      </c>
      <c r="N159" s="113">
        <v>1.9556416924215611E+18</v>
      </c>
    </row>
    <row r="160" spans="4:14" ht="15" customHeight="1">
      <c r="D160" s="111" t="b">
        <v>0</v>
      </c>
      <c r="E160" s="105">
        <v>55</v>
      </c>
      <c r="F160" s="106" t="s">
        <v>486</v>
      </c>
      <c r="G160" s="106" t="s">
        <v>487</v>
      </c>
      <c r="H160" s="103" t="s">
        <v>266</v>
      </c>
      <c r="I160" s="104">
        <v>40011</v>
      </c>
      <c r="J160" s="103" t="s">
        <v>353</v>
      </c>
      <c r="K160" s="103">
        <v>1900</v>
      </c>
      <c r="L160" s="113">
        <v>80</v>
      </c>
      <c r="M160" s="113">
        <v>0</v>
      </c>
      <c r="N160" s="113">
        <v>1.5450362339099683E+19</v>
      </c>
    </row>
    <row r="161" spans="4:14" ht="15" customHeight="1">
      <c r="D161" s="111" t="b">
        <v>0</v>
      </c>
      <c r="E161" s="105">
        <v>56</v>
      </c>
      <c r="F161" s="106" t="s">
        <v>488</v>
      </c>
      <c r="G161" s="106" t="s">
        <v>489</v>
      </c>
      <c r="H161" s="103" t="s">
        <v>490</v>
      </c>
      <c r="I161" s="104">
        <v>40011</v>
      </c>
      <c r="J161" s="103" t="s">
        <v>491</v>
      </c>
      <c r="K161" s="103">
        <v>275</v>
      </c>
      <c r="L161" s="113">
        <v>81</v>
      </c>
      <c r="M161" s="113">
        <v>0</v>
      </c>
      <c r="N161" s="113">
        <v>1.7430231478552486E+19</v>
      </c>
    </row>
    <row r="162" spans="4:14" ht="15" customHeight="1">
      <c r="D162" s="111" t="b">
        <v>0</v>
      </c>
      <c r="E162" s="105">
        <v>57</v>
      </c>
      <c r="F162" s="106" t="s">
        <v>492</v>
      </c>
      <c r="G162" s="106" t="s">
        <v>493</v>
      </c>
      <c r="H162" s="103" t="s">
        <v>199</v>
      </c>
      <c r="I162" s="104">
        <v>40011</v>
      </c>
      <c r="J162" s="103" t="s">
        <v>494</v>
      </c>
      <c r="K162" s="103">
        <v>115</v>
      </c>
      <c r="L162" s="113">
        <v>82</v>
      </c>
      <c r="M162" s="113">
        <v>0</v>
      </c>
      <c r="N162" s="113">
        <v>4.1397356277673994E+18</v>
      </c>
    </row>
    <row r="163" spans="4:14" ht="15" customHeight="1">
      <c r="D163" s="111" t="b">
        <v>0</v>
      </c>
      <c r="E163" s="105">
        <v>58</v>
      </c>
      <c r="F163" s="106" t="s">
        <v>495</v>
      </c>
      <c r="G163" s="106" t="s">
        <v>496</v>
      </c>
      <c r="H163" s="103" t="s">
        <v>199</v>
      </c>
      <c r="I163" s="104">
        <v>40018</v>
      </c>
      <c r="J163" s="103" t="s">
        <v>497</v>
      </c>
      <c r="K163" s="103">
        <v>1200</v>
      </c>
      <c r="L163" s="113">
        <v>83</v>
      </c>
      <c r="M163" s="113">
        <v>0</v>
      </c>
      <c r="N163" s="113">
        <v>1.341440840221945E+19</v>
      </c>
    </row>
    <row r="164" spans="4:14" ht="15" customHeight="1">
      <c r="D164" s="111" t="b">
        <v>0</v>
      </c>
      <c r="E164" s="105">
        <v>59</v>
      </c>
      <c r="F164" s="106" t="s">
        <v>498</v>
      </c>
      <c r="G164" s="106" t="s">
        <v>499</v>
      </c>
      <c r="H164" s="103" t="s">
        <v>199</v>
      </c>
      <c r="I164" s="104">
        <v>40018</v>
      </c>
      <c r="J164" s="103" t="s">
        <v>497</v>
      </c>
      <c r="K164" s="103">
        <v>224</v>
      </c>
      <c r="L164" s="113">
        <v>84</v>
      </c>
      <c r="M164" s="113">
        <v>0</v>
      </c>
      <c r="N164" s="113">
        <v>1.5164243526059674E+19</v>
      </c>
    </row>
    <row r="165" spans="4:14" ht="15" customHeight="1">
      <c r="D165" s="111" t="b">
        <v>0</v>
      </c>
      <c r="E165" s="105">
        <v>60</v>
      </c>
      <c r="F165" s="106" t="s">
        <v>500</v>
      </c>
      <c r="G165" s="106" t="s">
        <v>283</v>
      </c>
      <c r="H165" s="103" t="s">
        <v>199</v>
      </c>
      <c r="I165" s="104">
        <v>40018</v>
      </c>
      <c r="J165" s="103" t="s">
        <v>497</v>
      </c>
      <c r="K165" s="103">
        <v>209</v>
      </c>
      <c r="L165" s="113">
        <v>85</v>
      </c>
      <c r="M165" s="113">
        <v>0</v>
      </c>
      <c r="N165" s="113">
        <v>7.2310454326874767E+18</v>
      </c>
    </row>
    <row r="166" spans="4:14" ht="15" customHeight="1">
      <c r="D166" s="111" t="b">
        <v>0</v>
      </c>
      <c r="E166" s="105">
        <v>61</v>
      </c>
      <c r="F166" s="106" t="s">
        <v>501</v>
      </c>
      <c r="G166" s="106" t="s">
        <v>502</v>
      </c>
      <c r="H166" s="103" t="s">
        <v>199</v>
      </c>
      <c r="I166" s="104">
        <v>40018</v>
      </c>
      <c r="J166" s="103" t="s">
        <v>497</v>
      </c>
      <c r="K166" s="103">
        <v>322</v>
      </c>
      <c r="L166" s="113">
        <v>86</v>
      </c>
      <c r="M166" s="113">
        <v>0</v>
      </c>
      <c r="N166" s="113">
        <v>1.0669794654632133E+19</v>
      </c>
    </row>
    <row r="167" spans="4:14" ht="15" customHeight="1">
      <c r="D167" s="111" t="b">
        <v>0</v>
      </c>
      <c r="E167" s="105">
        <v>62</v>
      </c>
      <c r="F167" s="106" t="s">
        <v>503</v>
      </c>
      <c r="G167" s="106" t="s">
        <v>504</v>
      </c>
      <c r="H167" s="103" t="s">
        <v>199</v>
      </c>
      <c r="I167" s="104">
        <v>40018</v>
      </c>
      <c r="J167" s="103" t="s">
        <v>497</v>
      </c>
      <c r="K167" s="103">
        <v>453</v>
      </c>
      <c r="L167" s="113">
        <v>87</v>
      </c>
      <c r="M167" s="113">
        <v>0</v>
      </c>
      <c r="N167" s="113">
        <v>3.8060520423801436E+18</v>
      </c>
    </row>
    <row r="168" spans="4:14" ht="15" customHeight="1">
      <c r="D168" s="111" t="b">
        <v>0</v>
      </c>
      <c r="E168" s="105">
        <v>63</v>
      </c>
      <c r="F168" s="106" t="s">
        <v>505</v>
      </c>
      <c r="G168" s="106" t="s">
        <v>506</v>
      </c>
      <c r="H168" s="103" t="s">
        <v>199</v>
      </c>
      <c r="I168" s="104">
        <v>40018</v>
      </c>
      <c r="J168" s="103" t="s">
        <v>497</v>
      </c>
      <c r="K168" s="103">
        <v>383</v>
      </c>
      <c r="L168" s="113">
        <v>88</v>
      </c>
      <c r="M168" s="113">
        <v>0</v>
      </c>
      <c r="N168" s="113">
        <v>4.9742366584077568E+18</v>
      </c>
    </row>
    <row r="169" spans="4:14" ht="15" customHeight="1">
      <c r="D169" s="111" t="b">
        <v>0</v>
      </c>
      <c r="E169" s="105">
        <v>64</v>
      </c>
      <c r="F169" s="106" t="s">
        <v>507</v>
      </c>
      <c r="G169" s="106" t="s">
        <v>508</v>
      </c>
      <c r="H169" s="103" t="s">
        <v>254</v>
      </c>
      <c r="I169" s="104">
        <v>40018</v>
      </c>
      <c r="J169" s="103" t="s">
        <v>509</v>
      </c>
      <c r="K169" s="103">
        <v>61</v>
      </c>
      <c r="L169" s="113">
        <v>89</v>
      </c>
      <c r="M169" s="113">
        <v>0</v>
      </c>
      <c r="N169" s="113">
        <v>1.5344229378355249E+19</v>
      </c>
    </row>
    <row r="170" spans="4:14" ht="15" customHeight="1">
      <c r="D170" s="111" t="b">
        <v>0</v>
      </c>
      <c r="E170" s="105">
        <v>65</v>
      </c>
      <c r="F170" s="106" t="s">
        <v>282</v>
      </c>
      <c r="G170" s="106" t="s">
        <v>510</v>
      </c>
      <c r="H170" s="103" t="s">
        <v>276</v>
      </c>
      <c r="I170" s="104">
        <v>40025</v>
      </c>
      <c r="J170" s="103" t="s">
        <v>511</v>
      </c>
      <c r="K170" s="103">
        <v>119</v>
      </c>
      <c r="L170" s="113">
        <v>90</v>
      </c>
      <c r="M170" s="113">
        <v>0</v>
      </c>
      <c r="N170" s="113">
        <v>4.1374956041749678E+18</v>
      </c>
    </row>
    <row r="171" spans="4:14" ht="15" customHeight="1">
      <c r="D171" s="111" t="b">
        <v>0</v>
      </c>
      <c r="E171" s="105">
        <v>66</v>
      </c>
      <c r="F171" s="106" t="s">
        <v>512</v>
      </c>
      <c r="G171" s="106" t="s">
        <v>513</v>
      </c>
      <c r="H171" s="103" t="s">
        <v>514</v>
      </c>
      <c r="I171" s="104">
        <v>40025</v>
      </c>
      <c r="J171" s="103" t="s">
        <v>387</v>
      </c>
      <c r="K171" s="103">
        <v>103</v>
      </c>
      <c r="L171" s="113">
        <v>91</v>
      </c>
      <c r="M171" s="113">
        <v>0</v>
      </c>
      <c r="N171" s="113">
        <v>1.7439250915936053E+19</v>
      </c>
    </row>
    <row r="172" spans="4:14" ht="15" customHeight="1">
      <c r="D172" s="111" t="b">
        <v>0</v>
      </c>
      <c r="E172" s="105">
        <v>67</v>
      </c>
      <c r="F172" s="106" t="s">
        <v>515</v>
      </c>
      <c r="G172" s="106" t="s">
        <v>471</v>
      </c>
      <c r="H172" s="103" t="s">
        <v>420</v>
      </c>
      <c r="I172" s="104">
        <v>40025</v>
      </c>
      <c r="J172" s="103" t="s">
        <v>516</v>
      </c>
      <c r="K172" s="103">
        <v>166</v>
      </c>
      <c r="L172" s="113">
        <v>92</v>
      </c>
      <c r="M172" s="113">
        <v>0</v>
      </c>
      <c r="N172" s="113">
        <v>1.3709531899939639E+19</v>
      </c>
    </row>
    <row r="173" spans="4:14" ht="15" customHeight="1">
      <c r="D173" s="111" t="b">
        <v>0</v>
      </c>
      <c r="E173" s="105">
        <v>68</v>
      </c>
      <c r="F173" s="106" t="s">
        <v>517</v>
      </c>
      <c r="G173" s="106" t="s">
        <v>518</v>
      </c>
      <c r="H173" s="103" t="s">
        <v>519</v>
      </c>
      <c r="I173" s="104">
        <v>40025</v>
      </c>
      <c r="J173" s="103" t="s">
        <v>461</v>
      </c>
      <c r="K173" s="103">
        <v>706</v>
      </c>
      <c r="L173" s="113">
        <v>93</v>
      </c>
      <c r="M173" s="113">
        <v>0</v>
      </c>
      <c r="N173" s="113">
        <v>8.9864849418098596E+18</v>
      </c>
    </row>
    <row r="174" spans="4:14" ht="15" customHeight="1">
      <c r="D174" s="111" t="b">
        <v>0</v>
      </c>
      <c r="E174" s="105">
        <v>69</v>
      </c>
      <c r="F174" s="106" t="s">
        <v>520</v>
      </c>
      <c r="G174" s="106" t="s">
        <v>521</v>
      </c>
      <c r="H174" s="103" t="s">
        <v>302</v>
      </c>
      <c r="I174" s="104">
        <v>40025</v>
      </c>
      <c r="J174" s="103" t="s">
        <v>522</v>
      </c>
      <c r="K174" s="103">
        <v>1600</v>
      </c>
      <c r="L174" s="113">
        <v>94</v>
      </c>
      <c r="M174" s="113">
        <v>0</v>
      </c>
      <c r="N174" s="113">
        <v>6.809410130108631E+18</v>
      </c>
    </row>
    <row r="175" spans="4:14" ht="15" customHeight="1">
      <c r="D175" s="111" t="b">
        <v>0</v>
      </c>
      <c r="E175" s="105">
        <v>70</v>
      </c>
      <c r="F175" s="106" t="s">
        <v>197</v>
      </c>
      <c r="G175" s="106" t="s">
        <v>523</v>
      </c>
      <c r="H175" s="103" t="s">
        <v>276</v>
      </c>
      <c r="I175" s="104">
        <v>40032</v>
      </c>
      <c r="J175" s="103" t="s">
        <v>305</v>
      </c>
      <c r="K175" s="103">
        <v>463</v>
      </c>
      <c r="L175" s="113">
        <v>95</v>
      </c>
      <c r="M175" s="113">
        <v>0</v>
      </c>
      <c r="N175" s="113">
        <v>4.3312609216481644E+18</v>
      </c>
    </row>
    <row r="176" spans="4:14" ht="15" customHeight="1">
      <c r="D176" s="111" t="b">
        <v>0</v>
      </c>
      <c r="E176" s="105">
        <v>71</v>
      </c>
      <c r="F176" s="106" t="s">
        <v>524</v>
      </c>
      <c r="G176" s="106" t="s">
        <v>525</v>
      </c>
      <c r="H176" s="103" t="s">
        <v>276</v>
      </c>
      <c r="I176" s="104">
        <v>40032</v>
      </c>
      <c r="J176" s="103" t="s">
        <v>305</v>
      </c>
      <c r="K176" s="103">
        <v>97</v>
      </c>
      <c r="L176" s="113">
        <v>96</v>
      </c>
      <c r="M176" s="113">
        <v>0</v>
      </c>
      <c r="N176" s="113">
        <v>1.7962583400947429E+19</v>
      </c>
    </row>
    <row r="177" spans="4:14" ht="15" customHeight="1">
      <c r="D177" s="111" t="b">
        <v>0</v>
      </c>
      <c r="E177" s="105">
        <v>72</v>
      </c>
      <c r="F177" s="106" t="s">
        <v>526</v>
      </c>
      <c r="G177" s="106" t="s">
        <v>527</v>
      </c>
      <c r="H177" s="103" t="s">
        <v>369</v>
      </c>
      <c r="I177" s="104">
        <v>40032</v>
      </c>
      <c r="J177" s="103" t="s">
        <v>528</v>
      </c>
      <c r="K177" s="103">
        <v>209</v>
      </c>
      <c r="L177" s="113">
        <v>97</v>
      </c>
      <c r="M177" s="113">
        <v>0</v>
      </c>
      <c r="N177" s="113">
        <v>1.0294051862767206E+19</v>
      </c>
    </row>
    <row r="178" spans="4:14" ht="15" customHeight="1">
      <c r="D178" s="111" t="b">
        <v>0</v>
      </c>
      <c r="E178" s="105">
        <v>73</v>
      </c>
      <c r="F178" s="106" t="s">
        <v>529</v>
      </c>
      <c r="G178" s="106" t="s">
        <v>530</v>
      </c>
      <c r="H178" s="103" t="s">
        <v>531</v>
      </c>
      <c r="I178" s="104">
        <v>40039</v>
      </c>
      <c r="J178" s="103" t="s">
        <v>532</v>
      </c>
      <c r="K178" s="103">
        <v>124</v>
      </c>
      <c r="L178" s="113">
        <v>98</v>
      </c>
      <c r="M178" s="113">
        <v>0</v>
      </c>
      <c r="N178" s="113">
        <v>8.2903289088807475E+18</v>
      </c>
    </row>
    <row r="179" spans="4:14" ht="15" customHeight="1">
      <c r="D179" s="111" t="b">
        <v>0</v>
      </c>
      <c r="E179" s="105">
        <v>74</v>
      </c>
      <c r="F179" s="106" t="s">
        <v>533</v>
      </c>
      <c r="G179" s="106" t="s">
        <v>534</v>
      </c>
      <c r="H179" s="103" t="s">
        <v>535</v>
      </c>
      <c r="I179" s="104">
        <v>40039</v>
      </c>
      <c r="J179" s="103" t="s">
        <v>536</v>
      </c>
      <c r="K179" s="103">
        <v>13</v>
      </c>
      <c r="L179" s="113">
        <v>99</v>
      </c>
      <c r="M179" s="113">
        <v>0</v>
      </c>
      <c r="N179" s="113">
        <v>8.3046699389361193E+18</v>
      </c>
    </row>
    <row r="180" spans="4:14" ht="15" customHeight="1">
      <c r="D180" s="111" t="b">
        <v>0</v>
      </c>
      <c r="E180" s="105">
        <v>75</v>
      </c>
      <c r="F180" s="106" t="s">
        <v>537</v>
      </c>
      <c r="G180" s="106" t="s">
        <v>538</v>
      </c>
      <c r="H180" s="103" t="s">
        <v>539</v>
      </c>
      <c r="I180" s="104">
        <v>40039</v>
      </c>
      <c r="J180" s="103" t="s">
        <v>540</v>
      </c>
      <c r="K180" s="103">
        <v>25000</v>
      </c>
      <c r="L180" s="113">
        <v>100</v>
      </c>
      <c r="M180" s="113">
        <v>0</v>
      </c>
      <c r="N180" s="113">
        <v>5.7565080093081272E+18</v>
      </c>
    </row>
    <row r="181" spans="4:14" ht="15" customHeight="1">
      <c r="D181" s="111" t="b">
        <v>0</v>
      </c>
      <c r="E181" s="105">
        <v>76</v>
      </c>
      <c r="F181" s="106" t="s">
        <v>541</v>
      </c>
      <c r="G181" s="106" t="s">
        <v>542</v>
      </c>
      <c r="H181" s="103" t="s">
        <v>531</v>
      </c>
      <c r="I181" s="104">
        <v>40039</v>
      </c>
      <c r="J181" s="103" t="s">
        <v>532</v>
      </c>
      <c r="K181" s="103">
        <v>156</v>
      </c>
      <c r="L181" s="113">
        <v>101</v>
      </c>
      <c r="M181" s="113">
        <v>0</v>
      </c>
      <c r="N181" s="113">
        <v>2.6189698461179805E+17</v>
      </c>
    </row>
    <row r="182" spans="4:14" ht="15" customHeight="1">
      <c r="D182" s="111" t="b">
        <v>0</v>
      </c>
      <c r="E182" s="105">
        <v>77</v>
      </c>
      <c r="F182" s="106" t="s">
        <v>543</v>
      </c>
      <c r="G182" s="106" t="s">
        <v>544</v>
      </c>
      <c r="H182" s="103" t="s">
        <v>270</v>
      </c>
      <c r="I182" s="104">
        <v>40039</v>
      </c>
      <c r="J182" s="103" t="s">
        <v>200</v>
      </c>
      <c r="K182" s="103">
        <v>159</v>
      </c>
      <c r="L182" s="113">
        <v>102</v>
      </c>
      <c r="M182" s="113">
        <v>0</v>
      </c>
      <c r="N182" s="113">
        <v>3.8572859794504381E+18</v>
      </c>
    </row>
    <row r="183" spans="4:14" ht="15" customHeight="1">
      <c r="D183" s="111" t="b">
        <v>0</v>
      </c>
      <c r="E183" s="105">
        <v>78</v>
      </c>
      <c r="F183" s="106" t="s">
        <v>545</v>
      </c>
      <c r="G183" s="106" t="s">
        <v>450</v>
      </c>
      <c r="H183" s="103" t="s">
        <v>199</v>
      </c>
      <c r="I183" s="104">
        <v>40046</v>
      </c>
      <c r="J183" s="103" t="s">
        <v>324</v>
      </c>
      <c r="K183" s="103">
        <v>167</v>
      </c>
      <c r="L183" s="113">
        <v>103</v>
      </c>
      <c r="M183" s="113">
        <v>0</v>
      </c>
      <c r="N183" s="113">
        <v>1.0616975994232879E+19</v>
      </c>
    </row>
    <row r="184" spans="4:14" ht="15" customHeight="1">
      <c r="D184" s="111" t="b">
        <v>0</v>
      </c>
      <c r="E184" s="105">
        <v>79</v>
      </c>
      <c r="F184" s="106" t="s">
        <v>546</v>
      </c>
      <c r="G184" s="106" t="s">
        <v>547</v>
      </c>
      <c r="H184" s="103" t="s">
        <v>310</v>
      </c>
      <c r="I184" s="104">
        <v>40046</v>
      </c>
      <c r="J184" s="103" t="s">
        <v>548</v>
      </c>
      <c r="K184" s="103">
        <v>13000</v>
      </c>
      <c r="L184" s="113">
        <v>104</v>
      </c>
      <c r="M184" s="113">
        <v>0</v>
      </c>
      <c r="N184" s="113">
        <v>4.9939448960384006E+17</v>
      </c>
    </row>
    <row r="185" spans="4:14" ht="15" customHeight="1">
      <c r="D185" s="111" t="b">
        <v>0</v>
      </c>
      <c r="E185" s="105">
        <v>80</v>
      </c>
      <c r="F185" s="106" t="s">
        <v>549</v>
      </c>
      <c r="G185" s="106" t="s">
        <v>550</v>
      </c>
      <c r="H185" s="103" t="s">
        <v>539</v>
      </c>
      <c r="I185" s="104">
        <v>40046</v>
      </c>
      <c r="J185" s="103" t="s">
        <v>551</v>
      </c>
      <c r="K185" s="103">
        <v>617</v>
      </c>
      <c r="L185" s="113">
        <v>105</v>
      </c>
      <c r="M185" s="113">
        <v>0</v>
      </c>
      <c r="N185" s="113">
        <v>1.8406145614891739E+19</v>
      </c>
    </row>
    <row r="186" spans="4:14" ht="15" customHeight="1">
      <c r="D186" s="111" t="b">
        <v>0</v>
      </c>
      <c r="E186" s="105">
        <v>81</v>
      </c>
      <c r="F186" s="106" t="s">
        <v>552</v>
      </c>
      <c r="G186" s="106" t="s">
        <v>392</v>
      </c>
      <c r="H186" s="103" t="s">
        <v>199</v>
      </c>
      <c r="I186" s="104">
        <v>40046</v>
      </c>
      <c r="J186" s="103" t="s">
        <v>305</v>
      </c>
      <c r="K186" s="103">
        <v>143</v>
      </c>
      <c r="L186" s="113">
        <v>106</v>
      </c>
      <c r="M186" s="113">
        <v>0</v>
      </c>
      <c r="N186" s="113">
        <v>6.4571108186207027E+18</v>
      </c>
    </row>
    <row r="187" spans="4:14" ht="15" customHeight="1">
      <c r="D187" s="111" t="b">
        <v>0</v>
      </c>
      <c r="E187" s="105">
        <v>82</v>
      </c>
      <c r="F187" s="106" t="s">
        <v>553</v>
      </c>
      <c r="G187" s="106" t="s">
        <v>554</v>
      </c>
      <c r="H187" s="103" t="s">
        <v>345</v>
      </c>
      <c r="I187" s="104">
        <v>40053</v>
      </c>
      <c r="J187" s="103" t="s">
        <v>555</v>
      </c>
      <c r="K187" s="103">
        <v>452</v>
      </c>
      <c r="L187" s="113">
        <v>107</v>
      </c>
      <c r="M187" s="113">
        <v>0</v>
      </c>
      <c r="N187" s="113">
        <v>6.0925725450168494E+18</v>
      </c>
    </row>
    <row r="188" spans="4:14" ht="15" customHeight="1">
      <c r="D188" s="111" t="b">
        <v>0</v>
      </c>
      <c r="E188" s="105">
        <v>83</v>
      </c>
      <c r="F188" s="106" t="s">
        <v>556</v>
      </c>
      <c r="G188" s="106" t="s">
        <v>557</v>
      </c>
      <c r="H188" s="103" t="s">
        <v>262</v>
      </c>
      <c r="I188" s="104">
        <v>40053</v>
      </c>
      <c r="J188" s="103" t="s">
        <v>558</v>
      </c>
      <c r="K188" s="103">
        <v>459</v>
      </c>
      <c r="L188" s="113">
        <v>108</v>
      </c>
      <c r="M188" s="113">
        <v>0</v>
      </c>
      <c r="N188" s="113">
        <v>1.6573582707989633E+19</v>
      </c>
    </row>
    <row r="189" spans="4:14" ht="15" customHeight="1">
      <c r="D189" s="111" t="b">
        <v>0</v>
      </c>
      <c r="E189" s="105">
        <v>84</v>
      </c>
      <c r="F189" s="106" t="s">
        <v>559</v>
      </c>
      <c r="G189" s="106" t="s">
        <v>560</v>
      </c>
      <c r="H189" s="103" t="s">
        <v>266</v>
      </c>
      <c r="I189" s="104">
        <v>40053</v>
      </c>
      <c r="J189" s="103" t="s">
        <v>314</v>
      </c>
      <c r="K189" s="103">
        <v>1000</v>
      </c>
      <c r="L189" s="113">
        <v>109</v>
      </c>
      <c r="M189" s="113">
        <v>0</v>
      </c>
      <c r="N189" s="113">
        <v>1.1601405856849957E+19</v>
      </c>
    </row>
    <row r="190" spans="4:14" ht="15" customHeight="1">
      <c r="D190" s="111" t="b">
        <v>0</v>
      </c>
      <c r="E190" s="105">
        <v>85</v>
      </c>
      <c r="F190" s="106" t="s">
        <v>561</v>
      </c>
      <c r="G190" s="106" t="s">
        <v>246</v>
      </c>
      <c r="H190" s="103" t="s">
        <v>247</v>
      </c>
      <c r="I190" s="104">
        <v>40060</v>
      </c>
      <c r="J190" s="103" t="s">
        <v>562</v>
      </c>
      <c r="K190" s="103">
        <v>16</v>
      </c>
      <c r="L190" s="113">
        <v>110</v>
      </c>
      <c r="M190" s="113">
        <v>0</v>
      </c>
      <c r="N190" s="113">
        <v>1.7819049159595845E+18</v>
      </c>
    </row>
    <row r="191" spans="4:14" ht="15" customHeight="1">
      <c r="D191" s="111" t="b">
        <v>0</v>
      </c>
      <c r="E191" s="105">
        <v>86</v>
      </c>
      <c r="F191" s="106" t="s">
        <v>563</v>
      </c>
      <c r="G191" s="106" t="s">
        <v>564</v>
      </c>
      <c r="H191" s="103" t="s">
        <v>302</v>
      </c>
      <c r="I191" s="104">
        <v>40060</v>
      </c>
      <c r="J191" s="103" t="s">
        <v>376</v>
      </c>
      <c r="K191" s="103">
        <v>212</v>
      </c>
      <c r="L191" s="113">
        <v>111</v>
      </c>
      <c r="M191" s="113">
        <v>0</v>
      </c>
      <c r="N191" s="113">
        <v>9.9849156400742682E+17</v>
      </c>
    </row>
    <row r="192" spans="4:14" ht="15" customHeight="1">
      <c r="D192" s="111" t="b">
        <v>0</v>
      </c>
      <c r="E192" s="105">
        <v>87</v>
      </c>
      <c r="F192" s="106" t="s">
        <v>565</v>
      </c>
      <c r="G192" s="106" t="s">
        <v>566</v>
      </c>
      <c r="H192" s="103" t="s">
        <v>567</v>
      </c>
      <c r="I192" s="104">
        <v>40060</v>
      </c>
      <c r="J192" s="103" t="s">
        <v>390</v>
      </c>
      <c r="K192" s="103">
        <v>458</v>
      </c>
      <c r="L192" s="113">
        <v>112</v>
      </c>
      <c r="M192" s="113">
        <v>0</v>
      </c>
      <c r="N192" s="113">
        <v>3.4976916882004429E+18</v>
      </c>
    </row>
    <row r="193" spans="4:14" ht="15" customHeight="1">
      <c r="D193" s="111" t="b">
        <v>0</v>
      </c>
      <c r="E193" s="105">
        <v>88</v>
      </c>
      <c r="F193" s="106" t="s">
        <v>568</v>
      </c>
      <c r="G193" s="106" t="s">
        <v>569</v>
      </c>
      <c r="H193" s="103" t="s">
        <v>302</v>
      </c>
      <c r="I193" s="104">
        <v>40060</v>
      </c>
      <c r="J193" s="103" t="s">
        <v>200</v>
      </c>
      <c r="K193" s="103">
        <v>346</v>
      </c>
      <c r="L193" s="113">
        <v>113</v>
      </c>
      <c r="M193" s="113">
        <v>0</v>
      </c>
      <c r="N193" s="113">
        <v>8.9284546076002683E+18</v>
      </c>
    </row>
    <row r="194" spans="4:14" ht="15" customHeight="1">
      <c r="D194" s="111" t="b">
        <v>0</v>
      </c>
      <c r="E194" s="105">
        <v>89</v>
      </c>
      <c r="F194" s="106" t="s">
        <v>197</v>
      </c>
      <c r="G194" s="106" t="s">
        <v>570</v>
      </c>
      <c r="H194" s="103" t="s">
        <v>531</v>
      </c>
      <c r="I194" s="104">
        <v>40060</v>
      </c>
      <c r="J194" s="103" t="s">
        <v>456</v>
      </c>
      <c r="K194" s="103">
        <v>105</v>
      </c>
      <c r="L194" s="113">
        <v>114</v>
      </c>
      <c r="M194" s="113">
        <v>0</v>
      </c>
      <c r="N194" s="113">
        <v>1.4036056956356106E+19</v>
      </c>
    </row>
    <row r="195" spans="4:14" ht="15" customHeight="1">
      <c r="D195" s="111" t="b">
        <v>0</v>
      </c>
      <c r="E195" s="105">
        <v>90</v>
      </c>
      <c r="F195" s="106" t="s">
        <v>571</v>
      </c>
      <c r="G195" s="106" t="s">
        <v>198</v>
      </c>
      <c r="H195" s="103" t="s">
        <v>302</v>
      </c>
      <c r="I195" s="104">
        <v>40067</v>
      </c>
      <c r="J195" s="103" t="s">
        <v>376</v>
      </c>
      <c r="K195" s="103">
        <v>7000</v>
      </c>
      <c r="L195" s="113">
        <v>115</v>
      </c>
      <c r="M195" s="113">
        <v>0</v>
      </c>
      <c r="N195" s="113">
        <v>1.7005026039810513E+19</v>
      </c>
    </row>
    <row r="196" spans="4:14" ht="15" customHeight="1">
      <c r="D196" s="111" t="b">
        <v>0</v>
      </c>
      <c r="E196" s="105">
        <v>91</v>
      </c>
      <c r="F196" s="106" t="s">
        <v>572</v>
      </c>
      <c r="G196" s="106" t="s">
        <v>573</v>
      </c>
      <c r="H196" s="103" t="s">
        <v>262</v>
      </c>
      <c r="I196" s="104">
        <v>40067</v>
      </c>
      <c r="J196" s="103" t="s">
        <v>574</v>
      </c>
      <c r="K196" s="103">
        <v>72</v>
      </c>
      <c r="L196" s="113">
        <v>116</v>
      </c>
      <c r="M196" s="113">
        <v>0</v>
      </c>
      <c r="N196" s="113">
        <v>3.2268110823043313E+18</v>
      </c>
    </row>
    <row r="197" spans="4:14" ht="15" customHeight="1">
      <c r="D197" s="111" t="b">
        <v>0</v>
      </c>
      <c r="E197" s="105">
        <v>92</v>
      </c>
      <c r="F197" s="106" t="s">
        <v>575</v>
      </c>
      <c r="G197" s="106" t="s">
        <v>576</v>
      </c>
      <c r="H197" s="103" t="s">
        <v>294</v>
      </c>
      <c r="I197" s="104">
        <v>40067</v>
      </c>
      <c r="J197" s="103" t="s">
        <v>485</v>
      </c>
      <c r="K197" s="103">
        <v>970</v>
      </c>
      <c r="L197" s="113">
        <v>117</v>
      </c>
      <c r="M197" s="113">
        <v>0</v>
      </c>
      <c r="N197" s="113">
        <v>2.6128258365523743E+18</v>
      </c>
    </row>
    <row r="198" spans="4:14" ht="15" customHeight="1">
      <c r="D198" s="111" t="b">
        <v>0</v>
      </c>
      <c r="E198" s="105">
        <v>93</v>
      </c>
      <c r="F198" s="106" t="s">
        <v>577</v>
      </c>
      <c r="G198" s="106" t="s">
        <v>578</v>
      </c>
      <c r="H198" s="103" t="s">
        <v>579</v>
      </c>
      <c r="I198" s="104">
        <v>40074</v>
      </c>
      <c r="J198" s="103" t="s">
        <v>461</v>
      </c>
      <c r="K198" s="103">
        <v>2700</v>
      </c>
      <c r="L198" s="113">
        <v>118</v>
      </c>
      <c r="M198" s="113">
        <v>0</v>
      </c>
      <c r="N198" s="113">
        <v>1.5263033989533612E+19</v>
      </c>
    </row>
    <row r="199" spans="4:14" ht="15" customHeight="1">
      <c r="D199" s="111" t="b">
        <v>0</v>
      </c>
      <c r="E199" s="105">
        <v>94</v>
      </c>
      <c r="F199" s="106" t="s">
        <v>580</v>
      </c>
      <c r="G199" s="106" t="s">
        <v>581</v>
      </c>
      <c r="H199" s="103" t="s">
        <v>582</v>
      </c>
      <c r="I199" s="104">
        <v>40074</v>
      </c>
      <c r="J199" s="103" t="s">
        <v>461</v>
      </c>
      <c r="K199" s="103">
        <v>493</v>
      </c>
      <c r="L199" s="113">
        <v>119</v>
      </c>
      <c r="M199" s="113">
        <v>0</v>
      </c>
      <c r="N199" s="113">
        <v>1.3464420178409009E+19</v>
      </c>
    </row>
    <row r="200" spans="4:14" ht="15" customHeight="1">
      <c r="D200" s="111" t="b">
        <v>0</v>
      </c>
      <c r="E200" s="105">
        <v>95</v>
      </c>
      <c r="F200" s="106" t="s">
        <v>583</v>
      </c>
      <c r="G200" s="106" t="s">
        <v>392</v>
      </c>
      <c r="H200" s="103" t="s">
        <v>199</v>
      </c>
      <c r="I200" s="104">
        <v>40081</v>
      </c>
      <c r="J200" s="103" t="s">
        <v>584</v>
      </c>
      <c r="K200" s="103">
        <v>2000</v>
      </c>
      <c r="L200" s="113">
        <v>120</v>
      </c>
      <c r="M200" s="113">
        <v>0</v>
      </c>
      <c r="N200" s="113">
        <v>3.8446256132512968E+18</v>
      </c>
    </row>
    <row r="201" spans="4:14" ht="15" customHeight="1">
      <c r="D201" s="111" t="b">
        <v>0</v>
      </c>
      <c r="E201" s="105">
        <v>96</v>
      </c>
      <c r="F201" s="106" t="s">
        <v>585</v>
      </c>
      <c r="G201" s="106" t="s">
        <v>586</v>
      </c>
      <c r="H201" s="103" t="s">
        <v>298</v>
      </c>
      <c r="I201" s="104">
        <v>40088</v>
      </c>
      <c r="J201" s="103" t="s">
        <v>587</v>
      </c>
      <c r="K201" s="103">
        <v>538</v>
      </c>
      <c r="L201" s="113">
        <v>121</v>
      </c>
      <c r="M201" s="113">
        <v>0</v>
      </c>
      <c r="N201" s="113">
        <v>1.5989118340159848E+19</v>
      </c>
    </row>
    <row r="202" spans="4:14" ht="15" customHeight="1">
      <c r="D202" s="111" t="b">
        <v>0</v>
      </c>
      <c r="E202" s="105">
        <v>97</v>
      </c>
      <c r="F202" s="106" t="s">
        <v>588</v>
      </c>
      <c r="G202" s="106" t="s">
        <v>589</v>
      </c>
      <c r="H202" s="103" t="s">
        <v>262</v>
      </c>
      <c r="I202" s="104">
        <v>40088</v>
      </c>
      <c r="J202" s="103" t="s">
        <v>558</v>
      </c>
      <c r="K202" s="103">
        <v>56</v>
      </c>
      <c r="L202" s="113">
        <v>122</v>
      </c>
      <c r="M202" s="113">
        <v>0</v>
      </c>
      <c r="N202" s="113">
        <v>8.8273819429520189E+18</v>
      </c>
    </row>
    <row r="203" spans="4:14" ht="15" customHeight="1">
      <c r="D203" s="111" t="b">
        <v>0</v>
      </c>
      <c r="E203" s="105">
        <v>98</v>
      </c>
      <c r="F203" s="106" t="s">
        <v>590</v>
      </c>
      <c r="G203" s="106" t="s">
        <v>591</v>
      </c>
      <c r="H203" s="103" t="s">
        <v>386</v>
      </c>
      <c r="I203" s="104">
        <v>40088</v>
      </c>
      <c r="J203" s="103" t="s">
        <v>592</v>
      </c>
      <c r="K203" s="103">
        <v>40</v>
      </c>
      <c r="L203" s="113">
        <v>123</v>
      </c>
      <c r="M203" s="113">
        <v>0</v>
      </c>
      <c r="N203" s="113">
        <v>9.1287219969039903E+18</v>
      </c>
    </row>
    <row r="204" spans="4:14" ht="15" customHeight="1">
      <c r="D204" s="111" t="b">
        <v>0</v>
      </c>
      <c r="E204" s="105">
        <v>99</v>
      </c>
      <c r="F204" s="106" t="s">
        <v>593</v>
      </c>
      <c r="G204" s="106" t="s">
        <v>594</v>
      </c>
      <c r="H204" s="103" t="s">
        <v>266</v>
      </c>
      <c r="I204" s="104">
        <v>40102</v>
      </c>
      <c r="J204" s="103" t="s">
        <v>595</v>
      </c>
      <c r="K204" s="103">
        <v>775</v>
      </c>
      <c r="L204" s="113">
        <v>124</v>
      </c>
      <c r="M204" s="113">
        <v>0</v>
      </c>
      <c r="N204" s="113">
        <v>1.5370611982407471E+19</v>
      </c>
    </row>
    <row r="205" spans="4:14" ht="15" customHeight="1">
      <c r="D205" s="111" t="b">
        <v>0</v>
      </c>
      <c r="E205" s="105">
        <v>100</v>
      </c>
      <c r="F205" s="106" t="s">
        <v>596</v>
      </c>
      <c r="G205" s="106" t="s">
        <v>597</v>
      </c>
      <c r="H205" s="103" t="s">
        <v>276</v>
      </c>
      <c r="I205" s="104">
        <v>40109</v>
      </c>
      <c r="J205" s="103" t="s">
        <v>511</v>
      </c>
      <c r="K205" s="103">
        <v>66</v>
      </c>
      <c r="L205" s="113">
        <v>125</v>
      </c>
      <c r="M205" s="113">
        <v>0</v>
      </c>
      <c r="N205" s="113">
        <v>2.6592579073638062E+18</v>
      </c>
    </row>
    <row r="206" spans="4:14" ht="15" customHeight="1">
      <c r="D206" s="111" t="b">
        <v>0</v>
      </c>
      <c r="E206" s="105">
        <v>101</v>
      </c>
      <c r="F206" s="106" t="s">
        <v>598</v>
      </c>
      <c r="G206" s="106" t="s">
        <v>599</v>
      </c>
      <c r="H206" s="103" t="s">
        <v>199</v>
      </c>
      <c r="I206" s="104">
        <v>40109</v>
      </c>
      <c r="J206" s="103" t="s">
        <v>600</v>
      </c>
      <c r="K206" s="103">
        <v>111</v>
      </c>
      <c r="L206" s="113">
        <v>126</v>
      </c>
      <c r="M206" s="113">
        <v>0</v>
      </c>
      <c r="N206" s="113">
        <v>1.765412995902345E+19</v>
      </c>
    </row>
    <row r="207" spans="4:14" ht="15" customHeight="1">
      <c r="D207" s="111" t="b">
        <v>0</v>
      </c>
      <c r="E207" s="105">
        <v>102</v>
      </c>
      <c r="F207" s="106" t="s">
        <v>601</v>
      </c>
      <c r="G207" s="106" t="s">
        <v>597</v>
      </c>
      <c r="H207" s="103" t="s">
        <v>276</v>
      </c>
      <c r="I207" s="104">
        <v>40109</v>
      </c>
      <c r="J207" s="103" t="s">
        <v>602</v>
      </c>
      <c r="K207" s="103">
        <v>83</v>
      </c>
      <c r="L207" s="113">
        <v>127</v>
      </c>
      <c r="M207" s="113">
        <v>0</v>
      </c>
      <c r="N207" s="113">
        <v>2.2944283589165778E+18</v>
      </c>
    </row>
    <row r="208" spans="4:14" ht="15" customHeight="1">
      <c r="D208" s="111" t="b">
        <v>0</v>
      </c>
      <c r="E208" s="105">
        <v>103</v>
      </c>
      <c r="F208" s="106" t="s">
        <v>603</v>
      </c>
      <c r="G208" s="106" t="s">
        <v>275</v>
      </c>
      <c r="H208" s="103" t="s">
        <v>276</v>
      </c>
      <c r="I208" s="104">
        <v>40109</v>
      </c>
      <c r="J208" s="103" t="s">
        <v>604</v>
      </c>
      <c r="K208" s="103">
        <v>190</v>
      </c>
      <c r="L208" s="113">
        <v>128</v>
      </c>
      <c r="M208" s="113">
        <v>0</v>
      </c>
      <c r="N208" s="113">
        <v>3.8467644043449349E+18</v>
      </c>
    </row>
    <row r="209" spans="4:14" ht="15" customHeight="1">
      <c r="D209" s="111" t="b">
        <v>0</v>
      </c>
      <c r="E209" s="105">
        <v>104</v>
      </c>
      <c r="F209" s="106" t="s">
        <v>605</v>
      </c>
      <c r="G209" s="106" t="s">
        <v>606</v>
      </c>
      <c r="H209" s="103" t="s">
        <v>607</v>
      </c>
      <c r="I209" s="104">
        <v>40109</v>
      </c>
      <c r="J209" s="103" t="s">
        <v>608</v>
      </c>
      <c r="K209" s="103">
        <v>327</v>
      </c>
      <c r="L209" s="113">
        <v>129</v>
      </c>
      <c r="M209" s="113">
        <v>0</v>
      </c>
      <c r="N209" s="113">
        <v>1.837296203833283E+19</v>
      </c>
    </row>
    <row r="210" spans="4:14" ht="15" customHeight="1">
      <c r="D210" s="111" t="b">
        <v>0</v>
      </c>
      <c r="E210" s="105">
        <v>105</v>
      </c>
      <c r="F210" s="106" t="s">
        <v>609</v>
      </c>
      <c r="G210" s="106" t="s">
        <v>610</v>
      </c>
      <c r="H210" s="103" t="s">
        <v>262</v>
      </c>
      <c r="I210" s="104">
        <v>40109</v>
      </c>
      <c r="J210" s="103" t="s">
        <v>558</v>
      </c>
      <c r="K210" s="103">
        <v>108</v>
      </c>
      <c r="L210" s="113">
        <v>130</v>
      </c>
      <c r="M210" s="113">
        <v>0</v>
      </c>
      <c r="N210" s="113">
        <v>4.6016342371831373E+18</v>
      </c>
    </row>
    <row r="211" spans="4:14" ht="15" customHeight="1">
      <c r="D211" s="111" t="b">
        <v>0</v>
      </c>
      <c r="E211" s="105">
        <v>106</v>
      </c>
      <c r="F211" s="106" t="s">
        <v>611</v>
      </c>
      <c r="G211" s="106" t="s">
        <v>612</v>
      </c>
      <c r="H211" s="103" t="s">
        <v>302</v>
      </c>
      <c r="I211" s="104">
        <v>40109</v>
      </c>
      <c r="J211" s="103" t="s">
        <v>613</v>
      </c>
      <c r="K211" s="103">
        <v>279</v>
      </c>
      <c r="L211" s="113">
        <v>131</v>
      </c>
      <c r="M211" s="113">
        <v>0</v>
      </c>
      <c r="N211" s="113">
        <v>1.7869851856681443E+19</v>
      </c>
    </row>
    <row r="212" spans="4:14" ht="15" customHeight="1">
      <c r="D212" s="111" t="b">
        <v>0</v>
      </c>
      <c r="E212" s="105">
        <v>107</v>
      </c>
      <c r="F212" s="106" t="s">
        <v>614</v>
      </c>
      <c r="G212" s="106" t="s">
        <v>615</v>
      </c>
      <c r="H212" s="103" t="s">
        <v>302</v>
      </c>
      <c r="I212" s="104">
        <v>40116</v>
      </c>
      <c r="J212" s="103" t="s">
        <v>319</v>
      </c>
      <c r="K212" s="103">
        <v>82</v>
      </c>
      <c r="L212" s="113">
        <v>132</v>
      </c>
      <c r="M212" s="113">
        <v>0</v>
      </c>
      <c r="N212" s="113">
        <v>1.8131017770265162E+19</v>
      </c>
    </row>
    <row r="213" spans="4:14" ht="15" customHeight="1">
      <c r="D213" s="111" t="b">
        <v>0</v>
      </c>
      <c r="E213" s="105">
        <v>108</v>
      </c>
      <c r="F213" s="106" t="s">
        <v>616</v>
      </c>
      <c r="G213" s="106" t="s">
        <v>542</v>
      </c>
      <c r="H213" s="103" t="s">
        <v>531</v>
      </c>
      <c r="I213" s="104">
        <v>40116</v>
      </c>
      <c r="J213" s="103" t="s">
        <v>319</v>
      </c>
      <c r="K213" s="103">
        <v>213</v>
      </c>
      <c r="L213" s="113">
        <v>133</v>
      </c>
      <c r="M213" s="113">
        <v>0</v>
      </c>
      <c r="N213" s="113">
        <v>6.5928853175004682E+18</v>
      </c>
    </row>
    <row r="214" spans="4:14" ht="15" customHeight="1">
      <c r="D214" s="111" t="b">
        <v>0</v>
      </c>
      <c r="E214" s="105">
        <v>109</v>
      </c>
      <c r="F214" s="106" t="s">
        <v>617</v>
      </c>
      <c r="G214" s="106" t="s">
        <v>313</v>
      </c>
      <c r="H214" s="103" t="s">
        <v>266</v>
      </c>
      <c r="I214" s="104">
        <v>40116</v>
      </c>
      <c r="J214" s="103" t="s">
        <v>319</v>
      </c>
      <c r="K214" s="103">
        <v>7800</v>
      </c>
      <c r="L214" s="113">
        <v>134</v>
      </c>
      <c r="M214" s="113">
        <v>0</v>
      </c>
      <c r="N214" s="113">
        <v>3.5780298842908037E+18</v>
      </c>
    </row>
    <row r="215" spans="4:14" ht="15" customHeight="1">
      <c r="D215" s="111" t="b">
        <v>0</v>
      </c>
      <c r="E215" s="105">
        <v>110</v>
      </c>
      <c r="F215" s="106" t="s">
        <v>618</v>
      </c>
      <c r="G215" s="106" t="s">
        <v>619</v>
      </c>
      <c r="H215" s="103" t="s">
        <v>266</v>
      </c>
      <c r="I215" s="104">
        <v>40116</v>
      </c>
      <c r="J215" s="103" t="s">
        <v>319</v>
      </c>
      <c r="K215" s="103">
        <v>3600</v>
      </c>
      <c r="L215" s="113">
        <v>135</v>
      </c>
      <c r="M215" s="113">
        <v>0</v>
      </c>
      <c r="N215" s="113">
        <v>9.7281600254507192E+18</v>
      </c>
    </row>
    <row r="216" spans="4:14" ht="15" customHeight="1">
      <c r="D216" s="111" t="b">
        <v>0</v>
      </c>
      <c r="E216" s="105">
        <v>111</v>
      </c>
      <c r="F216" s="106" t="s">
        <v>620</v>
      </c>
      <c r="G216" s="106" t="s">
        <v>621</v>
      </c>
      <c r="H216" s="103" t="s">
        <v>266</v>
      </c>
      <c r="I216" s="104">
        <v>40116</v>
      </c>
      <c r="J216" s="103" t="s">
        <v>319</v>
      </c>
      <c r="K216" s="103">
        <v>2300</v>
      </c>
      <c r="L216" s="113">
        <v>136</v>
      </c>
      <c r="M216" s="113">
        <v>0</v>
      </c>
      <c r="N216" s="113">
        <v>8.2033580146547046E+18</v>
      </c>
    </row>
    <row r="217" spans="4:14" ht="15" customHeight="1">
      <c r="D217" s="111" t="b">
        <v>0</v>
      </c>
      <c r="E217" s="105">
        <v>112</v>
      </c>
      <c r="F217" s="106" t="s">
        <v>622</v>
      </c>
      <c r="G217" s="106" t="s">
        <v>198</v>
      </c>
      <c r="H217" s="103" t="s">
        <v>302</v>
      </c>
      <c r="I217" s="104">
        <v>40116</v>
      </c>
      <c r="J217" s="103" t="s">
        <v>319</v>
      </c>
      <c r="K217" s="103">
        <v>4700</v>
      </c>
      <c r="L217" s="113">
        <v>137</v>
      </c>
      <c r="M217" s="113">
        <v>0</v>
      </c>
      <c r="N217" s="113">
        <v>1.5210483505924981E+19</v>
      </c>
    </row>
    <row r="218" spans="4:14" ht="15" customHeight="1">
      <c r="D218" s="111" t="b">
        <v>0</v>
      </c>
      <c r="E218" s="105">
        <v>113</v>
      </c>
      <c r="F218" s="106" t="s">
        <v>434</v>
      </c>
      <c r="G218" s="106" t="s">
        <v>623</v>
      </c>
      <c r="H218" s="103" t="s">
        <v>310</v>
      </c>
      <c r="I218" s="104">
        <v>40116</v>
      </c>
      <c r="J218" s="103" t="s">
        <v>319</v>
      </c>
      <c r="K218" s="103">
        <v>118</v>
      </c>
      <c r="L218" s="113">
        <v>138</v>
      </c>
      <c r="M218" s="113">
        <v>0</v>
      </c>
      <c r="N218" s="113">
        <v>2.9557354715043594E+18</v>
      </c>
    </row>
    <row r="219" spans="4:14" ht="15" customHeight="1">
      <c r="D219" s="111" t="b">
        <v>0</v>
      </c>
      <c r="E219" s="105">
        <v>114</v>
      </c>
      <c r="F219" s="106" t="s">
        <v>624</v>
      </c>
      <c r="G219" s="106" t="s">
        <v>625</v>
      </c>
      <c r="H219" s="103" t="s">
        <v>310</v>
      </c>
      <c r="I219" s="104">
        <v>40116</v>
      </c>
      <c r="J219" s="103" t="s">
        <v>319</v>
      </c>
      <c r="K219" s="103">
        <v>257</v>
      </c>
      <c r="L219" s="113">
        <v>139</v>
      </c>
      <c r="M219" s="113">
        <v>0</v>
      </c>
      <c r="N219" s="113">
        <v>1.0675397115400831E+19</v>
      </c>
    </row>
    <row r="220" spans="4:14" ht="15" customHeight="1">
      <c r="D220" s="111" t="b">
        <v>0</v>
      </c>
      <c r="E220" s="105">
        <v>115</v>
      </c>
      <c r="F220" s="106" t="s">
        <v>626</v>
      </c>
      <c r="G220" s="106" t="s">
        <v>309</v>
      </c>
      <c r="H220" s="103" t="s">
        <v>310</v>
      </c>
      <c r="I220" s="104">
        <v>40116</v>
      </c>
      <c r="J220" s="103" t="s">
        <v>319</v>
      </c>
      <c r="K220" s="103">
        <v>326</v>
      </c>
      <c r="L220" s="113">
        <v>140</v>
      </c>
      <c r="M220" s="113">
        <v>0</v>
      </c>
      <c r="N220" s="113">
        <v>1.7511854127472394E+19</v>
      </c>
    </row>
    <row r="221" spans="4:14" ht="15" customHeight="1">
      <c r="D221" s="111" t="b">
        <v>0</v>
      </c>
      <c r="E221" s="105">
        <v>116</v>
      </c>
      <c r="F221" s="106" t="s">
        <v>627</v>
      </c>
      <c r="G221" s="106" t="s">
        <v>628</v>
      </c>
      <c r="H221" s="103" t="s">
        <v>199</v>
      </c>
      <c r="I221" s="104">
        <v>40123</v>
      </c>
      <c r="J221" s="103" t="s">
        <v>600</v>
      </c>
      <c r="K221" s="103">
        <v>157</v>
      </c>
      <c r="L221" s="113">
        <v>141</v>
      </c>
      <c r="M221" s="113">
        <v>0</v>
      </c>
      <c r="N221" s="113">
        <v>7.5867192923895788E+18</v>
      </c>
    </row>
    <row r="222" spans="4:14" ht="15" customHeight="1">
      <c r="D222" s="111" t="b">
        <v>0</v>
      </c>
      <c r="E222" s="105">
        <v>117</v>
      </c>
      <c r="F222" s="106" t="s">
        <v>629</v>
      </c>
      <c r="G222" s="106" t="s">
        <v>630</v>
      </c>
      <c r="H222" s="103" t="s">
        <v>298</v>
      </c>
      <c r="I222" s="104">
        <v>40123</v>
      </c>
      <c r="J222" s="103" t="s">
        <v>631</v>
      </c>
      <c r="K222" s="103">
        <v>15</v>
      </c>
      <c r="L222" s="113">
        <v>142</v>
      </c>
      <c r="M222" s="113">
        <v>0</v>
      </c>
      <c r="N222" s="113">
        <v>1.348319207944678E+19</v>
      </c>
    </row>
    <row r="223" spans="4:14" ht="15" customHeight="1">
      <c r="D223" s="111" t="b">
        <v>0</v>
      </c>
      <c r="E223" s="105">
        <v>118</v>
      </c>
      <c r="F223" s="106" t="s">
        <v>632</v>
      </c>
      <c r="G223" s="106" t="s">
        <v>633</v>
      </c>
      <c r="H223" s="103" t="s">
        <v>262</v>
      </c>
      <c r="I223" s="104">
        <v>40123</v>
      </c>
      <c r="J223" s="103" t="s">
        <v>491</v>
      </c>
      <c r="K223" s="103">
        <v>200</v>
      </c>
      <c r="L223" s="113">
        <v>143</v>
      </c>
      <c r="M223" s="113">
        <v>0</v>
      </c>
      <c r="N223" s="113">
        <v>1.1204033886769465E+19</v>
      </c>
    </row>
    <row r="224" spans="4:14" ht="15" customHeight="1">
      <c r="D224" s="111" t="b">
        <v>0</v>
      </c>
      <c r="E224" s="105">
        <v>119</v>
      </c>
      <c r="F224" s="106" t="s">
        <v>634</v>
      </c>
      <c r="G224" s="106" t="s">
        <v>635</v>
      </c>
      <c r="H224" s="103" t="s">
        <v>247</v>
      </c>
      <c r="I224" s="104">
        <v>40123</v>
      </c>
      <c r="J224" s="103" t="s">
        <v>636</v>
      </c>
      <c r="K224" s="103">
        <v>28</v>
      </c>
      <c r="L224" s="113">
        <v>144</v>
      </c>
      <c r="M224" s="113">
        <v>0</v>
      </c>
      <c r="N224" s="113">
        <v>1.6019578141363593E+19</v>
      </c>
    </row>
    <row r="225" spans="4:14" ht="15" customHeight="1">
      <c r="D225" s="111" t="b">
        <v>0</v>
      </c>
      <c r="E225" s="105">
        <v>120</v>
      </c>
      <c r="F225" s="106" t="s">
        <v>637</v>
      </c>
      <c r="G225" s="106" t="s">
        <v>621</v>
      </c>
      <c r="H225" s="103" t="s">
        <v>266</v>
      </c>
      <c r="I225" s="104">
        <v>40123</v>
      </c>
      <c r="J225" s="103" t="s">
        <v>638</v>
      </c>
      <c r="K225" s="103">
        <v>11200</v>
      </c>
      <c r="L225" s="113">
        <v>145</v>
      </c>
      <c r="M225" s="113">
        <v>0</v>
      </c>
      <c r="N225" s="113">
        <v>1.280437975751243E+19</v>
      </c>
    </row>
    <row r="226" spans="4:14" ht="15" customHeight="1">
      <c r="D226" s="111" t="b">
        <v>0</v>
      </c>
      <c r="E226" s="105">
        <v>121</v>
      </c>
      <c r="F226" s="106" t="s">
        <v>639</v>
      </c>
      <c r="G226" s="106" t="s">
        <v>523</v>
      </c>
      <c r="H226" s="103" t="s">
        <v>276</v>
      </c>
      <c r="I226" s="104">
        <v>40130</v>
      </c>
      <c r="J226" s="103" t="s">
        <v>551</v>
      </c>
      <c r="K226" s="103">
        <v>728</v>
      </c>
      <c r="L226" s="113">
        <v>146</v>
      </c>
      <c r="M226" s="113">
        <v>0</v>
      </c>
      <c r="N226" s="113">
        <v>3.5020265936185134E+18</v>
      </c>
    </row>
    <row r="227" spans="4:14" ht="15" customHeight="1">
      <c r="D227" s="111" t="b">
        <v>0</v>
      </c>
      <c r="E227" s="105">
        <v>122</v>
      </c>
      <c r="F227" s="106" t="s">
        <v>640</v>
      </c>
      <c r="G227" s="106" t="s">
        <v>597</v>
      </c>
      <c r="H227" s="103" t="s">
        <v>276</v>
      </c>
      <c r="I227" s="104">
        <v>40130</v>
      </c>
      <c r="J227" s="103" t="s">
        <v>551</v>
      </c>
      <c r="K227" s="103">
        <v>2700</v>
      </c>
      <c r="L227" s="113">
        <v>147</v>
      </c>
      <c r="M227" s="113">
        <v>0</v>
      </c>
      <c r="N227" s="113">
        <v>5.6144838014595E+18</v>
      </c>
    </row>
    <row r="228" spans="4:14" ht="15" customHeight="1">
      <c r="D228" s="111" t="b">
        <v>0</v>
      </c>
      <c r="E228" s="105">
        <v>123</v>
      </c>
      <c r="F228" s="106" t="s">
        <v>641</v>
      </c>
      <c r="G228" s="106" t="s">
        <v>642</v>
      </c>
      <c r="H228" s="103" t="s">
        <v>266</v>
      </c>
      <c r="I228" s="104">
        <v>40130</v>
      </c>
      <c r="J228" s="103" t="s">
        <v>456</v>
      </c>
      <c r="K228" s="103">
        <v>134</v>
      </c>
      <c r="L228" s="113">
        <v>148</v>
      </c>
      <c r="M228" s="113">
        <v>0</v>
      </c>
      <c r="N228" s="113">
        <v>1.2455705400022912E+18</v>
      </c>
    </row>
    <row r="229" spans="4:14" ht="15" customHeight="1">
      <c r="D229" s="111" t="b">
        <v>0</v>
      </c>
      <c r="E229" s="105">
        <v>124</v>
      </c>
      <c r="F229" s="106" t="s">
        <v>643</v>
      </c>
      <c r="G229" s="106" t="s">
        <v>644</v>
      </c>
      <c r="H229" s="103" t="s">
        <v>276</v>
      </c>
      <c r="I229" s="104">
        <v>40137</v>
      </c>
      <c r="J229" s="103" t="s">
        <v>558</v>
      </c>
      <c r="K229" s="103">
        <v>80</v>
      </c>
      <c r="L229" s="113">
        <v>149</v>
      </c>
      <c r="M229" s="113">
        <v>0</v>
      </c>
      <c r="N229" s="113">
        <v>1.0144510463522425E+19</v>
      </c>
    </row>
    <row r="230" spans="4:14" ht="15" customHeight="1">
      <c r="D230" s="111" t="b">
        <v>0</v>
      </c>
      <c r="E230" s="105">
        <v>125</v>
      </c>
      <c r="F230" s="106" t="s">
        <v>645</v>
      </c>
      <c r="G230" s="106" t="s">
        <v>392</v>
      </c>
      <c r="H230" s="103" t="s">
        <v>199</v>
      </c>
      <c r="I230" s="104">
        <v>40151</v>
      </c>
      <c r="J230" s="103" t="s">
        <v>646</v>
      </c>
      <c r="K230" s="103">
        <v>874</v>
      </c>
      <c r="L230" s="113">
        <v>150</v>
      </c>
      <c r="M230" s="113">
        <v>0</v>
      </c>
      <c r="N230" s="113">
        <v>1.0450488945947199E+19</v>
      </c>
    </row>
    <row r="231" spans="4:14" ht="15" customHeight="1">
      <c r="D231" s="111" t="b">
        <v>0</v>
      </c>
      <c r="E231" s="105">
        <v>126</v>
      </c>
      <c r="F231" s="106" t="s">
        <v>647</v>
      </c>
      <c r="G231" s="106" t="s">
        <v>648</v>
      </c>
      <c r="H231" s="103" t="s">
        <v>199</v>
      </c>
      <c r="I231" s="104">
        <v>40151</v>
      </c>
      <c r="J231" s="103" t="s">
        <v>646</v>
      </c>
      <c r="K231" s="103">
        <v>128</v>
      </c>
      <c r="L231" s="113">
        <v>151</v>
      </c>
      <c r="M231" s="113">
        <v>0</v>
      </c>
      <c r="N231" s="113">
        <v>1.2331650131345934E+19</v>
      </c>
    </row>
    <row r="232" spans="4:14" ht="15" customHeight="1">
      <c r="D232" s="111" t="b">
        <v>0</v>
      </c>
      <c r="E232" s="105">
        <v>127</v>
      </c>
      <c r="F232" s="106" t="s">
        <v>649</v>
      </c>
      <c r="G232" s="106" t="s">
        <v>650</v>
      </c>
      <c r="H232" s="103" t="s">
        <v>199</v>
      </c>
      <c r="I232" s="104">
        <v>40151</v>
      </c>
      <c r="J232" s="103" t="s">
        <v>651</v>
      </c>
      <c r="K232" s="103">
        <v>50</v>
      </c>
      <c r="L232" s="113">
        <v>152</v>
      </c>
      <c r="M232" s="113">
        <v>0</v>
      </c>
      <c r="N232" s="113">
        <v>1.7899866893134723E+19</v>
      </c>
    </row>
    <row r="233" spans="4:14" ht="15" customHeight="1">
      <c r="D233" s="111" t="b">
        <v>0</v>
      </c>
      <c r="E233" s="105">
        <v>128</v>
      </c>
      <c r="F233" s="106" t="s">
        <v>652</v>
      </c>
      <c r="G233" s="106" t="s">
        <v>653</v>
      </c>
      <c r="H233" s="103" t="s">
        <v>519</v>
      </c>
      <c r="I233" s="104">
        <v>40151</v>
      </c>
      <c r="J233" s="103" t="s">
        <v>654</v>
      </c>
      <c r="K233" s="103">
        <v>12000</v>
      </c>
      <c r="L233" s="113">
        <v>153</v>
      </c>
      <c r="M233" s="113">
        <v>0</v>
      </c>
      <c r="N233" s="113">
        <v>1.0036396144115161E+19</v>
      </c>
    </row>
    <row r="234" spans="4:14" ht="15" customHeight="1">
      <c r="D234" s="111" t="b">
        <v>0</v>
      </c>
      <c r="E234" s="105">
        <v>129</v>
      </c>
      <c r="F234" s="106" t="s">
        <v>655</v>
      </c>
      <c r="G234" s="106" t="s">
        <v>656</v>
      </c>
      <c r="H234" s="103" t="s">
        <v>302</v>
      </c>
      <c r="I234" s="104">
        <v>40151</v>
      </c>
      <c r="J234" s="103" t="s">
        <v>376</v>
      </c>
      <c r="K234" s="103">
        <v>170</v>
      </c>
      <c r="L234" s="113">
        <v>154</v>
      </c>
      <c r="M234" s="113">
        <v>0</v>
      </c>
      <c r="N234" s="113">
        <v>3.680997702067564E+18</v>
      </c>
    </row>
    <row r="235" spans="4:14" ht="15" customHeight="1">
      <c r="D235" s="111" t="b">
        <v>0</v>
      </c>
      <c r="E235" s="105">
        <v>130</v>
      </c>
      <c r="F235" s="106" t="s">
        <v>657</v>
      </c>
      <c r="G235" s="106" t="s">
        <v>658</v>
      </c>
      <c r="H235" s="103" t="s">
        <v>659</v>
      </c>
      <c r="I235" s="104">
        <v>40151</v>
      </c>
      <c r="J235" s="103" t="s">
        <v>660</v>
      </c>
      <c r="K235" s="103">
        <v>203</v>
      </c>
      <c r="L235" s="113">
        <v>155</v>
      </c>
      <c r="M235" s="113">
        <v>0</v>
      </c>
      <c r="N235" s="113">
        <v>1.0746903202297883E+19</v>
      </c>
    </row>
    <row r="236" spans="4:14" ht="15" customHeight="1">
      <c r="D236" s="111" t="b">
        <v>0</v>
      </c>
      <c r="E236" s="105">
        <v>131</v>
      </c>
      <c r="F236" s="106" t="s">
        <v>661</v>
      </c>
      <c r="G236" s="106" t="s">
        <v>662</v>
      </c>
      <c r="H236" s="103" t="s">
        <v>276</v>
      </c>
      <c r="I236" s="104">
        <v>40158</v>
      </c>
      <c r="J236" s="103" t="s">
        <v>663</v>
      </c>
      <c r="K236" s="103">
        <v>433</v>
      </c>
      <c r="L236" s="113">
        <v>156</v>
      </c>
      <c r="M236" s="113">
        <v>0</v>
      </c>
      <c r="N236" s="113">
        <v>1.1982984858316229E+19</v>
      </c>
    </row>
    <row r="237" spans="4:14" ht="15" customHeight="1">
      <c r="D237" s="111" t="b">
        <v>0</v>
      </c>
      <c r="E237" s="105">
        <v>132</v>
      </c>
      <c r="F237" s="106" t="s">
        <v>664</v>
      </c>
      <c r="G237" s="106" t="s">
        <v>665</v>
      </c>
      <c r="H237" s="103" t="s">
        <v>531</v>
      </c>
      <c r="I237" s="104">
        <v>40158</v>
      </c>
      <c r="J237" s="103" t="s">
        <v>666</v>
      </c>
      <c r="K237" s="103">
        <v>40</v>
      </c>
      <c r="L237" s="113">
        <v>157</v>
      </c>
      <c r="M237" s="113">
        <v>0</v>
      </c>
      <c r="N237" s="113">
        <v>9.948040989032917E+18</v>
      </c>
    </row>
    <row r="238" spans="4:14" ht="15" customHeight="1">
      <c r="D238" s="111" t="b">
        <v>0</v>
      </c>
      <c r="E238" s="105">
        <v>133</v>
      </c>
      <c r="F238" s="106" t="s">
        <v>667</v>
      </c>
      <c r="G238" s="106" t="s">
        <v>668</v>
      </c>
      <c r="H238" s="103" t="s">
        <v>280</v>
      </c>
      <c r="I238" s="104">
        <v>40158</v>
      </c>
      <c r="J238" s="103" t="s">
        <v>669</v>
      </c>
      <c r="K238" s="103">
        <v>511</v>
      </c>
      <c r="L238" s="113">
        <v>158</v>
      </c>
      <c r="M238" s="113">
        <v>0</v>
      </c>
      <c r="N238" s="113">
        <v>9.9040263659080049E+18</v>
      </c>
    </row>
    <row r="239" spans="4:14" ht="15" customHeight="1">
      <c r="D239" s="111" t="b">
        <v>0</v>
      </c>
      <c r="E239" s="105">
        <v>134</v>
      </c>
      <c r="F239" s="106" t="s">
        <v>670</v>
      </c>
      <c r="G239" s="106" t="s">
        <v>392</v>
      </c>
      <c r="H239" s="103" t="s">
        <v>199</v>
      </c>
      <c r="I239" s="104">
        <v>40165</v>
      </c>
      <c r="J239" s="103" t="s">
        <v>200</v>
      </c>
      <c r="K239" s="103">
        <v>294</v>
      </c>
      <c r="L239" s="113">
        <v>159</v>
      </c>
      <c r="M239" s="113">
        <v>0</v>
      </c>
      <c r="N239" s="113">
        <v>1.312020688276138E+19</v>
      </c>
    </row>
    <row r="240" spans="4:14" ht="15" customHeight="1">
      <c r="D240" s="111" t="b">
        <v>0</v>
      </c>
      <c r="E240" s="105">
        <v>135</v>
      </c>
      <c r="F240" s="106" t="s">
        <v>671</v>
      </c>
      <c r="G240" s="106" t="s">
        <v>672</v>
      </c>
      <c r="H240" s="103" t="s">
        <v>276</v>
      </c>
      <c r="I240" s="104">
        <v>40165</v>
      </c>
      <c r="J240" s="103" t="s">
        <v>673</v>
      </c>
      <c r="K240" s="103">
        <v>1800</v>
      </c>
      <c r="L240" s="113">
        <v>160</v>
      </c>
      <c r="M240" s="113">
        <v>0</v>
      </c>
      <c r="N240" s="113">
        <v>3.367385851716927E+18</v>
      </c>
    </row>
    <row r="241" spans="4:14" ht="15" customHeight="1">
      <c r="D241" s="111" t="b">
        <v>0</v>
      </c>
      <c r="E241" s="105">
        <v>136</v>
      </c>
      <c r="F241" s="106" t="s">
        <v>674</v>
      </c>
      <c r="G241" s="106" t="s">
        <v>675</v>
      </c>
      <c r="H241" s="103" t="s">
        <v>298</v>
      </c>
      <c r="I241" s="104">
        <v>40165</v>
      </c>
      <c r="J241" s="103" t="s">
        <v>200</v>
      </c>
      <c r="K241" s="103">
        <v>169</v>
      </c>
      <c r="L241" s="113">
        <v>161</v>
      </c>
      <c r="M241" s="113">
        <v>0</v>
      </c>
      <c r="N241" s="113">
        <v>1.49542617874683E+19</v>
      </c>
    </row>
    <row r="242" spans="4:14" ht="15" customHeight="1">
      <c r="D242" s="111" t="b">
        <v>0</v>
      </c>
      <c r="E242" s="105">
        <v>137</v>
      </c>
      <c r="F242" s="106" t="s">
        <v>676</v>
      </c>
      <c r="G242" s="106" t="s">
        <v>677</v>
      </c>
      <c r="H242" s="103" t="s">
        <v>539</v>
      </c>
      <c r="I242" s="104">
        <v>40165</v>
      </c>
      <c r="J242" s="103" t="s">
        <v>678</v>
      </c>
      <c r="K242" s="103">
        <v>1500</v>
      </c>
      <c r="L242" s="113">
        <v>162</v>
      </c>
      <c r="M242" s="113">
        <v>0</v>
      </c>
      <c r="N242" s="113">
        <v>1.5889157690370843E+19</v>
      </c>
    </row>
    <row r="243" spans="4:14" ht="15" customHeight="1">
      <c r="D243" s="111" t="b">
        <v>0</v>
      </c>
      <c r="E243" s="105">
        <v>138</v>
      </c>
      <c r="F243" s="106" t="s">
        <v>679</v>
      </c>
      <c r="G243" s="106" t="s">
        <v>680</v>
      </c>
      <c r="H243" s="103" t="s">
        <v>302</v>
      </c>
      <c r="I243" s="104">
        <v>40165</v>
      </c>
      <c r="J243" s="103" t="s">
        <v>681</v>
      </c>
      <c r="K243" s="103">
        <v>586</v>
      </c>
      <c r="L243" s="113">
        <v>163</v>
      </c>
      <c r="M243" s="113">
        <v>0</v>
      </c>
      <c r="N243" s="113">
        <v>1.269723016637201E+19</v>
      </c>
    </row>
    <row r="244" spans="4:14" ht="15" customHeight="1">
      <c r="D244" s="111" t="b">
        <v>0</v>
      </c>
      <c r="E244" s="105">
        <v>139</v>
      </c>
      <c r="F244" s="106" t="s">
        <v>682</v>
      </c>
      <c r="G244" s="106" t="s">
        <v>683</v>
      </c>
      <c r="H244" s="103" t="s">
        <v>266</v>
      </c>
      <c r="I244" s="104">
        <v>40165</v>
      </c>
      <c r="J244" s="103" t="s">
        <v>684</v>
      </c>
      <c r="K244" s="103">
        <v>4000</v>
      </c>
      <c r="L244" s="113">
        <v>164</v>
      </c>
      <c r="M244" s="113">
        <v>0</v>
      </c>
      <c r="N244" s="113">
        <v>4.6862475020525804E+18</v>
      </c>
    </row>
    <row r="245" spans="4:14" ht="15" customHeight="1">
      <c r="D245" s="111" t="b">
        <v>0</v>
      </c>
      <c r="E245" s="105">
        <v>140</v>
      </c>
      <c r="F245" s="106" t="s">
        <v>685</v>
      </c>
      <c r="G245" s="106" t="s">
        <v>686</v>
      </c>
      <c r="H245" s="103" t="s">
        <v>266</v>
      </c>
      <c r="I245" s="104">
        <v>40165</v>
      </c>
      <c r="J245" s="103" t="s">
        <v>267</v>
      </c>
      <c r="K245" s="103">
        <v>6100</v>
      </c>
      <c r="L245" s="113">
        <v>165</v>
      </c>
      <c r="M245" s="113">
        <v>0</v>
      </c>
      <c r="N245" s="113">
        <v>8.9393977965852805E+18</v>
      </c>
    </row>
    <row r="246" spans="4:14" ht="15" customHeight="1">
      <c r="D246" s="111" t="b">
        <v>0</v>
      </c>
      <c r="E246" s="105">
        <v>1</v>
      </c>
      <c r="F246" s="106" t="s">
        <v>452</v>
      </c>
      <c r="G246" s="106" t="s">
        <v>687</v>
      </c>
      <c r="H246" s="103" t="s">
        <v>294</v>
      </c>
      <c r="I246" s="104">
        <v>40186</v>
      </c>
      <c r="J246" s="103" t="s">
        <v>688</v>
      </c>
      <c r="K246" s="103">
        <v>1300</v>
      </c>
      <c r="L246" s="113">
        <v>166</v>
      </c>
      <c r="M246" s="113">
        <v>0</v>
      </c>
      <c r="N246" s="113">
        <v>1.8358447049222429E+19</v>
      </c>
    </row>
    <row r="247" spans="4:14" ht="15" customHeight="1">
      <c r="D247" s="111" t="b">
        <v>0</v>
      </c>
      <c r="E247" s="105">
        <v>2</v>
      </c>
      <c r="F247" s="106" t="s">
        <v>689</v>
      </c>
      <c r="G247" s="106" t="s">
        <v>690</v>
      </c>
      <c r="H247" s="103" t="s">
        <v>302</v>
      </c>
      <c r="I247" s="104">
        <v>40193</v>
      </c>
      <c r="J247" s="103" t="s">
        <v>691</v>
      </c>
      <c r="K247" s="103">
        <v>70</v>
      </c>
      <c r="L247" s="113">
        <v>167</v>
      </c>
      <c r="M247" s="113">
        <v>0</v>
      </c>
      <c r="N247" s="113">
        <v>1.7487260075497521E+19</v>
      </c>
    </row>
    <row r="248" spans="4:14" ht="15" customHeight="1">
      <c r="D248" s="111" t="b">
        <v>0</v>
      </c>
      <c r="E248" s="105">
        <v>3</v>
      </c>
      <c r="F248" s="106" t="s">
        <v>692</v>
      </c>
      <c r="G248" s="106" t="s">
        <v>693</v>
      </c>
      <c r="H248" s="103" t="s">
        <v>262</v>
      </c>
      <c r="I248" s="104">
        <v>40193</v>
      </c>
      <c r="J248" s="103" t="s">
        <v>694</v>
      </c>
      <c r="K248" s="103">
        <v>25</v>
      </c>
      <c r="L248" s="113">
        <v>168</v>
      </c>
      <c r="M248" s="113">
        <v>0</v>
      </c>
      <c r="N248" s="113">
        <v>1.3100485560798493E+19</v>
      </c>
    </row>
    <row r="249" spans="4:14" ht="15" customHeight="1">
      <c r="D249" s="111" t="b">
        <v>0</v>
      </c>
      <c r="E249" s="105">
        <v>4</v>
      </c>
      <c r="F249" s="106" t="s">
        <v>695</v>
      </c>
      <c r="G249" s="106" t="s">
        <v>696</v>
      </c>
      <c r="H249" s="103" t="s">
        <v>342</v>
      </c>
      <c r="I249" s="104">
        <v>40193</v>
      </c>
      <c r="J249" s="103" t="s">
        <v>200</v>
      </c>
      <c r="K249" s="103">
        <v>828</v>
      </c>
      <c r="L249" s="113">
        <v>169</v>
      </c>
      <c r="M249" s="113">
        <v>0</v>
      </c>
      <c r="N249" s="113">
        <v>9.7460472599506719E+18</v>
      </c>
    </row>
    <row r="250" spans="4:14" ht="15" customHeight="1">
      <c r="D250" s="111" t="b">
        <v>0</v>
      </c>
      <c r="E250" s="105">
        <v>5</v>
      </c>
      <c r="F250" s="106" t="s">
        <v>697</v>
      </c>
      <c r="G250" s="106" t="s">
        <v>662</v>
      </c>
      <c r="H250" s="103" t="s">
        <v>276</v>
      </c>
      <c r="I250" s="104">
        <v>40200</v>
      </c>
      <c r="J250" s="103" t="s">
        <v>698</v>
      </c>
      <c r="K250" s="103">
        <v>351</v>
      </c>
      <c r="L250" s="113">
        <v>170</v>
      </c>
      <c r="M250" s="113">
        <v>0</v>
      </c>
      <c r="N250" s="113">
        <v>1.3862549891107955E+19</v>
      </c>
    </row>
    <row r="251" spans="4:14" ht="15" customHeight="1">
      <c r="D251" s="111" t="b">
        <v>0</v>
      </c>
      <c r="E251" s="105">
        <v>6</v>
      </c>
      <c r="F251" s="106" t="s">
        <v>699</v>
      </c>
      <c r="G251" s="106" t="s">
        <v>700</v>
      </c>
      <c r="H251" s="103" t="s">
        <v>247</v>
      </c>
      <c r="I251" s="104">
        <v>40200</v>
      </c>
      <c r="J251" s="103" t="s">
        <v>701</v>
      </c>
      <c r="K251" s="103">
        <v>20</v>
      </c>
      <c r="L251" s="113">
        <v>171</v>
      </c>
      <c r="M251" s="113">
        <v>0</v>
      </c>
      <c r="N251" s="113">
        <v>6.7337198891428731E+18</v>
      </c>
    </row>
    <row r="252" spans="4:14" ht="15" customHeight="1">
      <c r="D252" s="111" t="b">
        <v>0</v>
      </c>
      <c r="E252" s="105">
        <v>7</v>
      </c>
      <c r="F252" s="106" t="s">
        <v>702</v>
      </c>
      <c r="G252" s="106" t="s">
        <v>703</v>
      </c>
      <c r="H252" s="103" t="s">
        <v>704</v>
      </c>
      <c r="I252" s="104">
        <v>40200</v>
      </c>
      <c r="J252" s="103" t="s">
        <v>702</v>
      </c>
      <c r="K252" s="103">
        <v>1200</v>
      </c>
      <c r="L252" s="113">
        <v>172</v>
      </c>
      <c r="M252" s="113">
        <v>0</v>
      </c>
      <c r="N252" s="113">
        <v>1.3640962259158473E+19</v>
      </c>
    </row>
    <row r="253" spans="4:14" ht="15" customHeight="1">
      <c r="D253" s="111" t="b">
        <v>0</v>
      </c>
      <c r="E253" s="105">
        <v>8</v>
      </c>
      <c r="F253" s="106" t="s">
        <v>705</v>
      </c>
      <c r="G253" s="106" t="s">
        <v>293</v>
      </c>
      <c r="H253" s="103" t="s">
        <v>294</v>
      </c>
      <c r="I253" s="104">
        <v>40200</v>
      </c>
      <c r="J253" s="103" t="s">
        <v>336</v>
      </c>
      <c r="K253" s="103">
        <v>489</v>
      </c>
      <c r="L253" s="113">
        <v>173</v>
      </c>
      <c r="M253" s="113">
        <v>0</v>
      </c>
      <c r="N253" s="113">
        <v>7.9090591187829627E+18</v>
      </c>
    </row>
    <row r="254" spans="4:14" ht="15" customHeight="1">
      <c r="D254" s="111" t="b">
        <v>0</v>
      </c>
      <c r="E254" s="105">
        <v>9</v>
      </c>
      <c r="F254" s="106" t="s">
        <v>706</v>
      </c>
      <c r="G254" s="106" t="s">
        <v>707</v>
      </c>
      <c r="H254" s="103" t="s">
        <v>369</v>
      </c>
      <c r="I254" s="104">
        <v>40200</v>
      </c>
      <c r="J254" s="103" t="s">
        <v>708</v>
      </c>
      <c r="K254" s="103">
        <v>1100</v>
      </c>
      <c r="L254" s="113">
        <v>174</v>
      </c>
      <c r="M254" s="113">
        <v>0</v>
      </c>
      <c r="N254" s="113">
        <v>4.3043397718173581E+17</v>
      </c>
    </row>
    <row r="255" spans="4:14" ht="15" customHeight="1">
      <c r="D255" s="111" t="b">
        <v>0</v>
      </c>
      <c r="E255" s="105">
        <v>10</v>
      </c>
      <c r="F255" s="106" t="s">
        <v>709</v>
      </c>
      <c r="G255" s="106" t="s">
        <v>710</v>
      </c>
      <c r="H255" s="103" t="s">
        <v>199</v>
      </c>
      <c r="I255" s="104">
        <v>40207</v>
      </c>
      <c r="J255" s="103" t="s">
        <v>711</v>
      </c>
      <c r="K255" s="103">
        <v>833</v>
      </c>
      <c r="L255" s="113">
        <v>175</v>
      </c>
      <c r="M255" s="113">
        <v>0</v>
      </c>
      <c r="N255" s="113">
        <v>1.8435978103248699E+19</v>
      </c>
    </row>
    <row r="256" spans="4:14" ht="15" customHeight="1">
      <c r="D256" s="111" t="b">
        <v>0</v>
      </c>
      <c r="E256" s="105">
        <v>11</v>
      </c>
      <c r="F256" s="106" t="s">
        <v>712</v>
      </c>
      <c r="G256" s="106" t="s">
        <v>713</v>
      </c>
      <c r="H256" s="103" t="s">
        <v>276</v>
      </c>
      <c r="I256" s="104">
        <v>40207</v>
      </c>
      <c r="J256" s="103" t="s">
        <v>698</v>
      </c>
      <c r="K256" s="103">
        <v>876</v>
      </c>
      <c r="L256" s="113">
        <v>176</v>
      </c>
      <c r="M256" s="113">
        <v>0</v>
      </c>
      <c r="N256" s="113">
        <v>1.1210509229122723E+18</v>
      </c>
    </row>
    <row r="257" spans="4:14" ht="15" customHeight="1">
      <c r="D257" s="111" t="b">
        <v>0</v>
      </c>
      <c r="E257" s="105">
        <v>12</v>
      </c>
      <c r="F257" s="106" t="s">
        <v>714</v>
      </c>
      <c r="G257" s="106" t="s">
        <v>715</v>
      </c>
      <c r="H257" s="103" t="s">
        <v>262</v>
      </c>
      <c r="I257" s="104">
        <v>40207</v>
      </c>
      <c r="J257" s="103" t="s">
        <v>716</v>
      </c>
      <c r="K257" s="103">
        <v>60</v>
      </c>
      <c r="L257" s="113">
        <v>177</v>
      </c>
      <c r="M257" s="113">
        <v>0</v>
      </c>
      <c r="N257" s="113">
        <v>1.1151519589345212E+19</v>
      </c>
    </row>
    <row r="258" spans="4:14" ht="15" customHeight="1">
      <c r="D258" s="111" t="b">
        <v>0</v>
      </c>
      <c r="E258" s="105">
        <v>13</v>
      </c>
      <c r="F258" s="106" t="s">
        <v>717</v>
      </c>
      <c r="G258" s="106" t="s">
        <v>718</v>
      </c>
      <c r="H258" s="103" t="s">
        <v>199</v>
      </c>
      <c r="I258" s="104">
        <v>40207</v>
      </c>
      <c r="J258" s="103" t="s">
        <v>719</v>
      </c>
      <c r="K258" s="103">
        <v>1210</v>
      </c>
      <c r="L258" s="113">
        <v>178</v>
      </c>
      <c r="M258" s="113">
        <v>0</v>
      </c>
      <c r="N258" s="113">
        <v>2.7136294695646956E+18</v>
      </c>
    </row>
    <row r="259" spans="4:14" ht="15" customHeight="1">
      <c r="D259" s="111" t="b">
        <v>0</v>
      </c>
      <c r="E259" s="105">
        <v>14</v>
      </c>
      <c r="F259" s="106" t="s">
        <v>720</v>
      </c>
      <c r="G259" s="106" t="s">
        <v>313</v>
      </c>
      <c r="H259" s="103" t="s">
        <v>266</v>
      </c>
      <c r="I259" s="104">
        <v>40207</v>
      </c>
      <c r="J259" s="103" t="s">
        <v>485</v>
      </c>
      <c r="K259" s="103">
        <v>2180</v>
      </c>
      <c r="L259" s="113">
        <v>179</v>
      </c>
      <c r="M259" s="113">
        <v>0</v>
      </c>
      <c r="N259" s="113">
        <v>5.7406089444729211E+18</v>
      </c>
    </row>
    <row r="260" spans="4:14" ht="15" customHeight="1">
      <c r="D260" s="111" t="b">
        <v>0</v>
      </c>
      <c r="E260" s="105">
        <v>15</v>
      </c>
      <c r="F260" s="106" t="s">
        <v>721</v>
      </c>
      <c r="G260" s="106" t="s">
        <v>722</v>
      </c>
      <c r="H260" s="103" t="s">
        <v>294</v>
      </c>
      <c r="I260" s="104">
        <v>40207</v>
      </c>
      <c r="J260" s="103" t="s">
        <v>708</v>
      </c>
      <c r="K260" s="103">
        <v>373</v>
      </c>
      <c r="L260" s="113">
        <v>180</v>
      </c>
      <c r="M260" s="113">
        <v>0</v>
      </c>
      <c r="N260" s="113">
        <v>1.0573199803575562E+19</v>
      </c>
    </row>
    <row r="261" spans="4:14" ht="15" customHeight="1">
      <c r="D261" s="111" t="b">
        <v>0</v>
      </c>
      <c r="E261" s="105">
        <v>16</v>
      </c>
      <c r="F261" s="106" t="s">
        <v>723</v>
      </c>
      <c r="G261" s="106" t="s">
        <v>724</v>
      </c>
      <c r="H261" s="103" t="s">
        <v>262</v>
      </c>
      <c r="I261" s="104">
        <v>40214</v>
      </c>
      <c r="J261" s="103" t="s">
        <v>725</v>
      </c>
      <c r="K261" s="103">
        <v>18</v>
      </c>
      <c r="L261" s="113">
        <v>181</v>
      </c>
      <c r="M261" s="113">
        <v>0</v>
      </c>
      <c r="N261" s="113">
        <v>8.9483951830132006E+17</v>
      </c>
    </row>
    <row r="262" spans="4:14" ht="15" customHeight="1">
      <c r="D262" s="111" t="b">
        <v>0</v>
      </c>
      <c r="E262" s="105">
        <v>17</v>
      </c>
      <c r="F262" s="106" t="s">
        <v>726</v>
      </c>
      <c r="G262" s="106" t="s">
        <v>683</v>
      </c>
      <c r="H262" s="103" t="s">
        <v>266</v>
      </c>
      <c r="I262" s="104">
        <v>40228</v>
      </c>
      <c r="J262" s="103" t="s">
        <v>267</v>
      </c>
      <c r="K262" s="103">
        <v>3600</v>
      </c>
      <c r="L262" s="113">
        <v>182</v>
      </c>
      <c r="M262" s="113">
        <v>0</v>
      </c>
      <c r="N262" s="113">
        <v>5.8869448882787287E+18</v>
      </c>
    </row>
    <row r="263" spans="4:14" ht="15" customHeight="1">
      <c r="D263" s="111" t="b">
        <v>0</v>
      </c>
      <c r="E263" s="105">
        <v>18</v>
      </c>
      <c r="F263" s="106" t="s">
        <v>727</v>
      </c>
      <c r="G263" s="106" t="s">
        <v>728</v>
      </c>
      <c r="H263" s="103" t="s">
        <v>302</v>
      </c>
      <c r="I263" s="104">
        <v>40228</v>
      </c>
      <c r="J263" s="103" t="s">
        <v>729</v>
      </c>
      <c r="K263" s="103">
        <v>413</v>
      </c>
      <c r="L263" s="113">
        <v>183</v>
      </c>
      <c r="M263" s="113">
        <v>0</v>
      </c>
      <c r="N263" s="113">
        <v>9.4664700902615224E+18</v>
      </c>
    </row>
    <row r="264" spans="4:14" ht="15" customHeight="1">
      <c r="D264" s="111" t="b">
        <v>0</v>
      </c>
      <c r="E264" s="105">
        <v>19</v>
      </c>
      <c r="F264" s="106" t="s">
        <v>730</v>
      </c>
      <c r="G264" s="106" t="s">
        <v>731</v>
      </c>
      <c r="H264" s="103" t="s">
        <v>310</v>
      </c>
      <c r="I264" s="104">
        <v>40228</v>
      </c>
      <c r="J264" s="103" t="s">
        <v>732</v>
      </c>
      <c r="K264" s="103">
        <v>54</v>
      </c>
      <c r="L264" s="113">
        <v>184</v>
      </c>
      <c r="M264" s="113">
        <v>0</v>
      </c>
      <c r="N264" s="113">
        <v>1.5528196761862894E+19</v>
      </c>
    </row>
    <row r="265" spans="4:14" ht="15" customHeight="1">
      <c r="D265" s="111" t="b">
        <v>0</v>
      </c>
      <c r="E265" s="105">
        <v>20</v>
      </c>
      <c r="F265" s="106" t="s">
        <v>733</v>
      </c>
      <c r="G265" s="106" t="s">
        <v>734</v>
      </c>
      <c r="H265" s="103" t="s">
        <v>276</v>
      </c>
      <c r="I265" s="104">
        <v>40228</v>
      </c>
      <c r="J265" s="103" t="s">
        <v>271</v>
      </c>
      <c r="K265" s="103">
        <v>120</v>
      </c>
      <c r="L265" s="113">
        <v>185</v>
      </c>
      <c r="M265" s="113">
        <v>0</v>
      </c>
      <c r="N265" s="113">
        <v>1.453384054771448E+19</v>
      </c>
    </row>
    <row r="266" spans="4:14" ht="15" customHeight="1">
      <c r="D266" s="111" t="b">
        <v>0</v>
      </c>
      <c r="E266" s="105">
        <v>21</v>
      </c>
      <c r="F266" s="106" t="s">
        <v>735</v>
      </c>
      <c r="G266" s="106" t="s">
        <v>736</v>
      </c>
      <c r="H266" s="103" t="s">
        <v>270</v>
      </c>
      <c r="I266" s="104">
        <v>40235</v>
      </c>
      <c r="J266" s="103" t="s">
        <v>737</v>
      </c>
      <c r="K266" s="103">
        <v>51</v>
      </c>
      <c r="L266" s="113">
        <v>186</v>
      </c>
      <c r="M266" s="113">
        <v>0</v>
      </c>
      <c r="N266" s="113">
        <v>4.1873847977834022E+17</v>
      </c>
    </row>
    <row r="267" spans="4:14" ht="15" customHeight="1">
      <c r="D267" s="111" t="b">
        <v>0</v>
      </c>
      <c r="E267" s="105">
        <v>22</v>
      </c>
      <c r="F267" s="106" t="s">
        <v>738</v>
      </c>
      <c r="G267" s="106" t="s">
        <v>739</v>
      </c>
      <c r="H267" s="103" t="s">
        <v>294</v>
      </c>
      <c r="I267" s="104">
        <v>40235</v>
      </c>
      <c r="J267" s="103" t="s">
        <v>336</v>
      </c>
      <c r="K267" s="103">
        <v>718</v>
      </c>
      <c r="L267" s="113">
        <v>187</v>
      </c>
      <c r="M267" s="113">
        <v>0</v>
      </c>
      <c r="N267" s="113">
        <v>5.9307280339696957E+18</v>
      </c>
    </row>
    <row r="268" spans="4:14" ht="15" customHeight="1">
      <c r="D268" s="111" t="b">
        <v>0</v>
      </c>
      <c r="E268" s="105">
        <v>23</v>
      </c>
      <c r="F268" s="106" t="s">
        <v>740</v>
      </c>
      <c r="G268" s="106" t="s">
        <v>741</v>
      </c>
      <c r="H268" s="103" t="s">
        <v>342</v>
      </c>
      <c r="I268" s="104">
        <v>40242</v>
      </c>
      <c r="J268" s="103" t="s">
        <v>200</v>
      </c>
      <c r="K268" s="103">
        <v>215</v>
      </c>
      <c r="L268" s="113">
        <v>188</v>
      </c>
      <c r="M268" s="113">
        <v>0</v>
      </c>
      <c r="N268" s="113">
        <v>1.7465865522685999E+19</v>
      </c>
    </row>
    <row r="269" spans="4:14" ht="15" customHeight="1">
      <c r="D269" s="111" t="b">
        <v>0</v>
      </c>
      <c r="E269" s="105">
        <v>24</v>
      </c>
      <c r="F269" s="106" t="s">
        <v>742</v>
      </c>
      <c r="G269" s="106" t="s">
        <v>743</v>
      </c>
      <c r="H269" s="103" t="s">
        <v>345</v>
      </c>
      <c r="I269" s="104">
        <v>40242</v>
      </c>
      <c r="J269" s="103" t="s">
        <v>200</v>
      </c>
      <c r="K269" s="103">
        <v>156</v>
      </c>
      <c r="L269" s="113">
        <v>189</v>
      </c>
      <c r="M269" s="113">
        <v>0</v>
      </c>
      <c r="N269" s="113">
        <v>1.4161769503407892E+18</v>
      </c>
    </row>
    <row r="270" spans="4:14" ht="15" customHeight="1">
      <c r="D270" s="111" t="b">
        <v>0</v>
      </c>
      <c r="E270" s="105">
        <v>25</v>
      </c>
      <c r="F270" s="106" t="s">
        <v>744</v>
      </c>
      <c r="G270" s="106" t="s">
        <v>745</v>
      </c>
      <c r="H270" s="103" t="s">
        <v>302</v>
      </c>
      <c r="I270" s="104">
        <v>40242</v>
      </c>
      <c r="J270" s="103" t="s">
        <v>746</v>
      </c>
      <c r="K270" s="103">
        <v>212</v>
      </c>
      <c r="L270" s="113">
        <v>190</v>
      </c>
      <c r="M270" s="113">
        <v>0</v>
      </c>
      <c r="N270" s="113">
        <v>1.1551521679190787E+18</v>
      </c>
    </row>
    <row r="271" spans="4:14" ht="15" customHeight="1">
      <c r="D271" s="111" t="b">
        <v>0</v>
      </c>
      <c r="E271" s="105">
        <v>26</v>
      </c>
      <c r="F271" s="106" t="s">
        <v>747</v>
      </c>
      <c r="G271" s="106" t="s">
        <v>748</v>
      </c>
      <c r="H271" s="103" t="s">
        <v>276</v>
      </c>
      <c r="I271" s="104">
        <v>40242</v>
      </c>
      <c r="J271" s="103" t="s">
        <v>485</v>
      </c>
      <c r="K271" s="103">
        <v>536</v>
      </c>
      <c r="L271" s="113">
        <v>191</v>
      </c>
      <c r="M271" s="113">
        <v>0</v>
      </c>
      <c r="N271" s="113">
        <v>9.6436399191553147E+18</v>
      </c>
    </row>
    <row r="272" spans="4:14" ht="15" customHeight="1">
      <c r="D272" s="111" t="b">
        <v>0</v>
      </c>
      <c r="E272" s="105">
        <v>27</v>
      </c>
      <c r="F272" s="106" t="s">
        <v>749</v>
      </c>
      <c r="G272" s="106" t="s">
        <v>254</v>
      </c>
      <c r="H272" s="103" t="s">
        <v>254</v>
      </c>
      <c r="I272" s="104">
        <v>40249</v>
      </c>
      <c r="J272" s="103" t="s">
        <v>750</v>
      </c>
      <c r="K272" s="103">
        <v>210</v>
      </c>
      <c r="L272" s="113">
        <v>192</v>
      </c>
      <c r="M272" s="113">
        <v>0</v>
      </c>
      <c r="N272" s="113">
        <v>5.6122062978450268E+18</v>
      </c>
    </row>
    <row r="273" spans="4:14" ht="15" customHeight="1">
      <c r="D273" s="111" t="b">
        <v>0</v>
      </c>
      <c r="E273" s="105">
        <v>28</v>
      </c>
      <c r="F273" s="106" t="s">
        <v>751</v>
      </c>
      <c r="G273" s="106" t="s">
        <v>254</v>
      </c>
      <c r="H273" s="103" t="s">
        <v>254</v>
      </c>
      <c r="I273" s="104">
        <v>40249</v>
      </c>
      <c r="J273" s="103" t="s">
        <v>750</v>
      </c>
      <c r="K273" s="103">
        <v>520</v>
      </c>
      <c r="L273" s="113">
        <v>193</v>
      </c>
      <c r="M273" s="113">
        <v>0</v>
      </c>
      <c r="N273" s="113">
        <v>3.8959305178684037E+18</v>
      </c>
    </row>
    <row r="274" spans="4:14" ht="15" customHeight="1">
      <c r="D274" s="111" t="b">
        <v>0</v>
      </c>
      <c r="E274" s="105">
        <v>29</v>
      </c>
      <c r="F274" s="106" t="s">
        <v>752</v>
      </c>
      <c r="G274" s="106" t="s">
        <v>753</v>
      </c>
      <c r="H274" s="103" t="s">
        <v>754</v>
      </c>
      <c r="I274" s="104">
        <v>40249</v>
      </c>
      <c r="J274" s="103" t="s">
        <v>755</v>
      </c>
      <c r="K274" s="103">
        <v>243</v>
      </c>
      <c r="L274" s="113">
        <v>194</v>
      </c>
      <c r="M274" s="113">
        <v>0</v>
      </c>
      <c r="N274" s="113">
        <v>1.2810666988535622E+19</v>
      </c>
    </row>
    <row r="275" spans="4:14" ht="15" customHeight="1">
      <c r="D275" s="111" t="b">
        <v>0</v>
      </c>
      <c r="E275" s="105">
        <v>30</v>
      </c>
      <c r="F275" s="106" t="s">
        <v>756</v>
      </c>
      <c r="G275" s="106" t="s">
        <v>757</v>
      </c>
      <c r="H275" s="103" t="s">
        <v>276</v>
      </c>
      <c r="I275" s="104">
        <v>40249</v>
      </c>
      <c r="J275" s="103" t="s">
        <v>740</v>
      </c>
      <c r="K275" s="103">
        <v>316</v>
      </c>
      <c r="L275" s="113">
        <v>195</v>
      </c>
      <c r="M275" s="113">
        <v>0</v>
      </c>
      <c r="N275" s="113">
        <v>1.065448637191346E+19</v>
      </c>
    </row>
    <row r="276" spans="4:14" ht="15" customHeight="1">
      <c r="D276" s="111" t="b">
        <v>0</v>
      </c>
      <c r="E276" s="105">
        <v>31</v>
      </c>
      <c r="F276" s="106" t="s">
        <v>758</v>
      </c>
      <c r="G276" s="106" t="s">
        <v>759</v>
      </c>
      <c r="H276" s="103" t="s">
        <v>519</v>
      </c>
      <c r="I276" s="104">
        <v>40256</v>
      </c>
      <c r="J276" s="103" t="s">
        <v>760</v>
      </c>
      <c r="K276" s="103">
        <v>70</v>
      </c>
      <c r="L276" s="113">
        <v>196</v>
      </c>
      <c r="M276" s="113">
        <v>0</v>
      </c>
      <c r="N276" s="113">
        <v>1.2728345555440886E+18</v>
      </c>
    </row>
    <row r="277" spans="4:14" ht="15" customHeight="1">
      <c r="D277" s="111" t="b">
        <v>0</v>
      </c>
      <c r="E277" s="105">
        <v>32</v>
      </c>
      <c r="F277" s="106" t="s">
        <v>761</v>
      </c>
      <c r="G277" s="106" t="s">
        <v>762</v>
      </c>
      <c r="H277" s="103" t="s">
        <v>342</v>
      </c>
      <c r="I277" s="104">
        <v>40256</v>
      </c>
      <c r="J277" s="103" t="s">
        <v>200</v>
      </c>
      <c r="K277" s="103">
        <v>1600</v>
      </c>
      <c r="L277" s="113">
        <v>197</v>
      </c>
      <c r="M277" s="113">
        <v>0</v>
      </c>
      <c r="N277" s="113">
        <v>5.2819222518152161E+18</v>
      </c>
    </row>
    <row r="278" spans="4:14" ht="15" customHeight="1">
      <c r="D278" s="111" t="b">
        <v>0</v>
      </c>
      <c r="E278" s="105">
        <v>33</v>
      </c>
      <c r="F278" s="106" t="s">
        <v>763</v>
      </c>
      <c r="G278" s="106" t="s">
        <v>326</v>
      </c>
      <c r="H278" s="103" t="s">
        <v>199</v>
      </c>
      <c r="I278" s="104">
        <v>40256</v>
      </c>
      <c r="J278" s="103" t="s">
        <v>764</v>
      </c>
      <c r="K278" s="103">
        <v>97</v>
      </c>
      <c r="L278" s="113">
        <v>198</v>
      </c>
      <c r="M278" s="113">
        <v>0</v>
      </c>
      <c r="N278" s="113">
        <v>7.5895010498585037E+18</v>
      </c>
    </row>
    <row r="279" spans="4:14" ht="15" customHeight="1">
      <c r="D279" s="111" t="b">
        <v>0</v>
      </c>
      <c r="E279" s="105">
        <v>34</v>
      </c>
      <c r="F279" s="106" t="s">
        <v>765</v>
      </c>
      <c r="G279" s="106" t="s">
        <v>766</v>
      </c>
      <c r="H279" s="103" t="s">
        <v>199</v>
      </c>
      <c r="I279" s="104">
        <v>40256</v>
      </c>
      <c r="J279" s="103" t="s">
        <v>767</v>
      </c>
      <c r="K279" s="103">
        <v>378</v>
      </c>
      <c r="L279" s="113">
        <v>199</v>
      </c>
      <c r="M279" s="113">
        <v>0</v>
      </c>
      <c r="N279" s="113">
        <v>1.0774631849011681E+19</v>
      </c>
    </row>
    <row r="280" spans="4:14" ht="15" customHeight="1">
      <c r="D280" s="111" t="b">
        <v>0</v>
      </c>
      <c r="E280" s="105">
        <v>35</v>
      </c>
      <c r="F280" s="106" t="s">
        <v>768</v>
      </c>
      <c r="G280" s="106" t="s">
        <v>769</v>
      </c>
      <c r="H280" s="103" t="s">
        <v>199</v>
      </c>
      <c r="I280" s="104">
        <v>40256</v>
      </c>
      <c r="J280" s="103" t="s">
        <v>711</v>
      </c>
      <c r="K280" s="103">
        <v>1010</v>
      </c>
      <c r="L280" s="113">
        <v>200</v>
      </c>
      <c r="M280" s="113">
        <v>0</v>
      </c>
      <c r="N280" s="113">
        <v>3.9774816029496742E+17</v>
      </c>
    </row>
    <row r="281" spans="4:14" ht="15" customHeight="1">
      <c r="D281" s="111" t="b">
        <v>0</v>
      </c>
      <c r="E281" s="105">
        <v>36</v>
      </c>
      <c r="F281" s="106" t="s">
        <v>770</v>
      </c>
      <c r="G281" s="106" t="s">
        <v>771</v>
      </c>
      <c r="H281" s="103" t="s">
        <v>539</v>
      </c>
      <c r="I281" s="104">
        <v>40256</v>
      </c>
      <c r="J281" s="103" t="s">
        <v>772</v>
      </c>
      <c r="K281" s="103">
        <v>137</v>
      </c>
      <c r="L281" s="113">
        <v>201</v>
      </c>
      <c r="M281" s="113">
        <v>0</v>
      </c>
      <c r="N281" s="113">
        <v>1.7867548272396208E+19</v>
      </c>
    </row>
    <row r="282" spans="4:14" ht="15" customHeight="1">
      <c r="D282" s="111" t="b">
        <v>0</v>
      </c>
      <c r="E282" s="105">
        <v>37</v>
      </c>
      <c r="F282" s="106" t="s">
        <v>773</v>
      </c>
      <c r="G282" s="106" t="s">
        <v>656</v>
      </c>
      <c r="H282" s="103" t="s">
        <v>262</v>
      </c>
      <c r="I282" s="104">
        <v>40256</v>
      </c>
      <c r="J282" s="103" t="s">
        <v>774</v>
      </c>
      <c r="K282" s="103">
        <v>28</v>
      </c>
      <c r="L282" s="113">
        <v>202</v>
      </c>
      <c r="M282" s="113">
        <v>0</v>
      </c>
      <c r="N282" s="113">
        <v>1.0967452123566877E+19</v>
      </c>
    </row>
    <row r="283" spans="4:14" ht="15" customHeight="1">
      <c r="D283" s="111" t="b">
        <v>0</v>
      </c>
      <c r="E283" s="105">
        <v>38</v>
      </c>
      <c r="F283" s="106" t="s">
        <v>775</v>
      </c>
      <c r="G283" s="106" t="s">
        <v>542</v>
      </c>
      <c r="H283" s="103" t="s">
        <v>531</v>
      </c>
      <c r="I283" s="104">
        <v>40263</v>
      </c>
      <c r="J283" s="103" t="s">
        <v>654</v>
      </c>
      <c r="K283" s="103">
        <v>497</v>
      </c>
      <c r="L283" s="113">
        <v>203</v>
      </c>
      <c r="M283" s="113">
        <v>0</v>
      </c>
      <c r="N283" s="113">
        <v>1.7102734063945966E+19</v>
      </c>
    </row>
    <row r="284" spans="4:14" ht="15" customHeight="1">
      <c r="D284" s="111" t="b">
        <v>0</v>
      </c>
      <c r="E284" s="105">
        <v>39</v>
      </c>
      <c r="F284" s="106" t="s">
        <v>776</v>
      </c>
      <c r="G284" s="106" t="s">
        <v>777</v>
      </c>
      <c r="H284" s="103" t="s">
        <v>199</v>
      </c>
      <c r="I284" s="104">
        <v>40263</v>
      </c>
      <c r="J284" s="103" t="s">
        <v>778</v>
      </c>
      <c r="K284" s="103">
        <v>292</v>
      </c>
      <c r="L284" s="113">
        <v>204</v>
      </c>
      <c r="M284" s="113">
        <v>0</v>
      </c>
      <c r="N284" s="113">
        <v>1.3837067144796781E+19</v>
      </c>
    </row>
    <row r="285" spans="4:14" ht="15" customHeight="1">
      <c r="D285" s="111" t="b">
        <v>0</v>
      </c>
      <c r="E285" s="105">
        <v>40</v>
      </c>
      <c r="F285" s="106" t="s">
        <v>779</v>
      </c>
      <c r="G285" s="106" t="s">
        <v>780</v>
      </c>
      <c r="H285" s="103" t="s">
        <v>276</v>
      </c>
      <c r="I285" s="104">
        <v>40263</v>
      </c>
      <c r="J285" s="103" t="s">
        <v>740</v>
      </c>
      <c r="K285" s="103">
        <v>88</v>
      </c>
      <c r="L285" s="113">
        <v>205</v>
      </c>
      <c r="M285" s="113">
        <v>0</v>
      </c>
      <c r="N285" s="113">
        <v>3.8807152257130456E+16</v>
      </c>
    </row>
    <row r="286" spans="4:14" ht="15" customHeight="1">
      <c r="D286" s="111" t="b">
        <v>0</v>
      </c>
      <c r="E286" s="105">
        <v>41</v>
      </c>
      <c r="F286" s="106" t="s">
        <v>781</v>
      </c>
      <c r="G286" s="106" t="s">
        <v>710</v>
      </c>
      <c r="H286" s="103" t="s">
        <v>199</v>
      </c>
      <c r="I286" s="104">
        <v>40263</v>
      </c>
      <c r="J286" s="103" t="s">
        <v>782</v>
      </c>
      <c r="K286" s="103">
        <v>363</v>
      </c>
      <c r="L286" s="113">
        <v>206</v>
      </c>
      <c r="M286" s="113">
        <v>0</v>
      </c>
      <c r="N286" s="113">
        <v>1.4808179724412242E+19</v>
      </c>
    </row>
    <row r="287" spans="4:14" ht="15" customHeight="1">
      <c r="D287" s="111" t="b">
        <v>0</v>
      </c>
      <c r="E287" s="105">
        <v>42</v>
      </c>
      <c r="F287" s="106" t="s">
        <v>783</v>
      </c>
      <c r="G287" s="106" t="s">
        <v>784</v>
      </c>
      <c r="H287" s="103" t="s">
        <v>785</v>
      </c>
      <c r="I287" s="104">
        <v>40277</v>
      </c>
      <c r="J287" s="103" t="s">
        <v>786</v>
      </c>
      <c r="K287" s="103">
        <v>585</v>
      </c>
      <c r="L287" s="113">
        <v>207</v>
      </c>
      <c r="M287" s="113">
        <v>0</v>
      </c>
      <c r="N287" s="113">
        <v>1.1975058097525264E+19</v>
      </c>
    </row>
    <row r="288" spans="4:14" ht="15" customHeight="1">
      <c r="D288" s="111" t="b">
        <v>0</v>
      </c>
      <c r="E288" s="105">
        <v>43</v>
      </c>
      <c r="F288" s="106" t="s">
        <v>787</v>
      </c>
      <c r="G288" s="106" t="s">
        <v>788</v>
      </c>
      <c r="H288" s="103" t="s">
        <v>294</v>
      </c>
      <c r="I288" s="104">
        <v>40284</v>
      </c>
      <c r="J288" s="103" t="s">
        <v>789</v>
      </c>
      <c r="K288" s="103">
        <v>1130</v>
      </c>
      <c r="L288" s="113">
        <v>208</v>
      </c>
      <c r="M288" s="113">
        <v>0</v>
      </c>
      <c r="N288" s="113">
        <v>6.6302959504709197E+17</v>
      </c>
    </row>
    <row r="289" spans="4:14" ht="15" customHeight="1">
      <c r="D289" s="111" t="b">
        <v>0</v>
      </c>
      <c r="E289" s="105">
        <v>44</v>
      </c>
      <c r="F289" s="106" t="s">
        <v>790</v>
      </c>
      <c r="G289" s="106" t="s">
        <v>791</v>
      </c>
      <c r="H289" s="103" t="s">
        <v>266</v>
      </c>
      <c r="I289" s="104">
        <v>40284</v>
      </c>
      <c r="J289" s="103" t="s">
        <v>529</v>
      </c>
      <c r="K289" s="103">
        <v>629</v>
      </c>
      <c r="L289" s="113">
        <v>209</v>
      </c>
      <c r="M289" s="113">
        <v>0</v>
      </c>
      <c r="N289" s="113">
        <v>1.2789651224917438E+19</v>
      </c>
    </row>
    <row r="290" spans="4:14" ht="15" customHeight="1">
      <c r="D290" s="111" t="b">
        <v>0</v>
      </c>
      <c r="E290" s="105">
        <v>45</v>
      </c>
      <c r="F290" s="106" t="s">
        <v>792</v>
      </c>
      <c r="G290" s="106" t="s">
        <v>793</v>
      </c>
      <c r="H290" s="103" t="s">
        <v>266</v>
      </c>
      <c r="I290" s="104">
        <v>40284</v>
      </c>
      <c r="J290" s="103" t="s">
        <v>794</v>
      </c>
      <c r="K290" s="103">
        <v>269</v>
      </c>
      <c r="L290" s="113">
        <v>210</v>
      </c>
      <c r="M290" s="113">
        <v>0</v>
      </c>
      <c r="N290" s="113">
        <v>8.0387456579821235E+17</v>
      </c>
    </row>
    <row r="291" spans="4:14" ht="15" customHeight="1">
      <c r="D291" s="111" t="b">
        <v>0</v>
      </c>
      <c r="E291" s="105">
        <v>46</v>
      </c>
      <c r="F291" s="106" t="s">
        <v>795</v>
      </c>
      <c r="G291" s="106" t="s">
        <v>796</v>
      </c>
      <c r="H291" s="103" t="s">
        <v>797</v>
      </c>
      <c r="I291" s="104">
        <v>40284</v>
      </c>
      <c r="J291" s="103" t="s">
        <v>798</v>
      </c>
      <c r="K291" s="103">
        <v>268</v>
      </c>
      <c r="L291" s="113">
        <v>211</v>
      </c>
      <c r="M291" s="113">
        <v>0</v>
      </c>
      <c r="N291" s="113">
        <v>4.6124083565493729E+18</v>
      </c>
    </row>
    <row r="292" spans="4:14" ht="15" customHeight="1">
      <c r="D292" s="111" t="b">
        <v>0</v>
      </c>
      <c r="E292" s="105">
        <v>47</v>
      </c>
      <c r="F292" s="106" t="s">
        <v>799</v>
      </c>
      <c r="G292" s="106" t="s">
        <v>800</v>
      </c>
      <c r="H292" s="103" t="s">
        <v>276</v>
      </c>
      <c r="I292" s="104">
        <v>40284</v>
      </c>
      <c r="J292" s="103" t="s">
        <v>801</v>
      </c>
      <c r="K292" s="103">
        <v>3420</v>
      </c>
      <c r="L292" s="113">
        <v>212</v>
      </c>
      <c r="M292" s="113">
        <v>0</v>
      </c>
      <c r="N292" s="113">
        <v>9.3022609233730355E+18</v>
      </c>
    </row>
    <row r="293" spans="4:14" ht="15" customHeight="1">
      <c r="D293" s="111" t="b">
        <v>0</v>
      </c>
      <c r="E293" s="105">
        <v>48</v>
      </c>
      <c r="F293" s="106" t="s">
        <v>802</v>
      </c>
      <c r="G293" s="106" t="s">
        <v>803</v>
      </c>
      <c r="H293" s="103" t="s">
        <v>276</v>
      </c>
      <c r="I293" s="104">
        <v>40284</v>
      </c>
      <c r="J293" s="103" t="s">
        <v>801</v>
      </c>
      <c r="K293" s="103">
        <v>91</v>
      </c>
      <c r="L293" s="113">
        <v>213</v>
      </c>
      <c r="M293" s="113">
        <v>0</v>
      </c>
      <c r="N293" s="113">
        <v>1.4149524388167377E+19</v>
      </c>
    </row>
    <row r="294" spans="4:14" ht="15" customHeight="1">
      <c r="D294" s="111" t="b">
        <v>0</v>
      </c>
      <c r="E294" s="105">
        <v>49</v>
      </c>
      <c r="F294" s="106" t="s">
        <v>804</v>
      </c>
      <c r="G294" s="106" t="s">
        <v>805</v>
      </c>
      <c r="H294" s="103" t="s">
        <v>276</v>
      </c>
      <c r="I294" s="104">
        <v>40284</v>
      </c>
      <c r="J294" s="103" t="s">
        <v>801</v>
      </c>
      <c r="K294" s="103">
        <v>393</v>
      </c>
      <c r="L294" s="113">
        <v>214</v>
      </c>
      <c r="M294" s="113">
        <v>0</v>
      </c>
      <c r="N294" s="113">
        <v>2.0960506519828603E+18</v>
      </c>
    </row>
    <row r="295" spans="4:14" ht="15" customHeight="1">
      <c r="D295" s="111" t="b">
        <v>0</v>
      </c>
      <c r="E295" s="105">
        <v>50</v>
      </c>
      <c r="F295" s="106" t="s">
        <v>806</v>
      </c>
      <c r="G295" s="106" t="s">
        <v>807</v>
      </c>
      <c r="H295" s="103" t="s">
        <v>298</v>
      </c>
      <c r="I295" s="104">
        <v>40284</v>
      </c>
      <c r="J295" s="103" t="s">
        <v>200</v>
      </c>
      <c r="K295" s="103">
        <v>53</v>
      </c>
      <c r="L295" s="113">
        <v>215</v>
      </c>
      <c r="M295" s="113">
        <v>0</v>
      </c>
      <c r="N295" s="113">
        <v>1.669802830601259E+19</v>
      </c>
    </row>
    <row r="296" spans="4:14" ht="15" customHeight="1">
      <c r="D296" s="111" t="b">
        <v>0</v>
      </c>
      <c r="E296" s="105">
        <v>51</v>
      </c>
      <c r="F296" s="106" t="s">
        <v>808</v>
      </c>
      <c r="G296" s="106" t="s">
        <v>809</v>
      </c>
      <c r="H296" s="103" t="s">
        <v>302</v>
      </c>
      <c r="I296" s="104">
        <v>40291</v>
      </c>
      <c r="J296" s="103" t="s">
        <v>810</v>
      </c>
      <c r="K296" s="103">
        <v>3400</v>
      </c>
      <c r="L296" s="113">
        <v>216</v>
      </c>
      <c r="M296" s="113">
        <v>0</v>
      </c>
      <c r="N296" s="113">
        <v>1.2553023716743784E+19</v>
      </c>
    </row>
    <row r="297" spans="4:14" ht="15" customHeight="1">
      <c r="D297" s="111" t="b">
        <v>0</v>
      </c>
      <c r="E297" s="105">
        <v>52</v>
      </c>
      <c r="F297" s="106" t="s">
        <v>811</v>
      </c>
      <c r="G297" s="106" t="s">
        <v>198</v>
      </c>
      <c r="H297" s="103" t="s">
        <v>302</v>
      </c>
      <c r="I297" s="104">
        <v>40291</v>
      </c>
      <c r="J297" s="103" t="s">
        <v>812</v>
      </c>
      <c r="K297" s="103">
        <v>1200</v>
      </c>
      <c r="L297" s="113">
        <v>217</v>
      </c>
      <c r="M297" s="113">
        <v>0</v>
      </c>
      <c r="N297" s="113">
        <v>1.2388299485855304E+19</v>
      </c>
    </row>
    <row r="298" spans="4:14" ht="15" customHeight="1">
      <c r="D298" s="111" t="b">
        <v>0</v>
      </c>
      <c r="E298" s="105">
        <v>53</v>
      </c>
      <c r="F298" s="106" t="s">
        <v>813</v>
      </c>
      <c r="G298" s="106" t="s">
        <v>198</v>
      </c>
      <c r="H298" s="103" t="s">
        <v>302</v>
      </c>
      <c r="I298" s="104">
        <v>40291</v>
      </c>
      <c r="J298" s="103" t="s">
        <v>333</v>
      </c>
      <c r="K298" s="103">
        <v>77</v>
      </c>
      <c r="L298" s="113">
        <v>218</v>
      </c>
      <c r="M298" s="113">
        <v>0</v>
      </c>
      <c r="N298" s="113">
        <v>1.1440088772175266E+19</v>
      </c>
    </row>
    <row r="299" spans="4:14" ht="15" customHeight="1">
      <c r="D299" s="111" t="b">
        <v>0</v>
      </c>
      <c r="E299" s="105">
        <v>54</v>
      </c>
      <c r="F299" s="106" t="s">
        <v>814</v>
      </c>
      <c r="G299" s="106" t="s">
        <v>198</v>
      </c>
      <c r="H299" s="103" t="s">
        <v>302</v>
      </c>
      <c r="I299" s="104">
        <v>40291</v>
      </c>
      <c r="J299" s="103" t="s">
        <v>815</v>
      </c>
      <c r="K299" s="103">
        <v>200</v>
      </c>
      <c r="L299" s="113">
        <v>219</v>
      </c>
      <c r="M299" s="113">
        <v>0</v>
      </c>
      <c r="N299" s="113">
        <v>4.3215732395839555E+18</v>
      </c>
    </row>
    <row r="300" spans="4:14" ht="15" customHeight="1">
      <c r="D300" s="111" t="b">
        <v>0</v>
      </c>
      <c r="E300" s="105">
        <v>55</v>
      </c>
      <c r="F300" s="106" t="s">
        <v>816</v>
      </c>
      <c r="G300" s="106" t="s">
        <v>198</v>
      </c>
      <c r="H300" s="103" t="s">
        <v>302</v>
      </c>
      <c r="I300" s="104">
        <v>40291</v>
      </c>
      <c r="J300" s="103" t="s">
        <v>812</v>
      </c>
      <c r="K300" s="103">
        <v>486</v>
      </c>
      <c r="L300" s="113">
        <v>220</v>
      </c>
      <c r="M300" s="113">
        <v>0</v>
      </c>
      <c r="N300" s="113">
        <v>8.4226904626212803E+18</v>
      </c>
    </row>
    <row r="301" spans="4:14" ht="15" customHeight="1">
      <c r="D301" s="111" t="b">
        <v>0</v>
      </c>
      <c r="E301" s="105">
        <v>56</v>
      </c>
      <c r="F301" s="106" t="s">
        <v>817</v>
      </c>
      <c r="G301" s="106" t="s">
        <v>818</v>
      </c>
      <c r="H301" s="103" t="s">
        <v>302</v>
      </c>
      <c r="I301" s="104">
        <v>40291</v>
      </c>
      <c r="J301" s="103" t="s">
        <v>613</v>
      </c>
      <c r="K301" s="103">
        <v>130</v>
      </c>
      <c r="L301" s="113">
        <v>221</v>
      </c>
      <c r="M301" s="113">
        <v>0</v>
      </c>
      <c r="N301" s="113">
        <v>1.7599575313514951E+19</v>
      </c>
    </row>
    <row r="302" spans="4:14" ht="15" customHeight="1">
      <c r="D302" s="111" t="b">
        <v>0</v>
      </c>
      <c r="E302" s="105">
        <v>57</v>
      </c>
      <c r="F302" s="106" t="s">
        <v>819</v>
      </c>
      <c r="G302" s="106" t="s">
        <v>820</v>
      </c>
      <c r="H302" s="103" t="s">
        <v>302</v>
      </c>
      <c r="I302" s="104">
        <v>40291</v>
      </c>
      <c r="J302" s="103" t="s">
        <v>821</v>
      </c>
      <c r="K302" s="103">
        <v>437</v>
      </c>
      <c r="L302" s="113">
        <v>222</v>
      </c>
      <c r="M302" s="113">
        <v>0</v>
      </c>
      <c r="N302" s="113">
        <v>5.6763280770926889E+18</v>
      </c>
    </row>
    <row r="303" spans="4:14" ht="15" customHeight="1">
      <c r="D303" s="111" t="b">
        <v>0</v>
      </c>
      <c r="E303" s="105">
        <v>58</v>
      </c>
      <c r="F303" s="106" t="s">
        <v>822</v>
      </c>
      <c r="G303" s="106" t="s">
        <v>823</v>
      </c>
      <c r="H303" s="103" t="s">
        <v>247</v>
      </c>
      <c r="I303" s="104">
        <v>40298</v>
      </c>
      <c r="J303" s="103" t="s">
        <v>526</v>
      </c>
      <c r="K303" s="103">
        <v>67</v>
      </c>
      <c r="L303" s="113">
        <v>223</v>
      </c>
      <c r="M303" s="113">
        <v>0</v>
      </c>
      <c r="N303" s="113">
        <v>4.4363045453424538E+18</v>
      </c>
    </row>
    <row r="304" spans="4:14" ht="15" customHeight="1">
      <c r="D304" s="111" t="b">
        <v>0</v>
      </c>
      <c r="E304" s="105">
        <v>59</v>
      </c>
      <c r="F304" s="106" t="s">
        <v>824</v>
      </c>
      <c r="G304" s="106" t="s">
        <v>825</v>
      </c>
      <c r="H304" s="103" t="s">
        <v>298</v>
      </c>
      <c r="I304" s="104">
        <v>40298</v>
      </c>
      <c r="J304" s="103" t="s">
        <v>826</v>
      </c>
      <c r="K304" s="103">
        <v>1650</v>
      </c>
      <c r="L304" s="113">
        <v>224</v>
      </c>
      <c r="M304" s="113">
        <v>0</v>
      </c>
      <c r="N304" s="113">
        <v>9.4509223007562097E+18</v>
      </c>
    </row>
    <row r="305" spans="4:14" ht="15" customHeight="1">
      <c r="D305" s="111" t="b">
        <v>0</v>
      </c>
      <c r="E305" s="105">
        <v>60</v>
      </c>
      <c r="F305" s="106" t="s">
        <v>827</v>
      </c>
      <c r="G305" s="106" t="s">
        <v>828</v>
      </c>
      <c r="H305" s="103" t="s">
        <v>247</v>
      </c>
      <c r="I305" s="104">
        <v>40298</v>
      </c>
      <c r="J305" s="103" t="s">
        <v>829</v>
      </c>
      <c r="K305" s="103">
        <v>187</v>
      </c>
      <c r="L305" s="113">
        <v>225</v>
      </c>
      <c r="M305" s="113">
        <v>0</v>
      </c>
      <c r="N305" s="113">
        <v>1.3016242299232498E+19</v>
      </c>
    </row>
    <row r="306" spans="4:14" ht="15" customHeight="1">
      <c r="D306" s="111" t="b">
        <v>0</v>
      </c>
      <c r="E306" s="105">
        <v>61</v>
      </c>
      <c r="F306" s="106" t="s">
        <v>830</v>
      </c>
      <c r="G306" s="106" t="s">
        <v>831</v>
      </c>
      <c r="H306" s="103" t="s">
        <v>832</v>
      </c>
      <c r="I306" s="104">
        <v>40298</v>
      </c>
      <c r="J306" s="103" t="s">
        <v>833</v>
      </c>
      <c r="K306" s="103">
        <v>2560</v>
      </c>
      <c r="L306" s="113">
        <v>226</v>
      </c>
      <c r="M306" s="113">
        <v>0</v>
      </c>
      <c r="N306" s="113">
        <v>3.2365942727074949E+18</v>
      </c>
    </row>
    <row r="307" spans="4:14" ht="15" customHeight="1">
      <c r="D307" s="111" t="b">
        <v>0</v>
      </c>
      <c r="E307" s="105">
        <v>62</v>
      </c>
      <c r="F307" s="106" t="s">
        <v>834</v>
      </c>
      <c r="G307" s="106" t="s">
        <v>835</v>
      </c>
      <c r="H307" s="103" t="s">
        <v>294</v>
      </c>
      <c r="I307" s="104">
        <v>40298</v>
      </c>
      <c r="J307" s="103" t="s">
        <v>836</v>
      </c>
      <c r="K307" s="103">
        <v>3500</v>
      </c>
      <c r="L307" s="113">
        <v>227</v>
      </c>
      <c r="M307" s="113">
        <v>0</v>
      </c>
      <c r="N307" s="113">
        <v>1.6539049398159493E+18</v>
      </c>
    </row>
    <row r="308" spans="4:14" ht="15" customHeight="1">
      <c r="D308" s="111" t="b">
        <v>0</v>
      </c>
      <c r="E308" s="105">
        <v>63</v>
      </c>
      <c r="F308" s="106" t="s">
        <v>837</v>
      </c>
      <c r="G308" s="106" t="s">
        <v>838</v>
      </c>
      <c r="H308" s="103" t="s">
        <v>832</v>
      </c>
      <c r="I308" s="104">
        <v>40298</v>
      </c>
      <c r="J308" s="103" t="s">
        <v>839</v>
      </c>
      <c r="K308" s="103">
        <v>5920</v>
      </c>
      <c r="L308" s="113">
        <v>228</v>
      </c>
      <c r="M308" s="113">
        <v>0</v>
      </c>
      <c r="N308" s="113">
        <v>8.7201514467166628E+18</v>
      </c>
    </row>
    <row r="309" spans="4:14" ht="15" customHeight="1">
      <c r="D309" s="111" t="b">
        <v>0</v>
      </c>
      <c r="E309" s="105">
        <v>64</v>
      </c>
      <c r="F309" s="106" t="s">
        <v>840</v>
      </c>
      <c r="G309" s="106" t="s">
        <v>841</v>
      </c>
      <c r="H309" s="103" t="s">
        <v>832</v>
      </c>
      <c r="I309" s="104">
        <v>40298</v>
      </c>
      <c r="J309" s="103" t="s">
        <v>842</v>
      </c>
      <c r="K309" s="103">
        <v>11940</v>
      </c>
      <c r="L309" s="113">
        <v>229</v>
      </c>
      <c r="M309" s="113">
        <v>0</v>
      </c>
      <c r="N309" s="113">
        <v>5.7557376526911058E+18</v>
      </c>
    </row>
    <row r="310" spans="4:14" ht="15" customHeight="1">
      <c r="D310" s="111" t="b">
        <v>0</v>
      </c>
      <c r="E310" s="105">
        <v>65</v>
      </c>
      <c r="F310" s="106" t="s">
        <v>843</v>
      </c>
      <c r="G310" s="106" t="s">
        <v>619</v>
      </c>
      <c r="H310" s="103" t="s">
        <v>266</v>
      </c>
      <c r="I310" s="104">
        <v>40305</v>
      </c>
      <c r="J310" s="103" t="s">
        <v>684</v>
      </c>
      <c r="K310" s="103">
        <v>336</v>
      </c>
      <c r="L310" s="113">
        <v>230</v>
      </c>
      <c r="M310" s="113">
        <v>0</v>
      </c>
      <c r="N310" s="113">
        <v>3.8198319243595075E+18</v>
      </c>
    </row>
    <row r="311" spans="4:14" ht="15" customHeight="1">
      <c r="D311" s="111" t="b">
        <v>0</v>
      </c>
      <c r="E311" s="105">
        <v>66</v>
      </c>
      <c r="F311" s="106" t="s">
        <v>844</v>
      </c>
      <c r="G311" s="106" t="s">
        <v>665</v>
      </c>
      <c r="H311" s="103" t="s">
        <v>531</v>
      </c>
      <c r="I311" s="104">
        <v>40305</v>
      </c>
      <c r="J311" s="103" t="s">
        <v>845</v>
      </c>
      <c r="K311" s="103">
        <v>120</v>
      </c>
      <c r="L311" s="113">
        <v>231</v>
      </c>
      <c r="M311" s="113">
        <v>0</v>
      </c>
      <c r="N311" s="113">
        <v>1.7327857784412221E+19</v>
      </c>
    </row>
    <row r="312" spans="4:14" ht="15" customHeight="1">
      <c r="D312" s="111" t="b">
        <v>0</v>
      </c>
      <c r="E312" s="105">
        <v>67</v>
      </c>
      <c r="F312" s="106" t="s">
        <v>846</v>
      </c>
      <c r="G312" s="106" t="s">
        <v>847</v>
      </c>
      <c r="H312" s="103" t="s">
        <v>262</v>
      </c>
      <c r="I312" s="104">
        <v>40305</v>
      </c>
      <c r="J312" s="103" t="s">
        <v>848</v>
      </c>
      <c r="K312" s="103">
        <v>32</v>
      </c>
      <c r="L312" s="113">
        <v>232</v>
      </c>
      <c r="M312" s="113">
        <v>0</v>
      </c>
      <c r="N312" s="113">
        <v>1.2820713037625041E+19</v>
      </c>
    </row>
    <row r="313" spans="4:14" ht="15" customHeight="1">
      <c r="D313" s="111" t="b">
        <v>0</v>
      </c>
      <c r="E313" s="105">
        <v>68</v>
      </c>
      <c r="F313" s="106" t="s">
        <v>849</v>
      </c>
      <c r="G313" s="106" t="s">
        <v>850</v>
      </c>
      <c r="H313" s="103" t="s">
        <v>276</v>
      </c>
      <c r="I313" s="104">
        <v>40305</v>
      </c>
      <c r="J313" s="103" t="s">
        <v>604</v>
      </c>
      <c r="K313" s="103">
        <v>243</v>
      </c>
      <c r="L313" s="113">
        <v>233</v>
      </c>
      <c r="M313" s="113">
        <v>0</v>
      </c>
      <c r="N313" s="113">
        <v>3.4985891156632801E+18</v>
      </c>
    </row>
    <row r="314" spans="4:14" ht="15" customHeight="1">
      <c r="D314" s="111" t="b">
        <v>0</v>
      </c>
      <c r="E314" s="105">
        <v>69</v>
      </c>
      <c r="F314" s="106" t="s">
        <v>851</v>
      </c>
      <c r="G314" s="106" t="s">
        <v>852</v>
      </c>
      <c r="H314" s="103" t="s">
        <v>302</v>
      </c>
      <c r="I314" s="104">
        <v>40312</v>
      </c>
      <c r="J314" s="103" t="s">
        <v>729</v>
      </c>
      <c r="K314" s="103">
        <v>3170</v>
      </c>
      <c r="L314" s="113">
        <v>234</v>
      </c>
      <c r="M314" s="113">
        <v>0</v>
      </c>
      <c r="N314" s="113">
        <v>1.072856959843292E+18</v>
      </c>
    </row>
    <row r="315" spans="4:14" ht="15" customHeight="1">
      <c r="D315" s="111" t="b">
        <v>0</v>
      </c>
      <c r="E315" s="105">
        <v>70</v>
      </c>
      <c r="F315" s="106" t="s">
        <v>853</v>
      </c>
      <c r="G315" s="106" t="s">
        <v>854</v>
      </c>
      <c r="H315" s="103" t="s">
        <v>298</v>
      </c>
      <c r="I315" s="104">
        <v>40312</v>
      </c>
      <c r="J315" s="103" t="s">
        <v>855</v>
      </c>
      <c r="K315" s="103">
        <v>109</v>
      </c>
      <c r="L315" s="113">
        <v>235</v>
      </c>
      <c r="M315" s="113">
        <v>0</v>
      </c>
      <c r="N315" s="113">
        <v>1.8268555613760133E+18</v>
      </c>
    </row>
    <row r="316" spans="4:14" ht="15" customHeight="1">
      <c r="D316" s="111" t="b">
        <v>0</v>
      </c>
      <c r="E316" s="105">
        <v>71</v>
      </c>
      <c r="F316" s="106" t="s">
        <v>856</v>
      </c>
      <c r="G316" s="106" t="s">
        <v>857</v>
      </c>
      <c r="H316" s="103" t="s">
        <v>199</v>
      </c>
      <c r="I316" s="104">
        <v>40312</v>
      </c>
      <c r="J316" s="103" t="s">
        <v>600</v>
      </c>
      <c r="K316" s="103">
        <v>136</v>
      </c>
      <c r="L316" s="113">
        <v>236</v>
      </c>
      <c r="M316" s="113">
        <v>0</v>
      </c>
      <c r="N316" s="113">
        <v>1.3955456634394098E+19</v>
      </c>
    </row>
    <row r="317" spans="4:14" ht="15" customHeight="1">
      <c r="D317" s="111" t="b">
        <v>0</v>
      </c>
      <c r="E317" s="105">
        <v>72</v>
      </c>
      <c r="F317" s="106" t="s">
        <v>858</v>
      </c>
      <c r="G317" s="106" t="s">
        <v>680</v>
      </c>
      <c r="H317" s="103" t="s">
        <v>247</v>
      </c>
      <c r="I317" s="104">
        <v>40312</v>
      </c>
      <c r="J317" s="103" t="s">
        <v>859</v>
      </c>
      <c r="K317" s="103">
        <v>97</v>
      </c>
      <c r="L317" s="113">
        <v>237</v>
      </c>
      <c r="M317" s="113">
        <v>0</v>
      </c>
      <c r="N317" s="113">
        <v>1.5524959512582705E+19</v>
      </c>
    </row>
    <row r="318" spans="4:14" ht="15" customHeight="1">
      <c r="D318" s="111" t="b">
        <v>0</v>
      </c>
      <c r="E318" s="105">
        <v>73</v>
      </c>
      <c r="F318" s="106" t="s">
        <v>860</v>
      </c>
      <c r="G318" s="106" t="s">
        <v>861</v>
      </c>
      <c r="H318" s="103" t="s">
        <v>262</v>
      </c>
      <c r="I318" s="104">
        <v>40319</v>
      </c>
      <c r="J318" s="103" t="s">
        <v>862</v>
      </c>
      <c r="K318" s="103">
        <v>61</v>
      </c>
      <c r="L318" s="113">
        <v>238</v>
      </c>
      <c r="M318" s="113">
        <v>0</v>
      </c>
      <c r="N318" s="113">
        <v>9.2769139488490885E+18</v>
      </c>
    </row>
    <row r="319" spans="4:14" ht="15" customHeight="1">
      <c r="D319" s="111" t="b">
        <v>0</v>
      </c>
      <c r="E319" s="105">
        <v>74</v>
      </c>
      <c r="F319" s="106" t="s">
        <v>863</v>
      </c>
      <c r="G319" s="106" t="s">
        <v>864</v>
      </c>
      <c r="H319" s="103" t="s">
        <v>276</v>
      </c>
      <c r="I319" s="104">
        <v>40326</v>
      </c>
      <c r="J319" s="103" t="s">
        <v>865</v>
      </c>
      <c r="K319" s="103">
        <v>595</v>
      </c>
      <c r="L319" s="113">
        <v>239</v>
      </c>
      <c r="M319" s="113">
        <v>0</v>
      </c>
      <c r="N319" s="113">
        <v>1.0344590803332413E+19</v>
      </c>
    </row>
    <row r="320" spans="4:14" ht="15" customHeight="1">
      <c r="D320" s="111" t="b">
        <v>0</v>
      </c>
      <c r="E320" s="105">
        <v>75</v>
      </c>
      <c r="F320" s="106" t="s">
        <v>866</v>
      </c>
      <c r="G320" s="106" t="s">
        <v>597</v>
      </c>
      <c r="H320" s="103" t="s">
        <v>276</v>
      </c>
      <c r="I320" s="104">
        <v>40326</v>
      </c>
      <c r="J320" s="103" t="s">
        <v>865</v>
      </c>
      <c r="K320" s="103">
        <v>641</v>
      </c>
      <c r="L320" s="113">
        <v>240</v>
      </c>
      <c r="M320" s="113">
        <v>0</v>
      </c>
      <c r="N320" s="113">
        <v>9.7277704745846292E+18</v>
      </c>
    </row>
    <row r="321" spans="4:14" ht="15" customHeight="1">
      <c r="D321" s="111" t="b">
        <v>0</v>
      </c>
      <c r="E321" s="105">
        <v>76</v>
      </c>
      <c r="F321" s="106" t="s">
        <v>867</v>
      </c>
      <c r="G321" s="106" t="s">
        <v>868</v>
      </c>
      <c r="H321" s="103" t="s">
        <v>276</v>
      </c>
      <c r="I321" s="104">
        <v>40326</v>
      </c>
      <c r="J321" s="103" t="s">
        <v>865</v>
      </c>
      <c r="K321" s="103">
        <v>245</v>
      </c>
      <c r="L321" s="113">
        <v>241</v>
      </c>
      <c r="M321" s="113">
        <v>0</v>
      </c>
      <c r="N321" s="113">
        <v>4.2257586140740623E+18</v>
      </c>
    </row>
    <row r="322" spans="4:14" ht="15" customHeight="1">
      <c r="D322" s="111" t="b">
        <v>0</v>
      </c>
      <c r="E322" s="105">
        <v>77</v>
      </c>
      <c r="F322" s="106" t="s">
        <v>869</v>
      </c>
      <c r="G322" s="106" t="s">
        <v>544</v>
      </c>
      <c r="H322" s="103" t="s">
        <v>270</v>
      </c>
      <c r="I322" s="104">
        <v>40326</v>
      </c>
      <c r="J322" s="103" t="s">
        <v>684</v>
      </c>
      <c r="K322" s="103">
        <v>361</v>
      </c>
      <c r="L322" s="113">
        <v>242</v>
      </c>
      <c r="M322" s="113">
        <v>0</v>
      </c>
      <c r="N322" s="113">
        <v>6.8644331973418332E+18</v>
      </c>
    </row>
    <row r="323" spans="4:14" ht="15" customHeight="1">
      <c r="D323" s="111" t="b">
        <v>0</v>
      </c>
      <c r="E323" s="105">
        <v>78</v>
      </c>
      <c r="F323" s="106" t="s">
        <v>870</v>
      </c>
      <c r="G323" s="106" t="s">
        <v>871</v>
      </c>
      <c r="H323" s="103" t="s">
        <v>266</v>
      </c>
      <c r="I323" s="104">
        <v>40326</v>
      </c>
      <c r="J323" s="103" t="s">
        <v>872</v>
      </c>
      <c r="K323" s="103">
        <v>103</v>
      </c>
      <c r="L323" s="113">
        <v>243</v>
      </c>
      <c r="M323" s="113">
        <v>0</v>
      </c>
      <c r="N323" s="113">
        <v>1.4359736496910883E+19</v>
      </c>
    </row>
    <row r="324" spans="4:14" ht="15" customHeight="1">
      <c r="D324" s="111" t="b">
        <v>0</v>
      </c>
      <c r="E324" s="105">
        <v>79</v>
      </c>
      <c r="F324" s="106" t="s">
        <v>873</v>
      </c>
      <c r="G324" s="106" t="s">
        <v>874</v>
      </c>
      <c r="H324" s="103" t="s">
        <v>359</v>
      </c>
      <c r="I324" s="104">
        <v>40333</v>
      </c>
      <c r="J324" s="103" t="s">
        <v>875</v>
      </c>
      <c r="K324" s="103">
        <v>2800</v>
      </c>
      <c r="L324" s="113">
        <v>244</v>
      </c>
      <c r="M324" s="113">
        <v>0</v>
      </c>
      <c r="N324" s="113">
        <v>1.915723214098016E+18</v>
      </c>
    </row>
    <row r="325" spans="4:14" ht="15" customHeight="1">
      <c r="D325" s="111" t="b">
        <v>0</v>
      </c>
      <c r="E325" s="105">
        <v>80</v>
      </c>
      <c r="F325" s="106" t="s">
        <v>876</v>
      </c>
      <c r="G325" s="106" t="s">
        <v>877</v>
      </c>
      <c r="H325" s="103" t="s">
        <v>878</v>
      </c>
      <c r="I325" s="104">
        <v>40333</v>
      </c>
      <c r="J325" s="103" t="s">
        <v>879</v>
      </c>
      <c r="K325" s="103">
        <v>60</v>
      </c>
      <c r="L325" s="113">
        <v>245</v>
      </c>
      <c r="M325" s="113">
        <v>0</v>
      </c>
      <c r="N325" s="113">
        <v>9.3790980875839631E+18</v>
      </c>
    </row>
    <row r="326" spans="4:14" ht="15" customHeight="1">
      <c r="D326" s="111" t="b">
        <v>0</v>
      </c>
      <c r="E326" s="105">
        <v>81</v>
      </c>
      <c r="F326" s="106" t="s">
        <v>880</v>
      </c>
      <c r="G326" s="106" t="s">
        <v>881</v>
      </c>
      <c r="H326" s="103" t="s">
        <v>302</v>
      </c>
      <c r="I326" s="104">
        <v>40333</v>
      </c>
      <c r="J326" s="103" t="s">
        <v>200</v>
      </c>
      <c r="K326" s="103">
        <v>17</v>
      </c>
      <c r="L326" s="113">
        <v>246</v>
      </c>
      <c r="M326" s="113">
        <v>0</v>
      </c>
      <c r="N326" s="113">
        <v>4.1650843173030287E+18</v>
      </c>
    </row>
    <row r="327" spans="4:14" ht="15" customHeight="1">
      <c r="D327" s="111" t="b">
        <v>0</v>
      </c>
      <c r="E327" s="105">
        <v>82</v>
      </c>
      <c r="F327" s="106" t="s">
        <v>882</v>
      </c>
      <c r="G327" s="106" t="s">
        <v>293</v>
      </c>
      <c r="H327" s="103" t="s">
        <v>294</v>
      </c>
      <c r="I327" s="104">
        <v>40340</v>
      </c>
      <c r="J327" s="103" t="s">
        <v>638</v>
      </c>
      <c r="K327" s="103">
        <v>521</v>
      </c>
      <c r="L327" s="113">
        <v>247</v>
      </c>
      <c r="M327" s="113">
        <v>0</v>
      </c>
      <c r="N327" s="113">
        <v>4.4626791577408108E+18</v>
      </c>
    </row>
    <row r="328" spans="4:14" ht="15" customHeight="1">
      <c r="D328" s="111" t="b">
        <v>0</v>
      </c>
      <c r="E328" s="105">
        <v>83</v>
      </c>
      <c r="F328" s="106" t="s">
        <v>883</v>
      </c>
      <c r="G328" s="106" t="s">
        <v>269</v>
      </c>
      <c r="H328" s="103" t="s">
        <v>270</v>
      </c>
      <c r="I328" s="104">
        <v>40347</v>
      </c>
      <c r="J328" s="103" t="s">
        <v>336</v>
      </c>
      <c r="K328" s="103">
        <v>480</v>
      </c>
      <c r="L328" s="113">
        <v>248</v>
      </c>
      <c r="M328" s="113">
        <v>0</v>
      </c>
      <c r="N328" s="113">
        <v>6.0208041282625126E+18</v>
      </c>
    </row>
    <row r="329" spans="4:14" ht="15" customHeight="1">
      <c r="D329" s="111" t="b">
        <v>0</v>
      </c>
      <c r="E329" s="105">
        <v>84</v>
      </c>
      <c r="F329" s="106" t="s">
        <v>884</v>
      </c>
      <c r="G329" s="106" t="s">
        <v>885</v>
      </c>
      <c r="H329" s="103" t="s">
        <v>276</v>
      </c>
      <c r="I329" s="104">
        <v>40354</v>
      </c>
      <c r="J329" s="103" t="s">
        <v>698</v>
      </c>
      <c r="K329" s="103">
        <v>644</v>
      </c>
      <c r="L329" s="113">
        <v>249</v>
      </c>
      <c r="M329" s="113">
        <v>0</v>
      </c>
      <c r="N329" s="113">
        <v>7.1300856998844119E+18</v>
      </c>
    </row>
    <row r="330" spans="4:14" ht="15" customHeight="1">
      <c r="D330" s="111" t="b">
        <v>0</v>
      </c>
      <c r="E330" s="105">
        <v>85</v>
      </c>
      <c r="F330" s="106" t="s">
        <v>876</v>
      </c>
      <c r="G330" s="106" t="s">
        <v>886</v>
      </c>
      <c r="H330" s="103" t="s">
        <v>199</v>
      </c>
      <c r="I330" s="104">
        <v>40354</v>
      </c>
      <c r="J330" s="103" t="s">
        <v>887</v>
      </c>
      <c r="K330" s="103">
        <v>253</v>
      </c>
      <c r="L330" s="113">
        <v>250</v>
      </c>
      <c r="M330" s="113">
        <v>0</v>
      </c>
      <c r="N330" s="113">
        <v>1.0098608321112752E+19</v>
      </c>
    </row>
    <row r="331" spans="4:14" ht="15" customHeight="1">
      <c r="D331" s="111" t="b">
        <v>0</v>
      </c>
      <c r="E331" s="105">
        <v>86</v>
      </c>
      <c r="F331" s="106" t="s">
        <v>888</v>
      </c>
      <c r="G331" s="106" t="s">
        <v>889</v>
      </c>
      <c r="H331" s="103" t="s">
        <v>704</v>
      </c>
      <c r="I331" s="104">
        <v>40354</v>
      </c>
      <c r="J331" s="103" t="s">
        <v>691</v>
      </c>
      <c r="K331" s="103">
        <v>81</v>
      </c>
      <c r="L331" s="113">
        <v>251</v>
      </c>
      <c r="M331" s="113">
        <v>0</v>
      </c>
      <c r="N331" s="113">
        <v>1.6790394477786905E+19</v>
      </c>
    </row>
    <row r="332" spans="4:14" ht="15" customHeight="1">
      <c r="D332" s="111" t="b">
        <v>0</v>
      </c>
      <c r="E332" s="105">
        <v>87</v>
      </c>
      <c r="F332" s="106" t="s">
        <v>890</v>
      </c>
      <c r="G332" s="106" t="s">
        <v>554</v>
      </c>
      <c r="H332" s="103" t="s">
        <v>345</v>
      </c>
      <c r="I332" s="104">
        <v>40368</v>
      </c>
      <c r="J332" s="103" t="s">
        <v>891</v>
      </c>
      <c r="K332" s="103">
        <v>282</v>
      </c>
      <c r="L332" s="113">
        <v>252</v>
      </c>
      <c r="M332" s="113">
        <v>0</v>
      </c>
      <c r="N332" s="113">
        <v>1.0274123535192686E+17</v>
      </c>
    </row>
    <row r="333" spans="4:14" ht="15" customHeight="1">
      <c r="D333" s="111" t="b">
        <v>0</v>
      </c>
      <c r="E333" s="105">
        <v>88</v>
      </c>
      <c r="F333" s="106" t="s">
        <v>892</v>
      </c>
      <c r="G333" s="106" t="s">
        <v>554</v>
      </c>
      <c r="H333" s="103" t="s">
        <v>345</v>
      </c>
      <c r="I333" s="104">
        <v>40368</v>
      </c>
      <c r="J333" s="103" t="s">
        <v>200</v>
      </c>
      <c r="K333" s="103">
        <v>6</v>
      </c>
      <c r="L333" s="113">
        <v>253</v>
      </c>
      <c r="M333" s="113">
        <v>0</v>
      </c>
      <c r="N333" s="113">
        <v>1.152531579964033E+19</v>
      </c>
    </row>
    <row r="334" spans="4:14" ht="15" customHeight="1">
      <c r="D334" s="111" t="b">
        <v>0</v>
      </c>
      <c r="E334" s="105">
        <v>89</v>
      </c>
      <c r="F334" s="106" t="s">
        <v>893</v>
      </c>
      <c r="G334" s="106" t="s">
        <v>894</v>
      </c>
      <c r="H334" s="103" t="s">
        <v>254</v>
      </c>
      <c r="I334" s="104">
        <v>40368</v>
      </c>
      <c r="J334" s="103" t="s">
        <v>816</v>
      </c>
      <c r="K334" s="103">
        <v>190</v>
      </c>
      <c r="L334" s="113">
        <v>254</v>
      </c>
      <c r="M334" s="113">
        <v>0</v>
      </c>
      <c r="N334" s="113">
        <v>1.3076774541791033E+19</v>
      </c>
    </row>
    <row r="335" spans="4:14" ht="15" customHeight="1">
      <c r="D335" s="111" t="b">
        <v>0</v>
      </c>
      <c r="E335" s="105">
        <v>90</v>
      </c>
      <c r="F335" s="106" t="s">
        <v>895</v>
      </c>
      <c r="G335" s="106" t="s">
        <v>896</v>
      </c>
      <c r="H335" s="103" t="s">
        <v>514</v>
      </c>
      <c r="I335" s="104">
        <v>40368</v>
      </c>
      <c r="J335" s="103" t="s">
        <v>897</v>
      </c>
      <c r="K335" s="103">
        <v>561</v>
      </c>
      <c r="L335" s="113">
        <v>255</v>
      </c>
      <c r="M335" s="113">
        <v>0</v>
      </c>
      <c r="N335" s="113">
        <v>1.0606559015862249E+19</v>
      </c>
    </row>
    <row r="336" spans="4:14" ht="15" customHeight="1">
      <c r="D336" s="111" t="b">
        <v>0</v>
      </c>
      <c r="E336" s="105">
        <v>91</v>
      </c>
      <c r="F336" s="106" t="s">
        <v>898</v>
      </c>
      <c r="G336" s="106" t="s">
        <v>899</v>
      </c>
      <c r="H336" s="103" t="s">
        <v>785</v>
      </c>
      <c r="I336" s="104">
        <v>40375</v>
      </c>
      <c r="J336" s="103" t="s">
        <v>778</v>
      </c>
      <c r="K336" s="103">
        <v>376</v>
      </c>
      <c r="L336" s="113">
        <v>256</v>
      </c>
      <c r="M336" s="113">
        <v>0</v>
      </c>
      <c r="N336" s="113">
        <v>1.3803997189526159E+19</v>
      </c>
    </row>
    <row r="337" spans="4:14" ht="15" customHeight="1">
      <c r="D337" s="111" t="b">
        <v>0</v>
      </c>
      <c r="E337" s="105">
        <v>92</v>
      </c>
      <c r="F337" s="106" t="s">
        <v>900</v>
      </c>
      <c r="G337" s="106" t="s">
        <v>901</v>
      </c>
      <c r="H337" s="103" t="s">
        <v>785</v>
      </c>
      <c r="I337" s="104">
        <v>40375</v>
      </c>
      <c r="J337" s="103" t="s">
        <v>902</v>
      </c>
      <c r="K337" s="103">
        <v>682</v>
      </c>
      <c r="L337" s="113">
        <v>257</v>
      </c>
      <c r="M337" s="113">
        <v>0</v>
      </c>
      <c r="N337" s="113">
        <v>1.8165298348071125E+19</v>
      </c>
    </row>
    <row r="338" spans="4:14" ht="15" customHeight="1">
      <c r="D338" s="111" t="b">
        <v>0</v>
      </c>
      <c r="E338" s="105">
        <v>93</v>
      </c>
      <c r="F338" s="106" t="s">
        <v>903</v>
      </c>
      <c r="G338" s="106" t="s">
        <v>904</v>
      </c>
      <c r="H338" s="103" t="s">
        <v>298</v>
      </c>
      <c r="I338" s="104">
        <v>40375</v>
      </c>
      <c r="J338" s="103" t="s">
        <v>905</v>
      </c>
      <c r="K338" s="103">
        <v>97</v>
      </c>
      <c r="L338" s="113">
        <v>258</v>
      </c>
      <c r="M338" s="113">
        <v>0</v>
      </c>
      <c r="N338" s="113">
        <v>1.7226021859532802E+19</v>
      </c>
    </row>
    <row r="339" spans="4:14" ht="15" customHeight="1">
      <c r="D339" s="111" t="b">
        <v>0</v>
      </c>
      <c r="E339" s="105">
        <v>94</v>
      </c>
      <c r="F339" s="106" t="s">
        <v>906</v>
      </c>
      <c r="G339" s="106" t="s">
        <v>662</v>
      </c>
      <c r="H339" s="103" t="s">
        <v>276</v>
      </c>
      <c r="I339" s="104">
        <v>40375</v>
      </c>
      <c r="J339" s="103" t="s">
        <v>902</v>
      </c>
      <c r="K339" s="103">
        <v>442</v>
      </c>
      <c r="L339" s="113">
        <v>259</v>
      </c>
      <c r="M339" s="113">
        <v>0</v>
      </c>
      <c r="N339" s="113">
        <v>1.1877856153594102E+19</v>
      </c>
    </row>
    <row r="340" spans="4:14" ht="15" customHeight="1">
      <c r="D340" s="111" t="b">
        <v>0</v>
      </c>
      <c r="E340" s="105">
        <v>95</v>
      </c>
      <c r="F340" s="106" t="s">
        <v>907</v>
      </c>
      <c r="G340" s="106" t="s">
        <v>908</v>
      </c>
      <c r="H340" s="103" t="s">
        <v>276</v>
      </c>
      <c r="I340" s="104">
        <v>40375</v>
      </c>
      <c r="J340" s="103" t="s">
        <v>902</v>
      </c>
      <c r="K340" s="103">
        <v>264</v>
      </c>
      <c r="L340" s="113">
        <v>260</v>
      </c>
      <c r="M340" s="113">
        <v>0</v>
      </c>
      <c r="N340" s="113">
        <v>1.3376871892251062E+19</v>
      </c>
    </row>
    <row r="341" spans="4:14" ht="15" customHeight="1">
      <c r="D341" s="111" t="b">
        <v>0</v>
      </c>
      <c r="E341" s="105">
        <v>96</v>
      </c>
      <c r="F341" s="106" t="s">
        <v>909</v>
      </c>
      <c r="G341" s="106" t="s">
        <v>910</v>
      </c>
      <c r="H341" s="103" t="s">
        <v>276</v>
      </c>
      <c r="I341" s="104">
        <v>40375</v>
      </c>
      <c r="J341" s="103" t="s">
        <v>911</v>
      </c>
      <c r="K341" s="103">
        <v>169</v>
      </c>
      <c r="L341" s="113">
        <v>261</v>
      </c>
      <c r="M341" s="113">
        <v>0</v>
      </c>
      <c r="N341" s="113">
        <v>7.5666351043136983E+18</v>
      </c>
    </row>
    <row r="342" spans="4:14" ht="15" customHeight="1">
      <c r="D342" s="111" t="b">
        <v>0</v>
      </c>
      <c r="E342" s="105">
        <v>97</v>
      </c>
      <c r="F342" s="106" t="s">
        <v>912</v>
      </c>
      <c r="G342" s="106" t="s">
        <v>913</v>
      </c>
      <c r="H342" s="103" t="s">
        <v>262</v>
      </c>
      <c r="I342" s="104">
        <v>40382</v>
      </c>
      <c r="J342" s="103" t="s">
        <v>914</v>
      </c>
      <c r="K342" s="103">
        <v>108</v>
      </c>
      <c r="L342" s="113">
        <v>262</v>
      </c>
      <c r="M342" s="113">
        <v>0</v>
      </c>
      <c r="N342" s="113">
        <v>1.5988148081791846E+19</v>
      </c>
    </row>
    <row r="343" spans="4:14" ht="15" customHeight="1">
      <c r="D343" s="111" t="b">
        <v>0</v>
      </c>
      <c r="E343" s="105">
        <v>98</v>
      </c>
      <c r="F343" s="106" t="s">
        <v>915</v>
      </c>
      <c r="G343" s="106" t="s">
        <v>916</v>
      </c>
      <c r="H343" s="103" t="s">
        <v>199</v>
      </c>
      <c r="I343" s="104">
        <v>40382</v>
      </c>
      <c r="J343" s="103" t="s">
        <v>917</v>
      </c>
      <c r="K343" s="103">
        <v>1000</v>
      </c>
      <c r="L343" s="113">
        <v>263</v>
      </c>
      <c r="M343" s="113">
        <v>0</v>
      </c>
      <c r="N343" s="113">
        <v>6.4345207047617782E+18</v>
      </c>
    </row>
    <row r="344" spans="4:14" ht="15" customHeight="1">
      <c r="D344" s="111" t="b">
        <v>0</v>
      </c>
      <c r="E344" s="105">
        <v>99</v>
      </c>
      <c r="F344" s="106" t="s">
        <v>918</v>
      </c>
      <c r="G344" s="106" t="s">
        <v>919</v>
      </c>
      <c r="H344" s="103" t="s">
        <v>276</v>
      </c>
      <c r="I344" s="104">
        <v>40382</v>
      </c>
      <c r="J344" s="103" t="s">
        <v>551</v>
      </c>
      <c r="K344" s="103">
        <v>408</v>
      </c>
      <c r="L344" s="113">
        <v>264</v>
      </c>
      <c r="M344" s="113">
        <v>0</v>
      </c>
      <c r="N344" s="113">
        <v>6.3649204819449641E+18</v>
      </c>
    </row>
    <row r="345" spans="4:14" ht="15" customHeight="1">
      <c r="D345" s="111" t="b">
        <v>0</v>
      </c>
      <c r="E345" s="105">
        <v>100</v>
      </c>
      <c r="F345" s="106" t="s">
        <v>920</v>
      </c>
      <c r="G345" s="106" t="s">
        <v>921</v>
      </c>
      <c r="H345" s="103" t="s">
        <v>785</v>
      </c>
      <c r="I345" s="104">
        <v>40382</v>
      </c>
      <c r="J345" s="103" t="s">
        <v>584</v>
      </c>
      <c r="K345" s="103">
        <v>139</v>
      </c>
      <c r="L345" s="113">
        <v>265</v>
      </c>
      <c r="M345" s="113">
        <v>0</v>
      </c>
      <c r="N345" s="113">
        <v>1.1059015293544202E+19</v>
      </c>
    </row>
    <row r="346" spans="4:14" ht="15" customHeight="1">
      <c r="D346" s="111" t="b">
        <v>0</v>
      </c>
      <c r="E346" s="105">
        <v>101</v>
      </c>
      <c r="F346" s="106" t="s">
        <v>922</v>
      </c>
      <c r="G346" s="106" t="s">
        <v>923</v>
      </c>
      <c r="H346" s="103" t="s">
        <v>280</v>
      </c>
      <c r="I346" s="104">
        <v>40382</v>
      </c>
      <c r="J346" s="103" t="s">
        <v>924</v>
      </c>
      <c r="K346" s="103">
        <v>33</v>
      </c>
      <c r="L346" s="113">
        <v>266</v>
      </c>
      <c r="M346" s="113">
        <v>0</v>
      </c>
      <c r="N346" s="113">
        <v>1.401362016302522E+19</v>
      </c>
    </row>
    <row r="347" spans="4:14" ht="15" customHeight="1">
      <c r="D347" s="111" t="b">
        <v>0</v>
      </c>
      <c r="E347" s="105">
        <v>102</v>
      </c>
      <c r="F347" s="106" t="s">
        <v>925</v>
      </c>
      <c r="G347" s="106" t="s">
        <v>544</v>
      </c>
      <c r="H347" s="103" t="s">
        <v>270</v>
      </c>
      <c r="I347" s="104">
        <v>40382</v>
      </c>
      <c r="J347" s="103" t="s">
        <v>926</v>
      </c>
      <c r="K347" s="103">
        <v>214</v>
      </c>
      <c r="L347" s="113">
        <v>267</v>
      </c>
      <c r="M347" s="113">
        <v>0</v>
      </c>
      <c r="N347" s="113">
        <v>1.249234878718389E+19</v>
      </c>
    </row>
    <row r="348" spans="4:14" ht="15" customHeight="1">
      <c r="D348" s="111" t="b">
        <v>0</v>
      </c>
      <c r="E348" s="105">
        <v>103</v>
      </c>
      <c r="F348" s="106" t="s">
        <v>927</v>
      </c>
      <c r="G348" s="106" t="s">
        <v>928</v>
      </c>
      <c r="H348" s="103" t="s">
        <v>369</v>
      </c>
      <c r="I348" s="104">
        <v>40382</v>
      </c>
      <c r="J348" s="103" t="s">
        <v>929</v>
      </c>
      <c r="K348" s="103">
        <v>252</v>
      </c>
      <c r="L348" s="113">
        <v>268</v>
      </c>
      <c r="M348" s="113">
        <v>0</v>
      </c>
      <c r="N348" s="113">
        <v>1.3319056345722612E+19</v>
      </c>
    </row>
    <row r="349" spans="4:14" ht="15" customHeight="1">
      <c r="D349" s="111" t="b">
        <v>0</v>
      </c>
      <c r="E349" s="105">
        <v>104</v>
      </c>
      <c r="F349" s="106" t="s">
        <v>930</v>
      </c>
      <c r="G349" s="106" t="s">
        <v>931</v>
      </c>
      <c r="H349" s="103" t="s">
        <v>276</v>
      </c>
      <c r="I349" s="104">
        <v>40389</v>
      </c>
      <c r="J349" s="103" t="s">
        <v>740</v>
      </c>
      <c r="K349" s="103">
        <v>66</v>
      </c>
      <c r="L349" s="113">
        <v>269</v>
      </c>
      <c r="M349" s="113">
        <v>0</v>
      </c>
      <c r="N349" s="113">
        <v>4.7027759556195594E+18</v>
      </c>
    </row>
    <row r="350" spans="4:14" ht="15" customHeight="1">
      <c r="D350" s="111" t="b">
        <v>0</v>
      </c>
      <c r="E350" s="105">
        <v>105</v>
      </c>
      <c r="F350" s="106" t="s">
        <v>932</v>
      </c>
      <c r="G350" s="106" t="s">
        <v>672</v>
      </c>
      <c r="H350" s="103" t="s">
        <v>276</v>
      </c>
      <c r="I350" s="104">
        <v>40389</v>
      </c>
      <c r="J350" s="103" t="s">
        <v>740</v>
      </c>
      <c r="K350" s="103">
        <v>373</v>
      </c>
      <c r="L350" s="113">
        <v>270</v>
      </c>
      <c r="M350" s="113">
        <v>0</v>
      </c>
      <c r="N350" s="113">
        <v>1.0162542755033588E+19</v>
      </c>
    </row>
    <row r="351" spans="4:14" ht="15" customHeight="1">
      <c r="D351" s="111" t="b">
        <v>0</v>
      </c>
      <c r="E351" s="105">
        <v>106</v>
      </c>
      <c r="F351" s="106" t="s">
        <v>933</v>
      </c>
      <c r="G351" s="106" t="s">
        <v>934</v>
      </c>
      <c r="H351" s="103" t="s">
        <v>199</v>
      </c>
      <c r="I351" s="104">
        <v>40389</v>
      </c>
      <c r="J351" s="103" t="s">
        <v>497</v>
      </c>
      <c r="K351" s="103">
        <v>168</v>
      </c>
      <c r="L351" s="113">
        <v>271</v>
      </c>
      <c r="M351" s="113">
        <v>0</v>
      </c>
      <c r="N351" s="113">
        <v>3.2807927033826493E+18</v>
      </c>
    </row>
    <row r="352" spans="4:14" ht="15" customHeight="1">
      <c r="D352" s="111" t="b">
        <v>0</v>
      </c>
      <c r="E352" s="105">
        <v>107</v>
      </c>
      <c r="F352" s="106" t="s">
        <v>935</v>
      </c>
      <c r="G352" s="106" t="s">
        <v>936</v>
      </c>
      <c r="H352" s="103" t="s">
        <v>294</v>
      </c>
      <c r="I352" s="104">
        <v>40389</v>
      </c>
      <c r="J352" s="103" t="s">
        <v>360</v>
      </c>
      <c r="K352" s="103">
        <v>529</v>
      </c>
      <c r="L352" s="113">
        <v>272</v>
      </c>
      <c r="M352" s="113">
        <v>0</v>
      </c>
      <c r="N352" s="113">
        <v>1.5986758546600514E+19</v>
      </c>
    </row>
    <row r="353" spans="4:14" ht="15" customHeight="1">
      <c r="D353" s="111" t="b">
        <v>0</v>
      </c>
      <c r="E353" s="105">
        <v>108</v>
      </c>
      <c r="F353" s="106" t="s">
        <v>937</v>
      </c>
      <c r="G353" s="106" t="s">
        <v>938</v>
      </c>
      <c r="H353" s="103" t="s">
        <v>369</v>
      </c>
      <c r="I353" s="104">
        <v>40389</v>
      </c>
      <c r="J353" s="103" t="s">
        <v>528</v>
      </c>
      <c r="K353" s="103">
        <v>768</v>
      </c>
      <c r="L353" s="113">
        <v>273</v>
      </c>
      <c r="M353" s="113">
        <v>0</v>
      </c>
      <c r="N353" s="113">
        <v>8.2710838367561851E+18</v>
      </c>
    </row>
    <row r="354" spans="4:14" ht="15" customHeight="1">
      <c r="D354" s="111" t="b">
        <v>0</v>
      </c>
      <c r="E354" s="105">
        <v>109</v>
      </c>
      <c r="F354" s="106" t="s">
        <v>939</v>
      </c>
      <c r="G354" s="106" t="s">
        <v>198</v>
      </c>
      <c r="H354" s="103" t="s">
        <v>302</v>
      </c>
      <c r="I354" s="104">
        <v>40396</v>
      </c>
      <c r="J354" s="103" t="s">
        <v>815</v>
      </c>
      <c r="K354" s="103">
        <v>265</v>
      </c>
      <c r="L354" s="113">
        <v>274</v>
      </c>
      <c r="M354" s="113">
        <v>0</v>
      </c>
      <c r="N354" s="113">
        <v>1.1946284094890656E+19</v>
      </c>
    </row>
    <row r="355" spans="4:14" ht="15" customHeight="1">
      <c r="D355" s="111" t="b">
        <v>0</v>
      </c>
      <c r="E355" s="105">
        <v>110</v>
      </c>
      <c r="F355" s="106" t="s">
        <v>940</v>
      </c>
      <c r="G355" s="106" t="s">
        <v>941</v>
      </c>
      <c r="H355" s="103" t="s">
        <v>302</v>
      </c>
      <c r="I355" s="104">
        <v>40403</v>
      </c>
      <c r="J355" s="103" t="s">
        <v>613</v>
      </c>
      <c r="K355" s="103">
        <v>493</v>
      </c>
      <c r="L355" s="113">
        <v>275</v>
      </c>
      <c r="M355" s="113">
        <v>0</v>
      </c>
      <c r="N355" s="113">
        <v>3.4674479060273254E+18</v>
      </c>
    </row>
    <row r="356" spans="4:14" ht="15" customHeight="1">
      <c r="D356" s="111" t="b">
        <v>0</v>
      </c>
      <c r="E356" s="105">
        <v>111</v>
      </c>
      <c r="F356" s="106" t="s">
        <v>942</v>
      </c>
      <c r="G356" s="106" t="s">
        <v>198</v>
      </c>
      <c r="H356" s="103" t="s">
        <v>302</v>
      </c>
      <c r="I356" s="104">
        <v>40410</v>
      </c>
      <c r="J356" s="103" t="s">
        <v>943</v>
      </c>
      <c r="K356" s="103">
        <v>2160</v>
      </c>
      <c r="L356" s="113">
        <v>276</v>
      </c>
      <c r="M356" s="113">
        <v>0</v>
      </c>
      <c r="N356" s="113">
        <v>6.4414781495115141E+18</v>
      </c>
    </row>
    <row r="357" spans="4:14" ht="15" customHeight="1">
      <c r="D357" s="111" t="b">
        <v>0</v>
      </c>
      <c r="E357" s="105">
        <v>112</v>
      </c>
      <c r="F357" s="106" t="s">
        <v>944</v>
      </c>
      <c r="G357" s="106" t="s">
        <v>945</v>
      </c>
      <c r="H357" s="103" t="s">
        <v>276</v>
      </c>
      <c r="I357" s="104">
        <v>40410</v>
      </c>
      <c r="J357" s="103" t="s">
        <v>911</v>
      </c>
      <c r="K357" s="103">
        <v>68</v>
      </c>
      <c r="L357" s="113">
        <v>277</v>
      </c>
      <c r="M357" s="113">
        <v>0</v>
      </c>
      <c r="N357" s="113">
        <v>1.4561986262349101E+19</v>
      </c>
    </row>
    <row r="358" spans="4:14" ht="15" customHeight="1">
      <c r="D358" s="111" t="b">
        <v>0</v>
      </c>
      <c r="E358" s="105">
        <v>113</v>
      </c>
      <c r="F358" s="106" t="s">
        <v>946</v>
      </c>
      <c r="G358" s="106" t="s">
        <v>347</v>
      </c>
      <c r="H358" s="103" t="s">
        <v>276</v>
      </c>
      <c r="I358" s="104">
        <v>40410</v>
      </c>
      <c r="J358" s="103" t="s">
        <v>911</v>
      </c>
      <c r="K358" s="103">
        <v>156</v>
      </c>
      <c r="L358" s="113">
        <v>278</v>
      </c>
      <c r="M358" s="113">
        <v>0</v>
      </c>
      <c r="N358" s="113">
        <v>1.0390318904851364E+19</v>
      </c>
    </row>
    <row r="359" spans="4:14" ht="15" customHeight="1">
      <c r="D359" s="111" t="b">
        <v>0</v>
      </c>
      <c r="E359" s="105">
        <v>114</v>
      </c>
      <c r="F359" s="106" t="s">
        <v>947</v>
      </c>
      <c r="G359" s="106" t="s">
        <v>948</v>
      </c>
      <c r="H359" s="103" t="s">
        <v>659</v>
      </c>
      <c r="I359" s="104">
        <v>40410</v>
      </c>
      <c r="J359" s="103" t="s">
        <v>949</v>
      </c>
      <c r="K359" s="103">
        <v>9</v>
      </c>
      <c r="L359" s="113">
        <v>279</v>
      </c>
      <c r="M359" s="113">
        <v>0</v>
      </c>
      <c r="N359" s="113">
        <v>3.8904854457328087E+18</v>
      </c>
    </row>
    <row r="360" spans="4:14" ht="15" customHeight="1">
      <c r="D360" s="111" t="b">
        <v>0</v>
      </c>
      <c r="E360" s="105">
        <v>115</v>
      </c>
      <c r="F360" s="106" t="s">
        <v>950</v>
      </c>
      <c r="G360" s="106" t="s">
        <v>951</v>
      </c>
      <c r="H360" s="103" t="s">
        <v>266</v>
      </c>
      <c r="I360" s="104">
        <v>40410</v>
      </c>
      <c r="J360" s="103" t="s">
        <v>952</v>
      </c>
      <c r="K360" s="103">
        <v>499</v>
      </c>
      <c r="L360" s="113">
        <v>280</v>
      </c>
      <c r="M360" s="113">
        <v>0</v>
      </c>
      <c r="N360" s="113">
        <v>3.0254390092590971E+18</v>
      </c>
    </row>
    <row r="361" spans="4:14" ht="15" customHeight="1">
      <c r="D361" s="111" t="b">
        <v>0</v>
      </c>
      <c r="E361" s="105">
        <v>116</v>
      </c>
      <c r="F361" s="106" t="s">
        <v>953</v>
      </c>
      <c r="G361" s="106" t="s">
        <v>954</v>
      </c>
      <c r="H361" s="103" t="s">
        <v>266</v>
      </c>
      <c r="I361" s="104">
        <v>40410</v>
      </c>
      <c r="J361" s="103" t="s">
        <v>952</v>
      </c>
      <c r="K361" s="103">
        <v>312</v>
      </c>
      <c r="L361" s="113">
        <v>281</v>
      </c>
      <c r="M361" s="113">
        <v>0</v>
      </c>
      <c r="N361" s="113">
        <v>6.0215282698220728E+18</v>
      </c>
    </row>
    <row r="362" spans="4:14" ht="15" customHeight="1">
      <c r="D362" s="111" t="b">
        <v>0</v>
      </c>
      <c r="E362" s="105">
        <v>117</v>
      </c>
      <c r="F362" s="106" t="s">
        <v>955</v>
      </c>
      <c r="G362" s="106" t="s">
        <v>956</v>
      </c>
      <c r="H362" s="103" t="s">
        <v>266</v>
      </c>
      <c r="I362" s="104">
        <v>40410</v>
      </c>
      <c r="J362" s="103" t="s">
        <v>314</v>
      </c>
      <c r="K362" s="103">
        <v>870</v>
      </c>
      <c r="L362" s="113">
        <v>282</v>
      </c>
      <c r="M362" s="113">
        <v>0</v>
      </c>
      <c r="N362" s="113">
        <v>4.3601317240215424E+18</v>
      </c>
    </row>
    <row r="363" spans="4:14" ht="15" customHeight="1">
      <c r="D363" s="111" t="b">
        <v>0</v>
      </c>
      <c r="E363" s="105">
        <v>118</v>
      </c>
      <c r="F363" s="106" t="s">
        <v>957</v>
      </c>
      <c r="G363" s="106" t="s">
        <v>958</v>
      </c>
      <c r="H363" s="103" t="s">
        <v>266</v>
      </c>
      <c r="I363" s="104">
        <v>40410</v>
      </c>
      <c r="J363" s="103" t="s">
        <v>356</v>
      </c>
      <c r="K363" s="103">
        <v>337</v>
      </c>
      <c r="L363" s="113">
        <v>283</v>
      </c>
      <c r="M363" s="113">
        <v>0</v>
      </c>
      <c r="N363" s="113">
        <v>1.6935895600349954E+19</v>
      </c>
    </row>
    <row r="364" spans="4:14" ht="15" customHeight="1">
      <c r="D364" s="111" t="b">
        <v>0</v>
      </c>
      <c r="E364" s="105">
        <v>119</v>
      </c>
      <c r="F364" s="106" t="s">
        <v>452</v>
      </c>
      <c r="G364" s="106" t="s">
        <v>275</v>
      </c>
      <c r="H364" s="103" t="s">
        <v>276</v>
      </c>
      <c r="I364" s="104">
        <v>40431</v>
      </c>
      <c r="J364" s="103" t="s">
        <v>778</v>
      </c>
      <c r="K364" s="103">
        <v>188</v>
      </c>
      <c r="L364" s="113">
        <v>284</v>
      </c>
      <c r="M364" s="113">
        <v>0</v>
      </c>
      <c r="N364" s="113">
        <v>6.601902566623106E+18</v>
      </c>
    </row>
    <row r="365" spans="4:14" ht="15" customHeight="1">
      <c r="D365" s="111" t="b">
        <v>0</v>
      </c>
      <c r="E365" s="105">
        <v>120</v>
      </c>
      <c r="F365" s="106" t="s">
        <v>959</v>
      </c>
      <c r="G365" s="106" t="s">
        <v>769</v>
      </c>
      <c r="H365" s="103" t="s">
        <v>199</v>
      </c>
      <c r="I365" s="104">
        <v>40438</v>
      </c>
      <c r="J365" s="103" t="s">
        <v>711</v>
      </c>
      <c r="K365" s="103">
        <v>169</v>
      </c>
      <c r="L365" s="113">
        <v>285</v>
      </c>
      <c r="M365" s="113">
        <v>0</v>
      </c>
      <c r="N365" s="113">
        <v>7.6144952198347745E+18</v>
      </c>
    </row>
    <row r="366" spans="4:14" ht="15" customHeight="1">
      <c r="D366" s="111" t="b">
        <v>0</v>
      </c>
      <c r="E366" s="105">
        <v>121</v>
      </c>
      <c r="F366" s="106" t="s">
        <v>960</v>
      </c>
      <c r="G366" s="106" t="s">
        <v>961</v>
      </c>
      <c r="H366" s="103" t="s">
        <v>199</v>
      </c>
      <c r="I366" s="104">
        <v>40438</v>
      </c>
      <c r="J366" s="103" t="s">
        <v>711</v>
      </c>
      <c r="K366" s="103">
        <v>248</v>
      </c>
      <c r="L366" s="113">
        <v>286</v>
      </c>
      <c r="M366" s="113">
        <v>0</v>
      </c>
      <c r="N366" s="113">
        <v>1.3257390120070029E+19</v>
      </c>
    </row>
    <row r="367" spans="4:14" ht="15" customHeight="1">
      <c r="D367" s="111" t="b">
        <v>0</v>
      </c>
      <c r="E367" s="105">
        <v>122</v>
      </c>
      <c r="F367" s="106" t="s">
        <v>962</v>
      </c>
      <c r="G367" s="106" t="s">
        <v>493</v>
      </c>
      <c r="H367" s="103" t="s">
        <v>199</v>
      </c>
      <c r="I367" s="104">
        <v>40438</v>
      </c>
      <c r="J367" s="103" t="s">
        <v>711</v>
      </c>
      <c r="K367" s="103">
        <v>447</v>
      </c>
      <c r="L367" s="113">
        <v>287</v>
      </c>
      <c r="M367" s="113">
        <v>0</v>
      </c>
      <c r="N367" s="113">
        <v>3.6982328432502057E+18</v>
      </c>
    </row>
    <row r="368" spans="4:14" ht="15" customHeight="1">
      <c r="D368" s="111" t="b">
        <v>0</v>
      </c>
      <c r="E368" s="105">
        <v>123</v>
      </c>
      <c r="F368" s="106" t="s">
        <v>963</v>
      </c>
      <c r="G368" s="106" t="s">
        <v>964</v>
      </c>
      <c r="H368" s="103" t="s">
        <v>420</v>
      </c>
      <c r="I368" s="104">
        <v>40438</v>
      </c>
      <c r="J368" s="103" t="s">
        <v>965</v>
      </c>
      <c r="K368" s="103">
        <v>82</v>
      </c>
      <c r="L368" s="113">
        <v>288</v>
      </c>
      <c r="M368" s="113">
        <v>0</v>
      </c>
      <c r="N368" s="113">
        <v>1.8003939236164442E+19</v>
      </c>
    </row>
    <row r="369" spans="4:14" ht="15" customHeight="1">
      <c r="D369" s="111" t="b">
        <v>0</v>
      </c>
      <c r="E369" s="105">
        <v>124</v>
      </c>
      <c r="F369" s="106" t="s">
        <v>966</v>
      </c>
      <c r="G369" s="106" t="s">
        <v>967</v>
      </c>
      <c r="H369" s="103" t="s">
        <v>519</v>
      </c>
      <c r="I369" s="104">
        <v>40438</v>
      </c>
      <c r="J369" s="103" t="s">
        <v>968</v>
      </c>
      <c r="K369" s="103">
        <v>48</v>
      </c>
      <c r="L369" s="113">
        <v>289</v>
      </c>
      <c r="M369" s="113">
        <v>0</v>
      </c>
      <c r="N369" s="113">
        <v>1.5437329986608304E+19</v>
      </c>
    </row>
    <row r="370" spans="4:14" ht="15" customHeight="1">
      <c r="D370" s="111" t="b">
        <v>0</v>
      </c>
      <c r="E370" s="105">
        <v>125</v>
      </c>
      <c r="F370" s="106" t="s">
        <v>969</v>
      </c>
      <c r="G370" s="106" t="s">
        <v>970</v>
      </c>
      <c r="H370" s="103" t="s">
        <v>607</v>
      </c>
      <c r="I370" s="104">
        <v>40438</v>
      </c>
      <c r="J370" s="103" t="s">
        <v>971</v>
      </c>
      <c r="K370" s="103">
        <v>351</v>
      </c>
      <c r="L370" s="113">
        <v>290</v>
      </c>
      <c r="M370" s="113">
        <v>0</v>
      </c>
      <c r="N370" s="113">
        <v>6.400364564204116E+16</v>
      </c>
    </row>
    <row r="371" spans="4:14" ht="15" customHeight="1">
      <c r="D371" s="111" t="b">
        <v>0</v>
      </c>
      <c r="E371" s="105">
        <v>126</v>
      </c>
      <c r="F371" s="106" t="s">
        <v>972</v>
      </c>
      <c r="G371" s="106" t="s">
        <v>973</v>
      </c>
      <c r="H371" s="103" t="s">
        <v>276</v>
      </c>
      <c r="I371" s="104">
        <v>40445</v>
      </c>
      <c r="J371" s="103" t="s">
        <v>974</v>
      </c>
      <c r="K371" s="103">
        <v>149</v>
      </c>
      <c r="L371" s="113">
        <v>291</v>
      </c>
      <c r="M371" s="113">
        <v>0</v>
      </c>
      <c r="N371" s="113">
        <v>1.5685853295411364E+19</v>
      </c>
    </row>
    <row r="372" spans="4:14" ht="15" customHeight="1">
      <c r="D372" s="111" t="b">
        <v>0</v>
      </c>
      <c r="E372" s="105">
        <v>127</v>
      </c>
      <c r="F372" s="106" t="s">
        <v>975</v>
      </c>
      <c r="G372" s="106" t="s">
        <v>976</v>
      </c>
      <c r="H372" s="103" t="s">
        <v>294</v>
      </c>
      <c r="I372" s="104">
        <v>40445</v>
      </c>
      <c r="J372" s="103" t="s">
        <v>789</v>
      </c>
      <c r="K372" s="103">
        <v>289</v>
      </c>
      <c r="L372" s="113">
        <v>292</v>
      </c>
      <c r="M372" s="113">
        <v>0</v>
      </c>
      <c r="N372" s="113">
        <v>1.6959556754389221E+19</v>
      </c>
    </row>
    <row r="373" spans="4:14" ht="15" customHeight="1">
      <c r="D373" s="111" t="b">
        <v>0</v>
      </c>
      <c r="E373" s="105">
        <v>128</v>
      </c>
      <c r="F373" s="106" t="s">
        <v>977</v>
      </c>
      <c r="G373" s="106" t="s">
        <v>978</v>
      </c>
      <c r="H373" s="103" t="s">
        <v>276</v>
      </c>
      <c r="I373" s="104">
        <v>40452</v>
      </c>
      <c r="J373" s="103" t="s">
        <v>740</v>
      </c>
      <c r="K373" s="103">
        <v>424</v>
      </c>
      <c r="L373" s="113">
        <v>293</v>
      </c>
      <c r="M373" s="113">
        <v>0</v>
      </c>
      <c r="N373" s="113">
        <v>1.5603635584979145E+19</v>
      </c>
    </row>
    <row r="374" spans="4:14" ht="15" customHeight="1">
      <c r="D374" s="111" t="b">
        <v>0</v>
      </c>
      <c r="E374" s="105">
        <v>129</v>
      </c>
      <c r="F374" s="106" t="s">
        <v>979</v>
      </c>
      <c r="G374" s="106" t="s">
        <v>980</v>
      </c>
      <c r="H374" s="103" t="s">
        <v>294</v>
      </c>
      <c r="I374" s="104">
        <v>40452</v>
      </c>
      <c r="J374" s="103" t="s">
        <v>981</v>
      </c>
      <c r="K374" s="103">
        <v>104</v>
      </c>
      <c r="L374" s="113">
        <v>294</v>
      </c>
      <c r="M374" s="113">
        <v>0</v>
      </c>
      <c r="N374" s="113">
        <v>2.3172051155035003E+18</v>
      </c>
    </row>
    <row r="375" spans="4:14" ht="15" customHeight="1">
      <c r="D375" s="111" t="b">
        <v>0</v>
      </c>
      <c r="E375" s="105">
        <v>130</v>
      </c>
      <c r="F375" s="106" t="s">
        <v>982</v>
      </c>
      <c r="G375" s="106" t="s">
        <v>983</v>
      </c>
      <c r="H375" s="103" t="s">
        <v>280</v>
      </c>
      <c r="I375" s="104">
        <v>40466</v>
      </c>
      <c r="J375" s="103" t="s">
        <v>859</v>
      </c>
      <c r="K375" s="103">
        <v>508</v>
      </c>
      <c r="L375" s="113">
        <v>295</v>
      </c>
      <c r="M375" s="113">
        <v>0</v>
      </c>
      <c r="N375" s="113">
        <v>4.5678826200502287E+18</v>
      </c>
    </row>
    <row r="376" spans="4:14" ht="15" customHeight="1">
      <c r="D376" s="111" t="b">
        <v>0</v>
      </c>
      <c r="E376" s="105">
        <v>131</v>
      </c>
      <c r="F376" s="106" t="s">
        <v>984</v>
      </c>
      <c r="G376" s="106" t="s">
        <v>985</v>
      </c>
      <c r="H376" s="103" t="s">
        <v>247</v>
      </c>
      <c r="I376" s="104">
        <v>40466</v>
      </c>
      <c r="J376" s="103" t="s">
        <v>986</v>
      </c>
      <c r="K376" s="103">
        <v>92</v>
      </c>
      <c r="L376" s="113">
        <v>296</v>
      </c>
      <c r="M376" s="113">
        <v>0</v>
      </c>
      <c r="N376" s="113">
        <v>1.6220166393015079E+19</v>
      </c>
    </row>
    <row r="377" spans="4:14" ht="15" customHeight="1">
      <c r="D377" s="111" t="b">
        <v>0</v>
      </c>
      <c r="E377" s="105">
        <v>132</v>
      </c>
      <c r="F377" s="106" t="s">
        <v>987</v>
      </c>
      <c r="G377" s="106" t="s">
        <v>988</v>
      </c>
      <c r="H377" s="103" t="s">
        <v>247</v>
      </c>
      <c r="I377" s="104">
        <v>40466</v>
      </c>
      <c r="J377" s="103" t="s">
        <v>989</v>
      </c>
      <c r="K377" s="103">
        <v>1200</v>
      </c>
      <c r="L377" s="113">
        <v>297</v>
      </c>
      <c r="M377" s="113">
        <v>0</v>
      </c>
      <c r="N377" s="113">
        <v>2.4886907161788513E+18</v>
      </c>
    </row>
    <row r="378" spans="4:14" ht="15" customHeight="1">
      <c r="D378" s="111" t="b">
        <v>0</v>
      </c>
      <c r="E378" s="105">
        <v>133</v>
      </c>
      <c r="F378" s="106" t="s">
        <v>990</v>
      </c>
      <c r="G378" s="106" t="s">
        <v>668</v>
      </c>
      <c r="H378" s="103" t="s">
        <v>280</v>
      </c>
      <c r="I378" s="104">
        <v>40473</v>
      </c>
      <c r="J378" s="103" t="s">
        <v>602</v>
      </c>
      <c r="K378" s="103">
        <v>1600</v>
      </c>
      <c r="L378" s="113">
        <v>298</v>
      </c>
      <c r="M378" s="113">
        <v>0</v>
      </c>
      <c r="N378" s="113">
        <v>8.9250007095664323E+18</v>
      </c>
    </row>
    <row r="379" spans="4:14" ht="15" customHeight="1">
      <c r="D379" s="111" t="b">
        <v>0</v>
      </c>
      <c r="E379" s="105">
        <v>134</v>
      </c>
      <c r="F379" s="106" t="s">
        <v>991</v>
      </c>
      <c r="G379" s="106" t="s">
        <v>992</v>
      </c>
      <c r="H379" s="103" t="s">
        <v>276</v>
      </c>
      <c r="I379" s="104">
        <v>40473</v>
      </c>
      <c r="J379" s="103" t="s">
        <v>600</v>
      </c>
      <c r="K379" s="103">
        <v>81</v>
      </c>
      <c r="L379" s="113">
        <v>299</v>
      </c>
      <c r="M379" s="113">
        <v>0</v>
      </c>
      <c r="N379" s="113">
        <v>1.5996057000451504E+19</v>
      </c>
    </row>
    <row r="380" spans="4:14" ht="15" customHeight="1">
      <c r="D380" s="111" t="b">
        <v>0</v>
      </c>
      <c r="E380" s="105">
        <v>135</v>
      </c>
      <c r="F380" s="106" t="s">
        <v>993</v>
      </c>
      <c r="G380" s="106" t="s">
        <v>868</v>
      </c>
      <c r="H380" s="103" t="s">
        <v>276</v>
      </c>
      <c r="I380" s="104">
        <v>40473</v>
      </c>
      <c r="J380" s="103" t="s">
        <v>994</v>
      </c>
      <c r="K380" s="103">
        <v>111</v>
      </c>
      <c r="L380" s="113">
        <v>300</v>
      </c>
      <c r="M380" s="113">
        <v>0</v>
      </c>
      <c r="N380" s="113">
        <v>5.8798194095845509E+18</v>
      </c>
    </row>
    <row r="381" spans="4:14" ht="15" customHeight="1">
      <c r="D381" s="111" t="b">
        <v>0</v>
      </c>
      <c r="E381" s="105">
        <v>136</v>
      </c>
      <c r="F381" s="106" t="s">
        <v>995</v>
      </c>
      <c r="G381" s="106" t="s">
        <v>996</v>
      </c>
      <c r="H381" s="103" t="s">
        <v>199</v>
      </c>
      <c r="I381" s="104">
        <v>40473</v>
      </c>
      <c r="J381" s="103" t="s">
        <v>324</v>
      </c>
      <c r="K381" s="103">
        <v>131</v>
      </c>
      <c r="L381" s="113">
        <v>301</v>
      </c>
      <c r="M381" s="113">
        <v>0</v>
      </c>
      <c r="N381" s="113">
        <v>1.1856278893416319E+19</v>
      </c>
    </row>
    <row r="382" spans="4:14" ht="15" customHeight="1">
      <c r="D382" s="111" t="b">
        <v>0</v>
      </c>
      <c r="E382" s="105">
        <v>137</v>
      </c>
      <c r="F382" s="106" t="s">
        <v>997</v>
      </c>
      <c r="G382" s="106" t="s">
        <v>998</v>
      </c>
      <c r="H382" s="103" t="s">
        <v>199</v>
      </c>
      <c r="I382" s="104">
        <v>40473</v>
      </c>
      <c r="J382" s="103" t="s">
        <v>999</v>
      </c>
      <c r="K382" s="103">
        <v>29</v>
      </c>
      <c r="L382" s="113">
        <v>302</v>
      </c>
      <c r="M382" s="113">
        <v>0</v>
      </c>
      <c r="N382" s="113">
        <v>1.27929024296356E+19</v>
      </c>
    </row>
    <row r="383" spans="4:14" ht="15" customHeight="1">
      <c r="D383" s="111" t="b">
        <v>0</v>
      </c>
      <c r="E383" s="105">
        <v>138</v>
      </c>
      <c r="F383" s="106" t="s">
        <v>1000</v>
      </c>
      <c r="G383" s="106" t="s">
        <v>1001</v>
      </c>
      <c r="H383" s="103" t="s">
        <v>302</v>
      </c>
      <c r="I383" s="104">
        <v>40473</v>
      </c>
      <c r="J383" s="103" t="s">
        <v>1002</v>
      </c>
      <c r="K383" s="103">
        <v>149</v>
      </c>
      <c r="L383" s="113">
        <v>303</v>
      </c>
      <c r="M383" s="113">
        <v>0</v>
      </c>
      <c r="N383" s="113">
        <v>1.4003201484506311E+19</v>
      </c>
    </row>
    <row r="384" spans="4:14" ht="15" customHeight="1">
      <c r="D384" s="111" t="b">
        <v>0</v>
      </c>
      <c r="E384" s="105">
        <v>139</v>
      </c>
      <c r="F384" s="106" t="s">
        <v>1003</v>
      </c>
      <c r="G384" s="106" t="s">
        <v>1004</v>
      </c>
      <c r="H384" s="103" t="s">
        <v>531</v>
      </c>
      <c r="I384" s="104">
        <v>40473</v>
      </c>
      <c r="J384" s="103" t="s">
        <v>200</v>
      </c>
      <c r="K384" s="103">
        <v>272</v>
      </c>
      <c r="L384" s="113">
        <v>304</v>
      </c>
      <c r="M384" s="113">
        <v>0</v>
      </c>
      <c r="N384" s="113">
        <v>2.1928841179094674E+18</v>
      </c>
    </row>
    <row r="385" spans="4:14" ht="15" customHeight="1">
      <c r="D385" s="111" t="b">
        <v>0</v>
      </c>
      <c r="E385" s="105">
        <v>140</v>
      </c>
      <c r="F385" s="106" t="s">
        <v>1005</v>
      </c>
      <c r="G385" s="106" t="s">
        <v>1006</v>
      </c>
      <c r="H385" s="103" t="s">
        <v>345</v>
      </c>
      <c r="I385" s="104">
        <v>40487</v>
      </c>
      <c r="J385" s="103" t="s">
        <v>1007</v>
      </c>
      <c r="K385" s="103">
        <v>538</v>
      </c>
      <c r="L385" s="113">
        <v>305</v>
      </c>
      <c r="M385" s="113">
        <v>0</v>
      </c>
      <c r="N385" s="113">
        <v>1.5739192764390707E+19</v>
      </c>
    </row>
    <row r="386" spans="4:14" ht="15" customHeight="1">
      <c r="D386" s="111" t="b">
        <v>0</v>
      </c>
      <c r="E386" s="105">
        <v>141</v>
      </c>
      <c r="F386" s="106" t="s">
        <v>1008</v>
      </c>
      <c r="G386" s="106" t="s">
        <v>1009</v>
      </c>
      <c r="H386" s="103" t="s">
        <v>266</v>
      </c>
      <c r="I386" s="104">
        <v>40487</v>
      </c>
      <c r="J386" s="103" t="s">
        <v>339</v>
      </c>
      <c r="K386" s="103">
        <v>99</v>
      </c>
      <c r="L386" s="113">
        <v>306</v>
      </c>
      <c r="M386" s="113">
        <v>0</v>
      </c>
      <c r="N386" s="113">
        <v>1.5740967761226041E+19</v>
      </c>
    </row>
    <row r="387" spans="4:14" ht="15" customHeight="1">
      <c r="D387" s="111" t="b">
        <v>0</v>
      </c>
      <c r="E387" s="105">
        <v>142</v>
      </c>
      <c r="F387" s="106" t="s">
        <v>1010</v>
      </c>
      <c r="G387" s="106" t="s">
        <v>1011</v>
      </c>
      <c r="H387" s="103" t="s">
        <v>266</v>
      </c>
      <c r="I387" s="104">
        <v>40487</v>
      </c>
      <c r="J387" s="103" t="s">
        <v>1012</v>
      </c>
      <c r="K387" s="103">
        <v>48</v>
      </c>
      <c r="L387" s="113">
        <v>307</v>
      </c>
      <c r="M387" s="113">
        <v>0</v>
      </c>
      <c r="N387" s="113">
        <v>1.2530563529938631E+19</v>
      </c>
    </row>
    <row r="388" spans="4:14" ht="15" customHeight="1">
      <c r="D388" s="111" t="b">
        <v>0</v>
      </c>
      <c r="E388" s="105">
        <v>143</v>
      </c>
      <c r="F388" s="106" t="s">
        <v>1013</v>
      </c>
      <c r="G388" s="106" t="s">
        <v>739</v>
      </c>
      <c r="H388" s="103" t="s">
        <v>294</v>
      </c>
      <c r="I388" s="104">
        <v>40487</v>
      </c>
      <c r="J388" s="103" t="s">
        <v>360</v>
      </c>
      <c r="K388" s="103">
        <v>221</v>
      </c>
      <c r="L388" s="113">
        <v>308</v>
      </c>
      <c r="M388" s="113">
        <v>0</v>
      </c>
      <c r="N388" s="113">
        <v>3.1983719794723026E+18</v>
      </c>
    </row>
    <row r="389" spans="4:14" ht="15" customHeight="1">
      <c r="D389" s="111" t="b">
        <v>0</v>
      </c>
      <c r="E389" s="105">
        <v>144</v>
      </c>
      <c r="F389" s="106" t="s">
        <v>1014</v>
      </c>
      <c r="G389" s="106" t="s">
        <v>1015</v>
      </c>
      <c r="H389" s="103" t="s">
        <v>199</v>
      </c>
      <c r="I389" s="104">
        <v>40494</v>
      </c>
      <c r="J389" s="103" t="s">
        <v>600</v>
      </c>
      <c r="K389" s="103">
        <v>144</v>
      </c>
      <c r="L389" s="113">
        <v>309</v>
      </c>
      <c r="M389" s="113">
        <v>0</v>
      </c>
      <c r="N389" s="113">
        <v>1.5300413645216847E+18</v>
      </c>
    </row>
    <row r="390" spans="4:14" ht="15" customHeight="1">
      <c r="D390" s="111" t="b">
        <v>0</v>
      </c>
      <c r="E390" s="105">
        <v>145</v>
      </c>
      <c r="F390" s="106" t="s">
        <v>1016</v>
      </c>
      <c r="G390" s="106" t="s">
        <v>1017</v>
      </c>
      <c r="H390" s="103" t="s">
        <v>199</v>
      </c>
      <c r="I390" s="104">
        <v>40494</v>
      </c>
      <c r="J390" s="103" t="s">
        <v>600</v>
      </c>
      <c r="K390" s="103">
        <v>655</v>
      </c>
      <c r="L390" s="113">
        <v>310</v>
      </c>
      <c r="M390" s="113">
        <v>0</v>
      </c>
      <c r="N390" s="113">
        <v>1.8316522355512447E+19</v>
      </c>
    </row>
    <row r="391" spans="4:14" ht="15" customHeight="1">
      <c r="D391" s="111" t="b">
        <v>0</v>
      </c>
      <c r="E391" s="105">
        <v>146</v>
      </c>
      <c r="F391" s="106" t="s">
        <v>1018</v>
      </c>
      <c r="G391" s="106" t="s">
        <v>1004</v>
      </c>
      <c r="H391" s="103" t="s">
        <v>531</v>
      </c>
      <c r="I391" s="104">
        <v>40494</v>
      </c>
      <c r="J391" s="103" t="s">
        <v>305</v>
      </c>
      <c r="K391" s="103">
        <v>204</v>
      </c>
      <c r="L391" s="113">
        <v>311</v>
      </c>
      <c r="M391" s="113">
        <v>0</v>
      </c>
      <c r="N391" s="113">
        <v>7.2099576320520151E+18</v>
      </c>
    </row>
    <row r="392" spans="4:14" ht="15" customHeight="1">
      <c r="D392" s="111" t="b">
        <v>0</v>
      </c>
      <c r="E392" s="105">
        <v>147</v>
      </c>
      <c r="F392" s="106" t="s">
        <v>1019</v>
      </c>
      <c r="G392" s="106" t="s">
        <v>1020</v>
      </c>
      <c r="H392" s="103" t="s">
        <v>276</v>
      </c>
      <c r="I392" s="104">
        <v>40501</v>
      </c>
      <c r="J392" s="103" t="s">
        <v>740</v>
      </c>
      <c r="K392" s="103">
        <v>112</v>
      </c>
      <c r="L392" s="113">
        <v>312</v>
      </c>
      <c r="M392" s="113">
        <v>0</v>
      </c>
      <c r="N392" s="113">
        <v>8.5405244278946652E+18</v>
      </c>
    </row>
    <row r="393" spans="4:14" ht="15" customHeight="1">
      <c r="D393" s="111" t="b">
        <v>0</v>
      </c>
      <c r="E393" s="105">
        <v>148</v>
      </c>
      <c r="F393" s="106" t="s">
        <v>1021</v>
      </c>
      <c r="G393" s="106" t="s">
        <v>1022</v>
      </c>
      <c r="H393" s="103" t="s">
        <v>535</v>
      </c>
      <c r="I393" s="104">
        <v>40501</v>
      </c>
      <c r="J393" s="103" t="s">
        <v>1023</v>
      </c>
      <c r="K393" s="103">
        <v>106</v>
      </c>
      <c r="L393" s="113">
        <v>313</v>
      </c>
      <c r="M393" s="113">
        <v>0</v>
      </c>
      <c r="N393" s="113">
        <v>1.633469324546714E+19</v>
      </c>
    </row>
    <row r="394" spans="4:14" ht="15" customHeight="1">
      <c r="D394" s="111" t="b">
        <v>0</v>
      </c>
      <c r="E394" s="105">
        <v>149</v>
      </c>
      <c r="F394" s="106" t="s">
        <v>1024</v>
      </c>
      <c r="G394" s="106" t="s">
        <v>1025</v>
      </c>
      <c r="H394" s="103" t="s">
        <v>607</v>
      </c>
      <c r="I394" s="104">
        <v>40501</v>
      </c>
      <c r="J394" s="103" t="s">
        <v>826</v>
      </c>
      <c r="K394" s="103">
        <v>821</v>
      </c>
      <c r="L394" s="113">
        <v>314</v>
      </c>
      <c r="M394" s="113">
        <v>0</v>
      </c>
      <c r="N394" s="113">
        <v>1.2986630526075888E+19</v>
      </c>
    </row>
    <row r="395" spans="4:14" ht="15" customHeight="1">
      <c r="D395" s="111" t="b">
        <v>0</v>
      </c>
      <c r="E395" s="105">
        <v>150</v>
      </c>
      <c r="F395" s="106" t="s">
        <v>1026</v>
      </c>
      <c r="G395" s="106" t="s">
        <v>410</v>
      </c>
      <c r="H395" s="103" t="s">
        <v>298</v>
      </c>
      <c r="I395" s="104">
        <v>40522</v>
      </c>
      <c r="J395" s="103" t="s">
        <v>411</v>
      </c>
      <c r="K395" s="103">
        <v>253</v>
      </c>
      <c r="L395" s="113">
        <v>315</v>
      </c>
      <c r="M395" s="113">
        <v>0</v>
      </c>
      <c r="N395" s="113">
        <v>6.5247731534186004E+18</v>
      </c>
    </row>
    <row r="396" spans="4:14" ht="15" customHeight="1">
      <c r="D396" s="111" t="b">
        <v>0</v>
      </c>
      <c r="E396" s="105">
        <v>151</v>
      </c>
      <c r="F396" s="106" t="s">
        <v>1027</v>
      </c>
      <c r="G396" s="106" t="s">
        <v>1028</v>
      </c>
      <c r="H396" s="103" t="s">
        <v>535</v>
      </c>
      <c r="I396" s="104">
        <v>40522</v>
      </c>
      <c r="J396" s="103" t="s">
        <v>1029</v>
      </c>
      <c r="K396" s="103">
        <v>113</v>
      </c>
      <c r="L396" s="113">
        <v>316</v>
      </c>
      <c r="M396" s="113">
        <v>0</v>
      </c>
      <c r="N396" s="113">
        <v>4.5755533854821381E+18</v>
      </c>
    </row>
    <row r="397" spans="4:14" ht="15" customHeight="1">
      <c r="D397" s="111" t="b">
        <v>0</v>
      </c>
      <c r="E397" s="105">
        <v>152</v>
      </c>
      <c r="F397" s="106" t="s">
        <v>1030</v>
      </c>
      <c r="G397" s="106" t="s">
        <v>1031</v>
      </c>
      <c r="H397" s="103" t="s">
        <v>199</v>
      </c>
      <c r="I397" s="104">
        <v>40529</v>
      </c>
      <c r="J397" s="103" t="s">
        <v>778</v>
      </c>
      <c r="K397" s="103">
        <v>244</v>
      </c>
      <c r="L397" s="113">
        <v>317</v>
      </c>
      <c r="M397" s="113">
        <v>0</v>
      </c>
      <c r="N397" s="113">
        <v>1.5146158334357623E+19</v>
      </c>
    </row>
    <row r="398" spans="4:14" ht="15" customHeight="1">
      <c r="D398" s="111" t="b">
        <v>0</v>
      </c>
      <c r="E398" s="105">
        <v>153</v>
      </c>
      <c r="F398" s="106" t="s">
        <v>974</v>
      </c>
      <c r="G398" s="106" t="s">
        <v>1032</v>
      </c>
      <c r="H398" s="103" t="s">
        <v>258</v>
      </c>
      <c r="I398" s="104">
        <v>40529</v>
      </c>
      <c r="J398" s="103" t="s">
        <v>1033</v>
      </c>
      <c r="K398" s="103">
        <v>156</v>
      </c>
      <c r="L398" s="113">
        <v>318</v>
      </c>
      <c r="M398" s="113">
        <v>0</v>
      </c>
      <c r="N398" s="113">
        <v>1.6218388731112544E+19</v>
      </c>
    </row>
    <row r="399" spans="4:14" ht="15" customHeight="1">
      <c r="D399" s="111" t="b">
        <v>0</v>
      </c>
      <c r="E399" s="105">
        <v>154</v>
      </c>
      <c r="F399" s="106" t="s">
        <v>732</v>
      </c>
      <c r="G399" s="106" t="s">
        <v>1034</v>
      </c>
      <c r="H399" s="103" t="s">
        <v>262</v>
      </c>
      <c r="I399" s="104">
        <v>40529</v>
      </c>
      <c r="J399" s="103" t="s">
        <v>1035</v>
      </c>
      <c r="K399" s="103">
        <v>29</v>
      </c>
      <c r="L399" s="113">
        <v>319</v>
      </c>
      <c r="M399" s="113">
        <v>0</v>
      </c>
      <c r="N399" s="113">
        <v>1.3152638328928598E+19</v>
      </c>
    </row>
    <row r="400" spans="4:14" ht="15" customHeight="1">
      <c r="D400" s="111" t="b">
        <v>0</v>
      </c>
      <c r="E400" s="105">
        <v>155</v>
      </c>
      <c r="F400" s="106" t="s">
        <v>1036</v>
      </c>
      <c r="G400" s="106" t="s">
        <v>392</v>
      </c>
      <c r="H400" s="103" t="s">
        <v>199</v>
      </c>
      <c r="I400" s="104">
        <v>40529</v>
      </c>
      <c r="J400" s="103" t="s">
        <v>497</v>
      </c>
      <c r="K400" s="103">
        <v>194</v>
      </c>
      <c r="L400" s="113">
        <v>320</v>
      </c>
      <c r="M400" s="113">
        <v>0</v>
      </c>
      <c r="N400" s="113">
        <v>1.8308274915954153E+19</v>
      </c>
    </row>
    <row r="401" spans="4:14" ht="15" customHeight="1">
      <c r="D401" s="111" t="b">
        <v>0</v>
      </c>
      <c r="E401" s="105">
        <v>156</v>
      </c>
      <c r="F401" s="106" t="s">
        <v>768</v>
      </c>
      <c r="G401" s="106" t="s">
        <v>1037</v>
      </c>
      <c r="H401" s="103" t="s">
        <v>199</v>
      </c>
      <c r="I401" s="104">
        <v>40529</v>
      </c>
      <c r="J401" s="103" t="s">
        <v>1038</v>
      </c>
      <c r="K401" s="103">
        <v>68</v>
      </c>
      <c r="L401" s="113">
        <v>321</v>
      </c>
      <c r="M401" s="113">
        <v>0</v>
      </c>
      <c r="N401" s="113">
        <v>1.3151819700142017E+19</v>
      </c>
    </row>
    <row r="402" spans="4:14" ht="15" customHeight="1">
      <c r="D402" s="111" t="b">
        <v>0</v>
      </c>
      <c r="E402" s="105">
        <v>157</v>
      </c>
      <c r="F402" s="106" t="s">
        <v>1039</v>
      </c>
      <c r="G402" s="106" t="s">
        <v>429</v>
      </c>
      <c r="H402" s="103" t="s">
        <v>276</v>
      </c>
      <c r="I402" s="104">
        <v>40529</v>
      </c>
      <c r="J402" s="103" t="s">
        <v>663</v>
      </c>
      <c r="K402" s="103">
        <v>448</v>
      </c>
      <c r="L402" s="113">
        <v>322</v>
      </c>
      <c r="M402" s="113">
        <v>0</v>
      </c>
      <c r="N402" s="113">
        <v>1.5913857343316095E+19</v>
      </c>
    </row>
    <row r="403" spans="4:14" ht="15" customHeight="1">
      <c r="D403" s="111" t="b">
        <v>0</v>
      </c>
      <c r="E403" s="105">
        <v>1</v>
      </c>
      <c r="F403" s="106" t="s">
        <v>1040</v>
      </c>
      <c r="G403" s="106" t="s">
        <v>757</v>
      </c>
      <c r="H403" s="103" t="s">
        <v>276</v>
      </c>
      <c r="I403" s="104">
        <v>40550</v>
      </c>
      <c r="J403" s="103" t="s">
        <v>974</v>
      </c>
      <c r="K403" s="103">
        <v>599</v>
      </c>
      <c r="L403" s="113">
        <v>323</v>
      </c>
      <c r="M403" s="113">
        <v>0</v>
      </c>
      <c r="N403" s="113">
        <v>1.6290374668232331E+19</v>
      </c>
    </row>
    <row r="404" spans="4:14" ht="15" customHeight="1">
      <c r="D404" s="111" t="b">
        <v>0</v>
      </c>
      <c r="E404" s="105">
        <v>2</v>
      </c>
      <c r="F404" s="106" t="s">
        <v>592</v>
      </c>
      <c r="G404" s="106" t="s">
        <v>1004</v>
      </c>
      <c r="H404" s="103" t="s">
        <v>531</v>
      </c>
      <c r="I404" s="104">
        <v>40550</v>
      </c>
      <c r="J404" s="103" t="s">
        <v>666</v>
      </c>
      <c r="K404" s="103">
        <v>151</v>
      </c>
      <c r="L404" s="113">
        <v>324</v>
      </c>
      <c r="M404" s="113">
        <v>0</v>
      </c>
      <c r="N404" s="113">
        <v>1.6956222640628718E+19</v>
      </c>
    </row>
    <row r="405" spans="4:14" ht="15" customHeight="1">
      <c r="D405" s="111" t="b">
        <v>0</v>
      </c>
      <c r="E405" s="105">
        <v>3</v>
      </c>
      <c r="F405" s="106" t="s">
        <v>1041</v>
      </c>
      <c r="G405" s="106" t="s">
        <v>1042</v>
      </c>
      <c r="H405" s="103" t="s">
        <v>199</v>
      </c>
      <c r="I405" s="104">
        <v>40557</v>
      </c>
      <c r="J405" s="103" t="s">
        <v>778</v>
      </c>
      <c r="K405" s="103">
        <v>231</v>
      </c>
      <c r="L405" s="113">
        <v>325</v>
      </c>
      <c r="M405" s="113">
        <v>0</v>
      </c>
      <c r="N405" s="113">
        <v>1.7157925437605454E+19</v>
      </c>
    </row>
    <row r="406" spans="4:14" ht="15" customHeight="1">
      <c r="D406" s="111" t="b">
        <v>0</v>
      </c>
      <c r="E406" s="105">
        <v>4</v>
      </c>
      <c r="F406" s="106" t="s">
        <v>1043</v>
      </c>
      <c r="G406" s="106" t="s">
        <v>350</v>
      </c>
      <c r="H406" s="103" t="s">
        <v>199</v>
      </c>
      <c r="I406" s="104">
        <v>40564</v>
      </c>
      <c r="J406" s="103" t="s">
        <v>200</v>
      </c>
      <c r="K406" s="103">
        <v>96</v>
      </c>
      <c r="L406" s="113">
        <v>326</v>
      </c>
      <c r="M406" s="113">
        <v>0</v>
      </c>
      <c r="N406" s="113">
        <v>1.4053597352363893E+19</v>
      </c>
    </row>
    <row r="407" spans="4:14" ht="15" customHeight="1">
      <c r="D407" s="111" t="b">
        <v>0</v>
      </c>
      <c r="E407" s="105">
        <v>5</v>
      </c>
      <c r="F407" s="106" t="s">
        <v>1044</v>
      </c>
      <c r="G407" s="106" t="s">
        <v>1045</v>
      </c>
      <c r="H407" s="103" t="s">
        <v>785</v>
      </c>
      <c r="I407" s="104">
        <v>40564</v>
      </c>
      <c r="J407" s="103" t="s">
        <v>1046</v>
      </c>
      <c r="K407" s="103">
        <v>402</v>
      </c>
      <c r="L407" s="113">
        <v>327</v>
      </c>
      <c r="M407" s="113">
        <v>0</v>
      </c>
      <c r="N407" s="113">
        <v>1.8192440247084458E+19</v>
      </c>
    </row>
    <row r="408" spans="4:14" ht="15" customHeight="1">
      <c r="D408" s="111" t="b">
        <v>0</v>
      </c>
      <c r="E408" s="105">
        <v>6</v>
      </c>
      <c r="F408" s="106" t="s">
        <v>1047</v>
      </c>
      <c r="G408" s="106" t="s">
        <v>1048</v>
      </c>
      <c r="H408" s="103" t="s">
        <v>396</v>
      </c>
      <c r="I408" s="104">
        <v>40564</v>
      </c>
      <c r="J408" s="103" t="s">
        <v>443</v>
      </c>
      <c r="K408" s="103">
        <v>188</v>
      </c>
      <c r="L408" s="113">
        <v>328</v>
      </c>
      <c r="M408" s="113">
        <v>0</v>
      </c>
      <c r="N408" s="113">
        <v>7.8652810533441126E+18</v>
      </c>
    </row>
    <row r="409" spans="4:14" ht="15" customHeight="1">
      <c r="D409" s="111" t="b">
        <v>0</v>
      </c>
      <c r="E409" s="105">
        <v>7</v>
      </c>
      <c r="F409" s="106" t="s">
        <v>1049</v>
      </c>
      <c r="G409" s="106" t="s">
        <v>1050</v>
      </c>
      <c r="H409" s="103" t="s">
        <v>386</v>
      </c>
      <c r="I409" s="104">
        <v>40564</v>
      </c>
      <c r="J409" s="103" t="s">
        <v>485</v>
      </c>
      <c r="K409" s="103">
        <v>1650</v>
      </c>
      <c r="L409" s="113">
        <v>329</v>
      </c>
      <c r="M409" s="113">
        <v>0</v>
      </c>
      <c r="N409" s="113">
        <v>1.2933478456096067E+18</v>
      </c>
    </row>
    <row r="410" spans="4:14" ht="15" customHeight="1">
      <c r="D410" s="111" t="b">
        <v>0</v>
      </c>
      <c r="E410" s="105">
        <v>8</v>
      </c>
      <c r="F410" s="106" t="s">
        <v>1051</v>
      </c>
      <c r="G410" s="106" t="s">
        <v>581</v>
      </c>
      <c r="H410" s="103" t="s">
        <v>386</v>
      </c>
      <c r="I410" s="104">
        <v>40571</v>
      </c>
      <c r="J410" s="103" t="s">
        <v>200</v>
      </c>
      <c r="K410" s="103">
        <v>782</v>
      </c>
      <c r="L410" s="113">
        <v>330</v>
      </c>
      <c r="M410" s="113">
        <v>0</v>
      </c>
      <c r="N410" s="113">
        <v>1.675015410973118E+18</v>
      </c>
    </row>
    <row r="411" spans="4:14" ht="15" customHeight="1">
      <c r="D411" s="111" t="b">
        <v>0</v>
      </c>
      <c r="E411" s="105">
        <v>9</v>
      </c>
      <c r="F411" s="106" t="s">
        <v>1052</v>
      </c>
      <c r="G411" s="106" t="s">
        <v>1053</v>
      </c>
      <c r="H411" s="103" t="s">
        <v>704</v>
      </c>
      <c r="I411" s="104">
        <v>40571</v>
      </c>
      <c r="J411" s="103" t="s">
        <v>319</v>
      </c>
      <c r="K411" s="103">
        <v>2300</v>
      </c>
      <c r="L411" s="113">
        <v>331</v>
      </c>
      <c r="M411" s="113">
        <v>0</v>
      </c>
      <c r="N411" s="113">
        <v>6.7686549249784689E+18</v>
      </c>
    </row>
    <row r="412" spans="4:14" ht="15" customHeight="1">
      <c r="D412" s="111" t="b">
        <v>0</v>
      </c>
      <c r="E412" s="105">
        <v>10</v>
      </c>
      <c r="F412" s="106" t="s">
        <v>197</v>
      </c>
      <c r="G412" s="106" t="s">
        <v>1054</v>
      </c>
      <c r="H412" s="103" t="s">
        <v>514</v>
      </c>
      <c r="I412" s="104">
        <v>40571</v>
      </c>
      <c r="J412" s="103" t="s">
        <v>1055</v>
      </c>
      <c r="K412" s="103">
        <v>44</v>
      </c>
      <c r="L412" s="113">
        <v>332</v>
      </c>
      <c r="M412" s="113">
        <v>0</v>
      </c>
      <c r="N412" s="113">
        <v>1.5365781379573946E+19</v>
      </c>
    </row>
    <row r="413" spans="4:14" ht="15" customHeight="1">
      <c r="D413" s="111" t="b">
        <v>0</v>
      </c>
      <c r="E413" s="105">
        <v>11</v>
      </c>
      <c r="F413" s="106" t="s">
        <v>1056</v>
      </c>
      <c r="G413" s="106" t="s">
        <v>1057</v>
      </c>
      <c r="H413" s="103" t="s">
        <v>607</v>
      </c>
      <c r="I413" s="104">
        <v>40571</v>
      </c>
      <c r="J413" s="103" t="s">
        <v>1058</v>
      </c>
      <c r="K413" s="103">
        <v>247</v>
      </c>
      <c r="L413" s="113">
        <v>333</v>
      </c>
      <c r="M413" s="113">
        <v>0</v>
      </c>
      <c r="N413" s="113">
        <v>1.5951423913370235E+19</v>
      </c>
    </row>
    <row r="414" spans="4:14" ht="15" customHeight="1">
      <c r="D414" s="111" t="b">
        <v>0</v>
      </c>
      <c r="E414" s="105">
        <v>12</v>
      </c>
      <c r="F414" s="106" t="s">
        <v>1059</v>
      </c>
      <c r="G414" s="106" t="s">
        <v>1060</v>
      </c>
      <c r="H414" s="103" t="s">
        <v>199</v>
      </c>
      <c r="I414" s="104">
        <v>40578</v>
      </c>
      <c r="J414" s="103" t="s">
        <v>917</v>
      </c>
      <c r="K414" s="103">
        <v>238</v>
      </c>
      <c r="L414" s="113">
        <v>334</v>
      </c>
      <c r="M414" s="113">
        <v>0</v>
      </c>
      <c r="N414" s="113">
        <v>1.6053994656108319E+18</v>
      </c>
    </row>
    <row r="415" spans="4:14" ht="15" customHeight="1">
      <c r="D415" s="111" t="b">
        <v>0</v>
      </c>
      <c r="E415" s="105">
        <v>13</v>
      </c>
      <c r="F415" s="106" t="s">
        <v>1061</v>
      </c>
      <c r="G415" s="106" t="s">
        <v>1062</v>
      </c>
      <c r="H415" s="103" t="s">
        <v>199</v>
      </c>
      <c r="I415" s="104">
        <v>40578</v>
      </c>
      <c r="J415" s="103" t="s">
        <v>1063</v>
      </c>
      <c r="K415" s="103">
        <v>153</v>
      </c>
      <c r="L415" s="113">
        <v>335</v>
      </c>
      <c r="M415" s="113">
        <v>0</v>
      </c>
      <c r="N415" s="113">
        <v>1.4526809125063637E+19</v>
      </c>
    </row>
    <row r="416" spans="4:14" ht="15" customHeight="1">
      <c r="D416" s="111" t="b">
        <v>0</v>
      </c>
      <c r="E416" s="105">
        <v>14</v>
      </c>
      <c r="F416" s="106" t="s">
        <v>526</v>
      </c>
      <c r="G416" s="106" t="s">
        <v>198</v>
      </c>
      <c r="H416" s="103" t="s">
        <v>302</v>
      </c>
      <c r="I416" s="104">
        <v>40578</v>
      </c>
      <c r="J416" s="103" t="s">
        <v>1064</v>
      </c>
      <c r="K416" s="103">
        <v>51</v>
      </c>
      <c r="L416" s="113">
        <v>336</v>
      </c>
      <c r="M416" s="113">
        <v>0</v>
      </c>
      <c r="N416" s="113">
        <v>6.8639968835625754E+17</v>
      </c>
    </row>
    <row r="417" spans="4:14" ht="15" customHeight="1">
      <c r="D417" s="111" t="b">
        <v>0</v>
      </c>
      <c r="E417" s="105">
        <v>15</v>
      </c>
      <c r="F417" s="106" t="s">
        <v>1065</v>
      </c>
      <c r="G417" s="106" t="s">
        <v>1066</v>
      </c>
      <c r="H417" s="103" t="s">
        <v>298</v>
      </c>
      <c r="I417" s="104">
        <v>40585</v>
      </c>
      <c r="J417" s="103" t="s">
        <v>826</v>
      </c>
      <c r="K417" s="103">
        <v>391</v>
      </c>
      <c r="L417" s="113">
        <v>337</v>
      </c>
      <c r="M417" s="113">
        <v>0</v>
      </c>
      <c r="N417" s="113">
        <v>1.3455616310298884E+19</v>
      </c>
    </row>
    <row r="418" spans="4:14" ht="15" customHeight="1">
      <c r="D418" s="111" t="b">
        <v>0</v>
      </c>
      <c r="E418" s="105">
        <v>16</v>
      </c>
      <c r="F418" s="106" t="s">
        <v>1067</v>
      </c>
      <c r="G418" s="106" t="s">
        <v>1068</v>
      </c>
      <c r="H418" s="103" t="s">
        <v>266</v>
      </c>
      <c r="I418" s="104">
        <v>40585</v>
      </c>
      <c r="J418" s="103" t="s">
        <v>1069</v>
      </c>
      <c r="K418" s="103">
        <v>211</v>
      </c>
      <c r="L418" s="113">
        <v>338</v>
      </c>
      <c r="M418" s="113">
        <v>0</v>
      </c>
      <c r="N418" s="113">
        <v>9.4779685327837737E+18</v>
      </c>
    </row>
    <row r="419" spans="4:14" ht="15" customHeight="1">
      <c r="D419" s="111" t="b">
        <v>0</v>
      </c>
      <c r="E419" s="105">
        <v>17</v>
      </c>
      <c r="F419" s="106" t="s">
        <v>1070</v>
      </c>
      <c r="G419" s="106" t="s">
        <v>1071</v>
      </c>
      <c r="H419" s="103" t="s">
        <v>276</v>
      </c>
      <c r="I419" s="104">
        <v>40585</v>
      </c>
      <c r="J419" s="103" t="s">
        <v>698</v>
      </c>
      <c r="K419" s="103">
        <v>126</v>
      </c>
      <c r="L419" s="113">
        <v>339</v>
      </c>
      <c r="M419" s="113">
        <v>0</v>
      </c>
      <c r="N419" s="113">
        <v>1.134433944524067E+19</v>
      </c>
    </row>
    <row r="420" spans="4:14" ht="15" customHeight="1">
      <c r="D420" s="111" t="b">
        <v>0</v>
      </c>
      <c r="E420" s="105">
        <v>18</v>
      </c>
      <c r="F420" s="106" t="s">
        <v>1072</v>
      </c>
      <c r="G420" s="106" t="s">
        <v>1073</v>
      </c>
      <c r="H420" s="103" t="s">
        <v>607</v>
      </c>
      <c r="I420" s="104">
        <v>40585</v>
      </c>
      <c r="J420" s="103" t="s">
        <v>1074</v>
      </c>
      <c r="K420" s="103">
        <v>84</v>
      </c>
      <c r="L420" s="113">
        <v>340</v>
      </c>
      <c r="M420" s="113">
        <v>0</v>
      </c>
      <c r="N420" s="113">
        <v>1.2937938001620145E+18</v>
      </c>
    </row>
    <row r="421" spans="4:14" ht="15" customHeight="1">
      <c r="D421" s="111" t="b">
        <v>0</v>
      </c>
      <c r="E421" s="105">
        <v>19</v>
      </c>
      <c r="F421" s="106" t="s">
        <v>1075</v>
      </c>
      <c r="G421" s="106" t="s">
        <v>1076</v>
      </c>
      <c r="H421" s="103" t="s">
        <v>199</v>
      </c>
      <c r="I421" s="104">
        <v>40592</v>
      </c>
      <c r="J421" s="103" t="s">
        <v>719</v>
      </c>
      <c r="K421" s="103">
        <v>387</v>
      </c>
      <c r="L421" s="113">
        <v>341</v>
      </c>
      <c r="M421" s="113">
        <v>0</v>
      </c>
      <c r="N421" s="113">
        <v>2.6670877468009344E+18</v>
      </c>
    </row>
    <row r="422" spans="4:14" ht="15" customHeight="1">
      <c r="D422" s="111" t="b">
        <v>0</v>
      </c>
      <c r="E422" s="105">
        <v>20</v>
      </c>
      <c r="F422" s="106" t="s">
        <v>1077</v>
      </c>
      <c r="G422" s="106" t="s">
        <v>680</v>
      </c>
      <c r="H422" s="103" t="s">
        <v>199</v>
      </c>
      <c r="I422" s="104">
        <v>40592</v>
      </c>
      <c r="J422" s="103" t="s">
        <v>651</v>
      </c>
      <c r="K422" s="103">
        <v>214</v>
      </c>
      <c r="L422" s="113">
        <v>342</v>
      </c>
      <c r="M422" s="113">
        <v>0</v>
      </c>
      <c r="N422" s="113">
        <v>7.2548886344758876E+18</v>
      </c>
    </row>
    <row r="423" spans="4:14" ht="15" customHeight="1">
      <c r="D423" s="111" t="b">
        <v>0</v>
      </c>
      <c r="E423" s="105">
        <v>21</v>
      </c>
      <c r="F423" s="106" t="s">
        <v>1078</v>
      </c>
      <c r="G423" s="106" t="s">
        <v>1079</v>
      </c>
      <c r="H423" s="103" t="s">
        <v>266</v>
      </c>
      <c r="I423" s="104">
        <v>40592</v>
      </c>
      <c r="J423" s="103" t="s">
        <v>1080</v>
      </c>
      <c r="K423" s="103">
        <v>121</v>
      </c>
      <c r="L423" s="113">
        <v>343</v>
      </c>
      <c r="M423" s="113">
        <v>0</v>
      </c>
      <c r="N423" s="113">
        <v>2.3462949931582039E+18</v>
      </c>
    </row>
    <row r="424" spans="4:14" ht="15" customHeight="1">
      <c r="D424" s="111" t="b">
        <v>0</v>
      </c>
      <c r="E424" s="105">
        <v>22</v>
      </c>
      <c r="F424" s="106" t="s">
        <v>1081</v>
      </c>
      <c r="G424" s="106" t="s">
        <v>1082</v>
      </c>
      <c r="H424" s="103" t="s">
        <v>266</v>
      </c>
      <c r="I424" s="104">
        <v>40592</v>
      </c>
      <c r="J424" s="103" t="s">
        <v>339</v>
      </c>
      <c r="K424" s="103">
        <v>333</v>
      </c>
      <c r="L424" s="113">
        <v>344</v>
      </c>
      <c r="M424" s="113">
        <v>0</v>
      </c>
      <c r="N424" s="113">
        <v>1.1450754987561261E+19</v>
      </c>
    </row>
    <row r="425" spans="4:14" ht="15" customHeight="1">
      <c r="D425" s="111" t="b">
        <v>0</v>
      </c>
      <c r="E425" s="105">
        <v>23</v>
      </c>
      <c r="F425" s="106" t="s">
        <v>1083</v>
      </c>
      <c r="G425" s="106" t="s">
        <v>1084</v>
      </c>
      <c r="H425" s="103" t="s">
        <v>302</v>
      </c>
      <c r="I425" s="104">
        <v>40599</v>
      </c>
      <c r="J425" s="103" t="s">
        <v>197</v>
      </c>
      <c r="K425" s="103">
        <v>123</v>
      </c>
      <c r="L425" s="113">
        <v>345</v>
      </c>
      <c r="M425" s="113">
        <v>0</v>
      </c>
      <c r="N425" s="113">
        <v>1.4359754570098854E+19</v>
      </c>
    </row>
    <row r="426" spans="4:14" ht="15" customHeight="1">
      <c r="D426" s="111" t="b">
        <v>0</v>
      </c>
      <c r="E426" s="105">
        <v>24</v>
      </c>
      <c r="F426" s="106" t="s">
        <v>1085</v>
      </c>
      <c r="G426" s="106" t="s">
        <v>1086</v>
      </c>
      <c r="H426" s="103" t="s">
        <v>514</v>
      </c>
      <c r="I426" s="104">
        <v>40613</v>
      </c>
      <c r="J426" s="103" t="s">
        <v>1087</v>
      </c>
      <c r="K426" s="103">
        <v>90</v>
      </c>
      <c r="L426" s="113">
        <v>346</v>
      </c>
      <c r="M426" s="113">
        <v>0</v>
      </c>
      <c r="N426" s="113">
        <v>6.2469603062947461E+18</v>
      </c>
    </row>
    <row r="427" spans="4:14" ht="15" customHeight="1">
      <c r="D427" s="111" t="b">
        <v>0</v>
      </c>
      <c r="E427" s="105">
        <v>25</v>
      </c>
      <c r="F427" s="106" t="s">
        <v>592</v>
      </c>
      <c r="G427" s="106" t="s">
        <v>1088</v>
      </c>
      <c r="H427" s="103" t="s">
        <v>607</v>
      </c>
      <c r="I427" s="104">
        <v>40613</v>
      </c>
      <c r="J427" s="103" t="s">
        <v>1002</v>
      </c>
      <c r="K427" s="103">
        <v>190</v>
      </c>
      <c r="L427" s="113">
        <v>347</v>
      </c>
      <c r="M427" s="113">
        <v>0</v>
      </c>
      <c r="N427" s="113">
        <v>1.3354887761005193E+19</v>
      </c>
    </row>
    <row r="428" spans="4:14" ht="15" customHeight="1">
      <c r="D428" s="111" t="b">
        <v>0</v>
      </c>
      <c r="E428" s="105">
        <v>26</v>
      </c>
      <c r="F428" s="106" t="s">
        <v>1089</v>
      </c>
      <c r="G428" s="106" t="s">
        <v>1090</v>
      </c>
      <c r="H428" s="103" t="s">
        <v>302</v>
      </c>
      <c r="I428" s="104">
        <v>40627</v>
      </c>
      <c r="J428" s="103" t="s">
        <v>1091</v>
      </c>
      <c r="K428" s="103">
        <v>163</v>
      </c>
      <c r="L428" s="113">
        <v>348</v>
      </c>
      <c r="M428" s="113">
        <v>0</v>
      </c>
      <c r="N428" s="113">
        <v>1.7658859522969092E+19</v>
      </c>
    </row>
    <row r="429" spans="4:14" ht="15" customHeight="1">
      <c r="D429" s="111" t="b">
        <v>0</v>
      </c>
      <c r="E429" s="105">
        <v>27</v>
      </c>
      <c r="F429" s="106" t="s">
        <v>1092</v>
      </c>
      <c r="G429" s="106" t="s">
        <v>1093</v>
      </c>
      <c r="H429" s="103" t="s">
        <v>302</v>
      </c>
      <c r="I429" s="104">
        <v>40644</v>
      </c>
      <c r="J429" s="103" t="s">
        <v>746</v>
      </c>
      <c r="K429" s="103">
        <v>186</v>
      </c>
      <c r="L429" s="113">
        <v>349</v>
      </c>
      <c r="M429" s="113">
        <v>0</v>
      </c>
      <c r="N429" s="113">
        <v>1.3986901085570772E+18</v>
      </c>
    </row>
    <row r="430" spans="4:14" ht="15" customHeight="1">
      <c r="D430" s="111" t="b">
        <v>0</v>
      </c>
      <c r="E430" s="105">
        <v>28</v>
      </c>
      <c r="F430" s="106" t="s">
        <v>1094</v>
      </c>
      <c r="G430" s="106" t="s">
        <v>544</v>
      </c>
      <c r="H430" s="103" t="s">
        <v>270</v>
      </c>
      <c r="I430" s="104">
        <v>40644</v>
      </c>
      <c r="J430" s="103" t="s">
        <v>684</v>
      </c>
      <c r="K430" s="103">
        <v>144</v>
      </c>
      <c r="L430" s="113">
        <v>350</v>
      </c>
      <c r="M430" s="113">
        <v>0</v>
      </c>
      <c r="N430" s="113">
        <v>3.681794608854337E+18</v>
      </c>
    </row>
    <row r="431" spans="4:14" ht="15" customHeight="1">
      <c r="D431" s="111" t="b">
        <v>0</v>
      </c>
      <c r="E431" s="105">
        <v>29</v>
      </c>
      <c r="F431" s="106" t="s">
        <v>1095</v>
      </c>
      <c r="G431" s="106" t="s">
        <v>777</v>
      </c>
      <c r="H431" s="103" t="s">
        <v>199</v>
      </c>
      <c r="I431" s="104">
        <v>40648</v>
      </c>
      <c r="J431" s="103" t="s">
        <v>782</v>
      </c>
      <c r="K431" s="103">
        <v>330</v>
      </c>
      <c r="L431" s="113">
        <v>351</v>
      </c>
      <c r="M431" s="113">
        <v>0</v>
      </c>
      <c r="N431" s="113">
        <v>7.2651908987954739E+18</v>
      </c>
    </row>
    <row r="432" spans="4:14" ht="15" customHeight="1">
      <c r="D432" s="111" t="b">
        <v>0</v>
      </c>
      <c r="E432" s="105">
        <v>30</v>
      </c>
      <c r="F432" s="106" t="s">
        <v>1096</v>
      </c>
      <c r="G432" s="106" t="s">
        <v>1097</v>
      </c>
      <c r="H432" s="103" t="s">
        <v>199</v>
      </c>
      <c r="I432" s="104">
        <v>40648</v>
      </c>
      <c r="J432" s="103" t="s">
        <v>767</v>
      </c>
      <c r="K432" s="103">
        <v>110</v>
      </c>
      <c r="L432" s="113">
        <v>352</v>
      </c>
      <c r="M432" s="113">
        <v>0</v>
      </c>
      <c r="N432" s="113">
        <v>5.9239099237949583E+18</v>
      </c>
    </row>
    <row r="433" spans="4:14" ht="15" customHeight="1">
      <c r="D433" s="111" t="b">
        <v>0</v>
      </c>
      <c r="E433" s="105">
        <v>31</v>
      </c>
      <c r="F433" s="106" t="s">
        <v>1098</v>
      </c>
      <c r="G433" s="106" t="s">
        <v>550</v>
      </c>
      <c r="H433" s="103" t="s">
        <v>539</v>
      </c>
      <c r="I433" s="104">
        <v>40648</v>
      </c>
      <c r="J433" s="103" t="s">
        <v>1099</v>
      </c>
      <c r="K433" s="103">
        <v>793</v>
      </c>
      <c r="L433" s="113">
        <v>353</v>
      </c>
      <c r="M433" s="113">
        <v>0</v>
      </c>
      <c r="N433" s="113">
        <v>1.7907989976375712E+19</v>
      </c>
    </row>
    <row r="434" spans="4:14" ht="15" customHeight="1">
      <c r="D434" s="111" t="b">
        <v>0</v>
      </c>
      <c r="E434" s="105">
        <v>32</v>
      </c>
      <c r="F434" s="106" t="s">
        <v>1100</v>
      </c>
      <c r="G434" s="106" t="s">
        <v>550</v>
      </c>
      <c r="H434" s="103" t="s">
        <v>539</v>
      </c>
      <c r="I434" s="104">
        <v>40648</v>
      </c>
      <c r="J434" s="103" t="s">
        <v>1101</v>
      </c>
      <c r="K434" s="103">
        <v>3000</v>
      </c>
      <c r="L434" s="113">
        <v>354</v>
      </c>
      <c r="M434" s="113">
        <v>0</v>
      </c>
      <c r="N434" s="113">
        <v>6.404574461264213E+18</v>
      </c>
    </row>
    <row r="435" spans="4:14" ht="15" customHeight="1">
      <c r="D435" s="111" t="b">
        <v>0</v>
      </c>
      <c r="E435" s="105">
        <v>33</v>
      </c>
      <c r="F435" s="106" t="s">
        <v>1102</v>
      </c>
      <c r="G435" s="106" t="s">
        <v>1103</v>
      </c>
      <c r="H435" s="103" t="s">
        <v>262</v>
      </c>
      <c r="I435" s="104">
        <v>40648</v>
      </c>
      <c r="J435" s="103" t="s">
        <v>558</v>
      </c>
      <c r="K435" s="103">
        <v>37</v>
      </c>
      <c r="L435" s="113">
        <v>355</v>
      </c>
      <c r="M435" s="113">
        <v>0</v>
      </c>
      <c r="N435" s="113">
        <v>2.2499950013047821E+18</v>
      </c>
    </row>
    <row r="436" spans="4:14" ht="15" customHeight="1">
      <c r="D436" s="111" t="b">
        <v>0</v>
      </c>
      <c r="E436" s="105">
        <v>34</v>
      </c>
      <c r="F436" s="106" t="s">
        <v>1104</v>
      </c>
      <c r="G436" s="106" t="s">
        <v>1105</v>
      </c>
      <c r="H436" s="103" t="s">
        <v>878</v>
      </c>
      <c r="I436" s="104">
        <v>40648</v>
      </c>
      <c r="J436" s="103" t="s">
        <v>1106</v>
      </c>
      <c r="K436" s="103">
        <v>224</v>
      </c>
      <c r="L436" s="113">
        <v>356</v>
      </c>
      <c r="M436" s="113">
        <v>0</v>
      </c>
      <c r="N436" s="113">
        <v>2.7778549764116255E+18</v>
      </c>
    </row>
    <row r="437" spans="4:14" ht="15" customHeight="1">
      <c r="D437" s="111" t="b">
        <v>0</v>
      </c>
      <c r="E437" s="105">
        <v>35</v>
      </c>
      <c r="F437" s="106" t="s">
        <v>1107</v>
      </c>
      <c r="G437" s="106" t="s">
        <v>1108</v>
      </c>
      <c r="H437" s="103" t="s">
        <v>298</v>
      </c>
      <c r="I437" s="104">
        <v>40662</v>
      </c>
      <c r="J437" s="103" t="s">
        <v>1109</v>
      </c>
      <c r="K437" s="103">
        <v>476</v>
      </c>
      <c r="L437" s="113">
        <v>357</v>
      </c>
      <c r="M437" s="113">
        <v>0</v>
      </c>
      <c r="N437" s="113">
        <v>9.7198043541504512E+18</v>
      </c>
    </row>
    <row r="438" spans="4:14" ht="15" customHeight="1">
      <c r="D438" s="111" t="b">
        <v>0</v>
      </c>
      <c r="E438" s="105">
        <v>36</v>
      </c>
      <c r="F438" s="106" t="s">
        <v>1110</v>
      </c>
      <c r="G438" s="106" t="s">
        <v>1111</v>
      </c>
      <c r="H438" s="103" t="s">
        <v>199</v>
      </c>
      <c r="I438" s="104">
        <v>40662</v>
      </c>
      <c r="J438" s="103" t="s">
        <v>778</v>
      </c>
      <c r="K438" s="103">
        <v>953</v>
      </c>
      <c r="L438" s="113">
        <v>358</v>
      </c>
      <c r="M438" s="113">
        <v>0</v>
      </c>
      <c r="N438" s="113">
        <v>1.6935611306037422E+19</v>
      </c>
    </row>
    <row r="439" spans="4:14" ht="15" customHeight="1">
      <c r="D439" s="111" t="b">
        <v>0</v>
      </c>
      <c r="E439" s="105">
        <v>37</v>
      </c>
      <c r="F439" s="106" t="s">
        <v>1112</v>
      </c>
      <c r="G439" s="106" t="s">
        <v>474</v>
      </c>
      <c r="H439" s="103" t="s">
        <v>199</v>
      </c>
      <c r="I439" s="104">
        <v>40662</v>
      </c>
      <c r="J439" s="103" t="s">
        <v>778</v>
      </c>
      <c r="K439" s="103">
        <v>309</v>
      </c>
      <c r="L439" s="113">
        <v>359</v>
      </c>
      <c r="M439" s="113">
        <v>0</v>
      </c>
      <c r="N439" s="113">
        <v>5.2351575529440184E+18</v>
      </c>
    </row>
    <row r="440" spans="4:14" ht="15" customHeight="1">
      <c r="D440" s="111" t="b">
        <v>0</v>
      </c>
      <c r="E440" s="105">
        <v>38</v>
      </c>
      <c r="F440" s="106" t="s">
        <v>1113</v>
      </c>
      <c r="G440" s="106" t="s">
        <v>1114</v>
      </c>
      <c r="H440" s="103" t="s">
        <v>276</v>
      </c>
      <c r="I440" s="104">
        <v>40662</v>
      </c>
      <c r="J440" s="103" t="s">
        <v>712</v>
      </c>
      <c r="K440" s="103">
        <v>71</v>
      </c>
      <c r="L440" s="113">
        <v>360</v>
      </c>
      <c r="M440" s="113">
        <v>0</v>
      </c>
      <c r="N440" s="113">
        <v>6.6365594694795274E+18</v>
      </c>
    </row>
    <row r="441" spans="4:14" ht="15" customHeight="1">
      <c r="D441" s="111" t="b">
        <v>0</v>
      </c>
      <c r="E441" s="105">
        <v>39</v>
      </c>
      <c r="F441" s="106" t="s">
        <v>1115</v>
      </c>
      <c r="G441" s="106" t="s">
        <v>1116</v>
      </c>
      <c r="H441" s="103" t="s">
        <v>276</v>
      </c>
      <c r="I441" s="104">
        <v>40662</v>
      </c>
      <c r="J441" s="103" t="s">
        <v>712</v>
      </c>
      <c r="K441" s="103">
        <v>352</v>
      </c>
      <c r="L441" s="113">
        <v>361</v>
      </c>
      <c r="M441" s="113">
        <v>0</v>
      </c>
      <c r="N441" s="113">
        <v>1.593091166375098E+19</v>
      </c>
    </row>
    <row r="442" spans="4:14" ht="15" customHeight="1">
      <c r="D442" s="111" t="b">
        <v>0</v>
      </c>
      <c r="E442" s="105">
        <v>40</v>
      </c>
      <c r="F442" s="106" t="s">
        <v>1117</v>
      </c>
      <c r="G442" s="106" t="s">
        <v>1118</v>
      </c>
      <c r="H442" s="103" t="s">
        <v>276</v>
      </c>
      <c r="I442" s="104">
        <v>40669</v>
      </c>
      <c r="J442" s="103" t="s">
        <v>712</v>
      </c>
      <c r="K442" s="103">
        <v>129</v>
      </c>
      <c r="L442" s="113">
        <v>362</v>
      </c>
      <c r="M442" s="113">
        <v>0</v>
      </c>
      <c r="N442" s="113">
        <v>1.5587761311715041E+19</v>
      </c>
    </row>
    <row r="443" spans="4:14" ht="15" customHeight="1">
      <c r="D443" s="111" t="b">
        <v>0</v>
      </c>
      <c r="E443" s="105">
        <v>41</v>
      </c>
      <c r="F443" s="106" t="s">
        <v>1119</v>
      </c>
      <c r="G443" s="106" t="s">
        <v>496</v>
      </c>
      <c r="H443" s="103" t="s">
        <v>199</v>
      </c>
      <c r="I443" s="104">
        <v>40683</v>
      </c>
      <c r="J443" s="103" t="s">
        <v>1046</v>
      </c>
      <c r="K443" s="103">
        <v>742</v>
      </c>
      <c r="L443" s="113">
        <v>363</v>
      </c>
      <c r="M443" s="113">
        <v>0</v>
      </c>
      <c r="N443" s="113">
        <v>4.3660477126887593E+18</v>
      </c>
    </row>
    <row r="444" spans="4:14" ht="15" customHeight="1">
      <c r="D444" s="111" t="b">
        <v>0</v>
      </c>
      <c r="E444" s="105">
        <v>42</v>
      </c>
      <c r="F444" s="106" t="s">
        <v>1120</v>
      </c>
      <c r="G444" s="106" t="s">
        <v>1121</v>
      </c>
      <c r="H444" s="103" t="s">
        <v>199</v>
      </c>
      <c r="I444" s="104">
        <v>40683</v>
      </c>
      <c r="J444" s="103" t="s">
        <v>1046</v>
      </c>
      <c r="K444" s="103">
        <v>731</v>
      </c>
      <c r="L444" s="113">
        <v>364</v>
      </c>
      <c r="M444" s="113">
        <v>0</v>
      </c>
      <c r="N444" s="113">
        <v>7.8177655686189681E+18</v>
      </c>
    </row>
    <row r="445" spans="4:14" ht="15" customHeight="1">
      <c r="D445" s="111" t="b">
        <v>0</v>
      </c>
      <c r="E445" s="105">
        <v>43</v>
      </c>
      <c r="F445" s="106" t="s">
        <v>1122</v>
      </c>
      <c r="G445" s="106" t="s">
        <v>1025</v>
      </c>
      <c r="H445" s="103" t="s">
        <v>294</v>
      </c>
      <c r="I445" s="104">
        <v>40683</v>
      </c>
      <c r="J445" s="103" t="s">
        <v>708</v>
      </c>
      <c r="K445" s="103">
        <v>143</v>
      </c>
      <c r="L445" s="113">
        <v>365</v>
      </c>
      <c r="M445" s="113">
        <v>0</v>
      </c>
      <c r="N445" s="113">
        <v>1.121349818012278E+19</v>
      </c>
    </row>
    <row r="446" spans="4:14" ht="15" customHeight="1">
      <c r="D446" s="111" t="b">
        <v>0</v>
      </c>
      <c r="E446" s="105">
        <v>44</v>
      </c>
      <c r="F446" s="106" t="s">
        <v>1123</v>
      </c>
      <c r="G446" s="106" t="s">
        <v>1124</v>
      </c>
      <c r="H446" s="103" t="s">
        <v>294</v>
      </c>
      <c r="I446" s="104">
        <v>40690</v>
      </c>
      <c r="J446" s="103" t="s">
        <v>708</v>
      </c>
      <c r="K446" s="103">
        <v>174</v>
      </c>
      <c r="L446" s="113">
        <v>366</v>
      </c>
      <c r="M446" s="113">
        <v>0</v>
      </c>
      <c r="N446" s="113">
        <v>2.7103962272779576E+18</v>
      </c>
    </row>
    <row r="447" spans="4:14" ht="15" customHeight="1">
      <c r="D447" s="111" t="b">
        <v>0</v>
      </c>
      <c r="E447" s="105">
        <v>45</v>
      </c>
      <c r="F447" s="106" t="s">
        <v>1125</v>
      </c>
      <c r="G447" s="106" t="s">
        <v>1126</v>
      </c>
      <c r="H447" s="103" t="s">
        <v>785</v>
      </c>
      <c r="I447" s="104">
        <v>40697</v>
      </c>
      <c r="J447" s="103" t="s">
        <v>584</v>
      </c>
      <c r="K447" s="103">
        <v>208</v>
      </c>
      <c r="L447" s="113">
        <v>367</v>
      </c>
      <c r="M447" s="113">
        <v>0</v>
      </c>
      <c r="N447" s="113">
        <v>1.2108664932751923E+19</v>
      </c>
    </row>
    <row r="448" spans="4:14" ht="15" customHeight="1">
      <c r="D448" s="111" t="b">
        <v>0</v>
      </c>
      <c r="E448" s="105">
        <v>46</v>
      </c>
      <c r="F448" s="106" t="s">
        <v>1127</v>
      </c>
      <c r="G448" s="106" t="s">
        <v>323</v>
      </c>
      <c r="H448" s="103" t="s">
        <v>199</v>
      </c>
      <c r="I448" s="104">
        <v>40711</v>
      </c>
      <c r="J448" s="103" t="s">
        <v>1128</v>
      </c>
      <c r="K448" s="103">
        <v>339.9</v>
      </c>
      <c r="L448" s="113">
        <v>368</v>
      </c>
      <c r="M448" s="113">
        <v>0</v>
      </c>
      <c r="N448" s="113">
        <v>1.0470977286808023E+19</v>
      </c>
    </row>
    <row r="449" spans="4:14" ht="15" customHeight="1">
      <c r="D449" s="111" t="b">
        <v>0</v>
      </c>
      <c r="E449" s="105">
        <v>47</v>
      </c>
      <c r="F449" s="106" t="s">
        <v>1129</v>
      </c>
      <c r="G449" s="106" t="s">
        <v>868</v>
      </c>
      <c r="H449" s="103" t="s">
        <v>276</v>
      </c>
      <c r="I449" s="104">
        <v>40711</v>
      </c>
      <c r="J449" s="103" t="s">
        <v>511</v>
      </c>
      <c r="K449" s="103">
        <v>98.6</v>
      </c>
      <c r="L449" s="113">
        <v>369</v>
      </c>
      <c r="M449" s="113">
        <v>0</v>
      </c>
      <c r="N449" s="113">
        <v>1.4790601716044636E+19</v>
      </c>
    </row>
    <row r="450" spans="4:14" ht="15" customHeight="1">
      <c r="D450" s="111" t="b">
        <v>0</v>
      </c>
      <c r="E450" s="105">
        <v>48</v>
      </c>
      <c r="F450" s="106" t="s">
        <v>1130</v>
      </c>
      <c r="G450" s="106" t="s">
        <v>1131</v>
      </c>
      <c r="H450" s="103" t="s">
        <v>199</v>
      </c>
      <c r="I450" s="104">
        <v>40718</v>
      </c>
      <c r="J450" s="103" t="s">
        <v>494</v>
      </c>
      <c r="K450" s="103">
        <v>103.7</v>
      </c>
      <c r="L450" s="113">
        <v>370</v>
      </c>
      <c r="M450" s="113">
        <v>0</v>
      </c>
      <c r="N450" s="113">
        <v>6.6751567057292442E+18</v>
      </c>
    </row>
    <row r="451" spans="4:14" ht="15" customHeight="1">
      <c r="D451" s="111" t="b">
        <v>0</v>
      </c>
      <c r="E451" s="105">
        <v>49</v>
      </c>
      <c r="F451" s="106" t="s">
        <v>1132</v>
      </c>
      <c r="G451" s="106" t="s">
        <v>198</v>
      </c>
      <c r="H451" s="103" t="s">
        <v>302</v>
      </c>
      <c r="I451" s="104">
        <v>40732</v>
      </c>
      <c r="J451" s="103" t="s">
        <v>815</v>
      </c>
      <c r="K451" s="103">
        <v>959.3</v>
      </c>
      <c r="L451" s="113">
        <v>371</v>
      </c>
      <c r="M451" s="113">
        <v>0</v>
      </c>
      <c r="N451" s="113">
        <v>6.8059709028704481E+18</v>
      </c>
    </row>
    <row r="452" spans="4:14" ht="15" customHeight="1">
      <c r="D452" s="111" t="b">
        <v>0</v>
      </c>
      <c r="E452" s="105">
        <v>50</v>
      </c>
      <c r="F452" s="106" t="s">
        <v>1133</v>
      </c>
      <c r="G452" s="106" t="s">
        <v>1134</v>
      </c>
      <c r="H452" s="103" t="s">
        <v>386</v>
      </c>
      <c r="I452" s="104">
        <v>40732</v>
      </c>
      <c r="J452" s="103" t="s">
        <v>485</v>
      </c>
      <c r="K452" s="103">
        <v>717.5</v>
      </c>
      <c r="L452" s="113">
        <v>372</v>
      </c>
      <c r="M452" s="113">
        <v>0</v>
      </c>
      <c r="N452" s="113">
        <v>3.2729428832384992E+17</v>
      </c>
    </row>
    <row r="453" spans="4:14" ht="15" customHeight="1">
      <c r="D453" s="111" t="b">
        <v>0</v>
      </c>
      <c r="E453" s="105">
        <v>51</v>
      </c>
      <c r="F453" s="106" t="s">
        <v>1135</v>
      </c>
      <c r="G453" s="106" t="s">
        <v>1136</v>
      </c>
      <c r="H453" s="103" t="s">
        <v>386</v>
      </c>
      <c r="I453" s="104">
        <v>40732</v>
      </c>
      <c r="J453" s="103" t="s">
        <v>1137</v>
      </c>
      <c r="K453" s="103">
        <v>66.7</v>
      </c>
      <c r="L453" s="113">
        <v>373</v>
      </c>
      <c r="M453" s="113">
        <v>0</v>
      </c>
      <c r="N453" s="113">
        <v>1.5928705386787976E+18</v>
      </c>
    </row>
    <row r="454" spans="4:14" ht="15" customHeight="1">
      <c r="D454" s="111" t="b">
        <v>0</v>
      </c>
      <c r="E454" s="105">
        <v>52</v>
      </c>
      <c r="F454" s="106" t="s">
        <v>1138</v>
      </c>
      <c r="G454" s="106" t="s">
        <v>392</v>
      </c>
      <c r="H454" s="103" t="s">
        <v>199</v>
      </c>
      <c r="I454" s="104">
        <v>40739</v>
      </c>
      <c r="J454" s="103" t="s">
        <v>600</v>
      </c>
      <c r="K454" s="103">
        <v>186.3</v>
      </c>
      <c r="L454" s="113">
        <v>374</v>
      </c>
      <c r="M454" s="113">
        <v>0</v>
      </c>
      <c r="N454" s="113">
        <v>1.326180678413387E+19</v>
      </c>
    </row>
    <row r="455" spans="4:14" ht="15" customHeight="1">
      <c r="D455" s="111" t="b">
        <v>0</v>
      </c>
      <c r="E455" s="105">
        <v>53</v>
      </c>
      <c r="F455" s="106" t="s">
        <v>1139</v>
      </c>
      <c r="G455" s="106" t="s">
        <v>383</v>
      </c>
      <c r="H455" s="103" t="s">
        <v>199</v>
      </c>
      <c r="I455" s="104">
        <v>40739</v>
      </c>
      <c r="J455" s="103" t="s">
        <v>600</v>
      </c>
      <c r="K455" s="103">
        <v>192.5</v>
      </c>
      <c r="L455" s="113">
        <v>375</v>
      </c>
      <c r="M455" s="113">
        <v>0</v>
      </c>
      <c r="N455" s="113">
        <v>7.7537138972179364E+18</v>
      </c>
    </row>
    <row r="456" spans="4:14" ht="15" customHeight="1">
      <c r="D456" s="111" t="b">
        <v>0</v>
      </c>
      <c r="E456" s="105">
        <v>54</v>
      </c>
      <c r="F456" s="106" t="s">
        <v>1140</v>
      </c>
      <c r="G456" s="106" t="s">
        <v>1141</v>
      </c>
      <c r="H456" s="103" t="s">
        <v>276</v>
      </c>
      <c r="I456" s="104">
        <v>40739</v>
      </c>
      <c r="J456" s="103" t="s">
        <v>698</v>
      </c>
      <c r="K456" s="103">
        <v>228.3</v>
      </c>
      <c r="L456" s="113">
        <v>376</v>
      </c>
      <c r="M456" s="113">
        <v>0</v>
      </c>
      <c r="N456" s="113">
        <v>1.2799962647499489E+19</v>
      </c>
    </row>
    <row r="457" spans="4:14" ht="15" customHeight="1">
      <c r="D457" s="111" t="b">
        <v>0</v>
      </c>
      <c r="E457" s="105">
        <v>55</v>
      </c>
      <c r="F457" s="106" t="s">
        <v>1122</v>
      </c>
      <c r="G457" s="106" t="s">
        <v>1142</v>
      </c>
      <c r="H457" s="103" t="s">
        <v>531</v>
      </c>
      <c r="I457" s="104">
        <v>40739</v>
      </c>
      <c r="J457" s="103" t="s">
        <v>1143</v>
      </c>
      <c r="K457" s="103">
        <v>72</v>
      </c>
      <c r="L457" s="113">
        <v>377</v>
      </c>
      <c r="M457" s="113">
        <v>0</v>
      </c>
      <c r="N457" s="113">
        <v>7.4234660930304164E+18</v>
      </c>
    </row>
    <row r="458" spans="4:14" ht="15" customHeight="1">
      <c r="D458" s="111" t="b">
        <v>0</v>
      </c>
      <c r="E458" s="105">
        <v>56</v>
      </c>
      <c r="F458" s="106" t="s">
        <v>1144</v>
      </c>
      <c r="G458" s="106" t="s">
        <v>1145</v>
      </c>
      <c r="H458" s="103" t="s">
        <v>276</v>
      </c>
      <c r="I458" s="104">
        <v>40746</v>
      </c>
      <c r="J458" s="103" t="s">
        <v>1146</v>
      </c>
      <c r="K458" s="103">
        <v>46.3</v>
      </c>
      <c r="L458" s="113">
        <v>378</v>
      </c>
      <c r="M458" s="113">
        <v>0</v>
      </c>
      <c r="N458" s="113">
        <v>5.471148992774228E+18</v>
      </c>
    </row>
    <row r="459" spans="4:14" ht="15" customHeight="1">
      <c r="D459" s="111" t="b">
        <v>0</v>
      </c>
      <c r="E459" s="105">
        <v>57</v>
      </c>
      <c r="F459" s="106" t="s">
        <v>1147</v>
      </c>
      <c r="G459" s="106" t="s">
        <v>523</v>
      </c>
      <c r="H459" s="103" t="s">
        <v>276</v>
      </c>
      <c r="I459" s="104">
        <v>40746</v>
      </c>
      <c r="J459" s="103" t="s">
        <v>1146</v>
      </c>
      <c r="K459" s="103">
        <v>275</v>
      </c>
      <c r="L459" s="113">
        <v>379</v>
      </c>
      <c r="M459" s="113">
        <v>0</v>
      </c>
      <c r="N459" s="113">
        <v>4.1139227513164861E+18</v>
      </c>
    </row>
    <row r="460" spans="4:14" ht="15" customHeight="1">
      <c r="D460" s="111" t="b">
        <v>0</v>
      </c>
      <c r="E460" s="105">
        <v>58</v>
      </c>
      <c r="F460" s="106" t="s">
        <v>1148</v>
      </c>
      <c r="G460" s="106" t="s">
        <v>399</v>
      </c>
      <c r="H460" s="103" t="s">
        <v>386</v>
      </c>
      <c r="I460" s="104">
        <v>40746</v>
      </c>
      <c r="J460" s="103" t="s">
        <v>1149</v>
      </c>
      <c r="K460" s="103">
        <v>1070</v>
      </c>
      <c r="L460" s="113">
        <v>380</v>
      </c>
      <c r="M460" s="113">
        <v>0</v>
      </c>
      <c r="N460" s="113">
        <v>9.8680070834319872E+18</v>
      </c>
    </row>
    <row r="461" spans="4:14" ht="15" customHeight="1">
      <c r="D461" s="111" t="b">
        <v>0</v>
      </c>
      <c r="E461" s="105">
        <v>59</v>
      </c>
      <c r="F461" s="106" t="s">
        <v>1150</v>
      </c>
      <c r="G461" s="106" t="s">
        <v>1151</v>
      </c>
      <c r="H461" s="103" t="s">
        <v>659</v>
      </c>
      <c r="I461" s="104">
        <v>40753</v>
      </c>
      <c r="J461" s="103" t="s">
        <v>1152</v>
      </c>
      <c r="K461" s="103">
        <v>95.8</v>
      </c>
      <c r="L461" s="113">
        <v>381</v>
      </c>
      <c r="M461" s="113">
        <v>0</v>
      </c>
      <c r="N461" s="113">
        <v>1.1572059564878645E+19</v>
      </c>
    </row>
    <row r="462" spans="4:14" ht="15" customHeight="1">
      <c r="D462" s="111" t="b">
        <v>0</v>
      </c>
      <c r="E462" s="105">
        <v>60</v>
      </c>
      <c r="F462" s="106" t="s">
        <v>1153</v>
      </c>
      <c r="G462" s="106" t="s">
        <v>1154</v>
      </c>
      <c r="H462" s="103" t="s">
        <v>785</v>
      </c>
      <c r="I462" s="104">
        <v>40753</v>
      </c>
      <c r="J462" s="103" t="s">
        <v>719</v>
      </c>
      <c r="K462" s="103">
        <v>239.8</v>
      </c>
      <c r="L462" s="113">
        <v>382</v>
      </c>
      <c r="M462" s="113">
        <v>0</v>
      </c>
      <c r="N462" s="113">
        <v>1.8064471863658821E+18</v>
      </c>
    </row>
    <row r="463" spans="4:14" ht="15" customHeight="1">
      <c r="D463" s="111" t="b">
        <v>0</v>
      </c>
      <c r="E463" s="105">
        <v>61</v>
      </c>
      <c r="F463" s="106" t="s">
        <v>1155</v>
      </c>
      <c r="G463" s="106" t="s">
        <v>1156</v>
      </c>
      <c r="H463" s="103" t="s">
        <v>579</v>
      </c>
      <c r="I463" s="104">
        <v>40753</v>
      </c>
      <c r="J463" s="103" t="s">
        <v>1157</v>
      </c>
      <c r="K463" s="103">
        <v>2200</v>
      </c>
      <c r="L463" s="113">
        <v>383</v>
      </c>
      <c r="M463" s="113">
        <v>0</v>
      </c>
      <c r="N463" s="113">
        <v>1.5237694125260706E+19</v>
      </c>
    </row>
    <row r="464" spans="4:14" ht="15" customHeight="1">
      <c r="D464" s="111" t="b">
        <v>0</v>
      </c>
      <c r="E464" s="105">
        <v>62</v>
      </c>
      <c r="F464" s="106" t="s">
        <v>1158</v>
      </c>
      <c r="G464" s="106" t="s">
        <v>1159</v>
      </c>
      <c r="H464" s="103" t="s">
        <v>302</v>
      </c>
      <c r="I464" s="104">
        <v>40760</v>
      </c>
      <c r="J464" s="103" t="s">
        <v>746</v>
      </c>
      <c r="K464" s="103">
        <v>110.7</v>
      </c>
      <c r="L464" s="113">
        <v>384</v>
      </c>
      <c r="M464" s="113">
        <v>0</v>
      </c>
      <c r="N464" s="113">
        <v>1.0698914399735534E+19</v>
      </c>
    </row>
    <row r="465" spans="4:14" ht="15" customHeight="1">
      <c r="D465" s="111" t="b">
        <v>0</v>
      </c>
      <c r="E465" s="105">
        <v>63</v>
      </c>
      <c r="F465" s="106" t="s">
        <v>1160</v>
      </c>
      <c r="G465" s="106" t="s">
        <v>1161</v>
      </c>
      <c r="H465" s="103" t="s">
        <v>294</v>
      </c>
      <c r="I465" s="104">
        <v>40760</v>
      </c>
      <c r="J465" s="103" t="s">
        <v>708</v>
      </c>
      <c r="K465" s="103">
        <v>548.6</v>
      </c>
      <c r="L465" s="113">
        <v>385</v>
      </c>
      <c r="M465" s="113">
        <v>0</v>
      </c>
      <c r="N465" s="113">
        <v>2.1134762548295667E+18</v>
      </c>
    </row>
    <row r="466" spans="4:14" ht="15" customHeight="1">
      <c r="D466" s="111" t="b">
        <v>0</v>
      </c>
      <c r="E466" s="105">
        <v>64</v>
      </c>
      <c r="F466" s="106" t="s">
        <v>1162</v>
      </c>
      <c r="G466" s="106" t="s">
        <v>983</v>
      </c>
      <c r="H466" s="103" t="s">
        <v>280</v>
      </c>
      <c r="I466" s="104">
        <v>40767</v>
      </c>
      <c r="J466" s="103" t="s">
        <v>666</v>
      </c>
      <c r="K466" s="103">
        <v>538.1</v>
      </c>
      <c r="L466" s="113">
        <v>386</v>
      </c>
      <c r="M466" s="113">
        <v>0</v>
      </c>
      <c r="N466" s="113">
        <v>1.5690948767184943E+19</v>
      </c>
    </row>
    <row r="467" spans="4:14" ht="15" customHeight="1">
      <c r="D467" s="111" t="b">
        <v>0</v>
      </c>
      <c r="E467" s="105">
        <v>65</v>
      </c>
      <c r="F467" s="106" t="s">
        <v>1163</v>
      </c>
      <c r="G467" s="106" t="s">
        <v>1164</v>
      </c>
      <c r="H467" s="103" t="s">
        <v>535</v>
      </c>
      <c r="I467" s="104">
        <v>40773</v>
      </c>
      <c r="J467" s="103" t="s">
        <v>1165</v>
      </c>
      <c r="K467" s="103">
        <v>46.8</v>
      </c>
      <c r="L467" s="113">
        <v>387</v>
      </c>
      <c r="M467" s="113">
        <v>0</v>
      </c>
      <c r="N467" s="113">
        <v>6.1420891608302193E+18</v>
      </c>
    </row>
    <row r="468" spans="4:14" ht="15" customHeight="1">
      <c r="D468" s="111" t="b">
        <v>0</v>
      </c>
      <c r="E468" s="105">
        <v>66</v>
      </c>
      <c r="F468" s="106" t="s">
        <v>1166</v>
      </c>
      <c r="G468" s="106" t="s">
        <v>1167</v>
      </c>
      <c r="H468" s="103" t="s">
        <v>276</v>
      </c>
      <c r="I468" s="104">
        <v>40774</v>
      </c>
      <c r="J468" s="103" t="s">
        <v>1168</v>
      </c>
      <c r="K468" s="103">
        <v>1700</v>
      </c>
      <c r="L468" s="113">
        <v>388</v>
      </c>
      <c r="M468" s="113">
        <v>0</v>
      </c>
      <c r="N468" s="113">
        <v>2.2708898237005727E+18</v>
      </c>
    </row>
    <row r="469" spans="4:14" ht="15" customHeight="1">
      <c r="D469" s="111" t="b">
        <v>0</v>
      </c>
      <c r="E469" s="105">
        <v>67</v>
      </c>
      <c r="F469" s="106" t="s">
        <v>1169</v>
      </c>
      <c r="G469" s="106" t="s">
        <v>1170</v>
      </c>
      <c r="H469" s="103" t="s">
        <v>199</v>
      </c>
      <c r="I469" s="104">
        <v>40774</v>
      </c>
      <c r="J469" s="103" t="s">
        <v>651</v>
      </c>
      <c r="K469" s="103">
        <v>164.6</v>
      </c>
      <c r="L469" s="113">
        <v>389</v>
      </c>
      <c r="M469" s="113">
        <v>0</v>
      </c>
      <c r="N469" s="113">
        <v>2.3469783243761219E+18</v>
      </c>
    </row>
    <row r="470" spans="4:14" ht="15" customHeight="1">
      <c r="D470" s="111" t="b">
        <v>0</v>
      </c>
      <c r="E470" s="105">
        <v>68</v>
      </c>
      <c r="F470" s="106" t="s">
        <v>1171</v>
      </c>
      <c r="G470" s="106" t="s">
        <v>1172</v>
      </c>
      <c r="H470" s="103" t="s">
        <v>302</v>
      </c>
      <c r="I470" s="104">
        <v>40774</v>
      </c>
      <c r="J470" s="103" t="s">
        <v>1173</v>
      </c>
      <c r="K470" s="103">
        <v>141</v>
      </c>
      <c r="L470" s="113">
        <v>390</v>
      </c>
      <c r="M470" s="113">
        <v>0</v>
      </c>
      <c r="N470" s="113">
        <v>3.6215583074991396E+18</v>
      </c>
    </row>
    <row r="471" spans="4:14" ht="15" customHeight="1">
      <c r="D471" s="111" t="b">
        <v>0</v>
      </c>
      <c r="E471" s="105">
        <v>69</v>
      </c>
      <c r="F471" s="106" t="s">
        <v>1174</v>
      </c>
      <c r="G471" s="106" t="s">
        <v>1175</v>
      </c>
      <c r="H471" s="103" t="s">
        <v>199</v>
      </c>
      <c r="I471" s="104">
        <v>40788</v>
      </c>
      <c r="J471" s="103" t="s">
        <v>1176</v>
      </c>
      <c r="K471" s="103">
        <v>150.80000000000001</v>
      </c>
      <c r="L471" s="113">
        <v>391</v>
      </c>
      <c r="M471" s="113">
        <v>0</v>
      </c>
      <c r="N471" s="113">
        <v>7.0096265189661624E+18</v>
      </c>
    </row>
    <row r="472" spans="4:14" ht="15" customHeight="1">
      <c r="D472" s="111" t="b">
        <v>0</v>
      </c>
      <c r="E472" s="105">
        <v>70</v>
      </c>
      <c r="F472" s="106" t="s">
        <v>1177</v>
      </c>
      <c r="G472" s="106" t="s">
        <v>499</v>
      </c>
      <c r="H472" s="103" t="s">
        <v>199</v>
      </c>
      <c r="I472" s="104">
        <v>40788</v>
      </c>
      <c r="J472" s="103" t="s">
        <v>1178</v>
      </c>
      <c r="K472" s="103">
        <v>102.3</v>
      </c>
      <c r="L472" s="113">
        <v>392</v>
      </c>
      <c r="M472" s="113">
        <v>0</v>
      </c>
      <c r="N472" s="113">
        <v>5.2815402176814797E+18</v>
      </c>
    </row>
    <row r="473" spans="4:14" ht="15" customHeight="1">
      <c r="D473" s="111" t="b">
        <v>0</v>
      </c>
      <c r="E473" s="105">
        <v>71</v>
      </c>
      <c r="F473" s="106" t="s">
        <v>1179</v>
      </c>
      <c r="G473" s="106" t="s">
        <v>1180</v>
      </c>
      <c r="H473" s="103" t="s">
        <v>276</v>
      </c>
      <c r="I473" s="104">
        <v>40795</v>
      </c>
      <c r="J473" s="103" t="s">
        <v>702</v>
      </c>
      <c r="K473" s="103">
        <v>296.8</v>
      </c>
      <c r="L473" s="113">
        <v>393</v>
      </c>
      <c r="M473" s="113">
        <v>0</v>
      </c>
      <c r="N473" s="113">
        <v>1.1195271773870979E+19</v>
      </c>
    </row>
    <row r="474" spans="4:14" ht="15" customHeight="1">
      <c r="D474" s="111" t="b">
        <v>0</v>
      </c>
      <c r="E474" s="105">
        <v>72</v>
      </c>
      <c r="F474" s="106" t="s">
        <v>1181</v>
      </c>
      <c r="G474" s="106" t="s">
        <v>1182</v>
      </c>
      <c r="H474" s="103" t="s">
        <v>659</v>
      </c>
      <c r="I474" s="104">
        <v>40809</v>
      </c>
      <c r="J474" s="103" t="s">
        <v>1183</v>
      </c>
      <c r="K474" s="103">
        <v>985.1</v>
      </c>
      <c r="L474" s="113">
        <v>394</v>
      </c>
      <c r="M474" s="113">
        <v>0</v>
      </c>
      <c r="N474" s="113">
        <v>8.5777891848121774E+18</v>
      </c>
    </row>
    <row r="475" spans="4:14" ht="15" customHeight="1">
      <c r="D475" s="111" t="b">
        <v>0</v>
      </c>
      <c r="E475" s="105">
        <v>73</v>
      </c>
      <c r="F475" s="106" t="s">
        <v>1184</v>
      </c>
      <c r="G475" s="106" t="s">
        <v>1185</v>
      </c>
      <c r="H475" s="103" t="s">
        <v>266</v>
      </c>
      <c r="I475" s="104">
        <v>40809</v>
      </c>
      <c r="J475" s="103" t="s">
        <v>872</v>
      </c>
      <c r="K475" s="103">
        <v>288.8</v>
      </c>
      <c r="L475" s="113">
        <v>395</v>
      </c>
      <c r="M475" s="113">
        <v>0</v>
      </c>
      <c r="N475" s="113">
        <v>1.4643562194514762E+19</v>
      </c>
    </row>
    <row r="476" spans="4:14" ht="15" customHeight="1">
      <c r="D476" s="111" t="b">
        <v>0</v>
      </c>
      <c r="E476" s="105">
        <v>74</v>
      </c>
      <c r="F476" s="106" t="s">
        <v>1186</v>
      </c>
      <c r="G476" s="106" t="s">
        <v>1187</v>
      </c>
      <c r="H476" s="103" t="s">
        <v>310</v>
      </c>
      <c r="I476" s="104">
        <v>40816</v>
      </c>
      <c r="J476" s="103" t="s">
        <v>1188</v>
      </c>
      <c r="K476" s="103">
        <v>239.9</v>
      </c>
      <c r="L476" s="113">
        <v>396</v>
      </c>
      <c r="M476" s="113">
        <v>0</v>
      </c>
      <c r="N476" s="113">
        <v>1.1023697911772578E+19</v>
      </c>
    </row>
    <row r="477" spans="4:14" ht="15" customHeight="1">
      <c r="D477" s="111" t="b">
        <v>0</v>
      </c>
      <c r="E477" s="105">
        <v>75</v>
      </c>
      <c r="F477" s="106" t="s">
        <v>1189</v>
      </c>
      <c r="G477" s="106" t="s">
        <v>481</v>
      </c>
      <c r="H477" s="103" t="s">
        <v>262</v>
      </c>
      <c r="I477" s="104">
        <v>40823</v>
      </c>
      <c r="J477" s="103" t="s">
        <v>558</v>
      </c>
      <c r="K477" s="103">
        <v>417.4</v>
      </c>
      <c r="L477" s="113">
        <v>397</v>
      </c>
      <c r="M477" s="113">
        <v>0</v>
      </c>
      <c r="N477" s="113">
        <v>1.6320737701489011E+19</v>
      </c>
    </row>
    <row r="478" spans="4:14" ht="15" customHeight="1">
      <c r="D478" s="111" t="b">
        <v>0</v>
      </c>
      <c r="E478" s="105">
        <v>76</v>
      </c>
      <c r="F478" s="106" t="s">
        <v>1190</v>
      </c>
      <c r="G478" s="106" t="s">
        <v>1191</v>
      </c>
      <c r="H478" s="103" t="s">
        <v>247</v>
      </c>
      <c r="I478" s="104">
        <v>40823</v>
      </c>
      <c r="J478" s="103" t="s">
        <v>390</v>
      </c>
      <c r="K478" s="103">
        <v>355.9</v>
      </c>
      <c r="L478" s="113">
        <v>398</v>
      </c>
      <c r="M478" s="113">
        <v>0</v>
      </c>
      <c r="N478" s="113">
        <v>2.5413698223499156E+18</v>
      </c>
    </row>
    <row r="479" spans="4:14" ht="15" customHeight="1">
      <c r="D479" s="111" t="b">
        <v>0</v>
      </c>
      <c r="E479" s="105">
        <v>77</v>
      </c>
      <c r="F479" s="106" t="s">
        <v>1192</v>
      </c>
      <c r="G479" s="106" t="s">
        <v>504</v>
      </c>
      <c r="H479" s="103" t="s">
        <v>199</v>
      </c>
      <c r="I479" s="104">
        <v>40830</v>
      </c>
      <c r="J479" s="103" t="s">
        <v>497</v>
      </c>
      <c r="K479" s="103">
        <v>201.7</v>
      </c>
      <c r="L479" s="113">
        <v>399</v>
      </c>
      <c r="M479" s="113">
        <v>0</v>
      </c>
      <c r="N479" s="113">
        <v>1.6109231581372872E+18</v>
      </c>
    </row>
    <row r="480" spans="4:14" ht="15" customHeight="1">
      <c r="D480" s="111" t="b">
        <v>0</v>
      </c>
      <c r="E480" s="105">
        <v>78</v>
      </c>
      <c r="F480" s="106" t="s">
        <v>1193</v>
      </c>
      <c r="G480" s="106" t="s">
        <v>1048</v>
      </c>
      <c r="H480" s="103" t="s">
        <v>396</v>
      </c>
      <c r="I480" s="104">
        <v>40830</v>
      </c>
      <c r="J480" s="103" t="s">
        <v>786</v>
      </c>
      <c r="K480" s="103">
        <v>161</v>
      </c>
      <c r="L480" s="113">
        <v>400</v>
      </c>
      <c r="M480" s="113">
        <v>0</v>
      </c>
      <c r="N480" s="113">
        <v>3.5941061782201943E+18</v>
      </c>
    </row>
    <row r="481" spans="4:14" ht="15" customHeight="1">
      <c r="D481" s="111" t="b">
        <v>0</v>
      </c>
      <c r="E481" s="105">
        <v>79</v>
      </c>
      <c r="F481" s="106" t="s">
        <v>197</v>
      </c>
      <c r="G481" s="106" t="s">
        <v>1194</v>
      </c>
      <c r="H481" s="103" t="s">
        <v>420</v>
      </c>
      <c r="I481" s="104">
        <v>40830</v>
      </c>
      <c r="J481" s="103" t="s">
        <v>1195</v>
      </c>
      <c r="K481" s="103">
        <v>204.4</v>
      </c>
      <c r="L481" s="113">
        <v>401</v>
      </c>
      <c r="M481" s="113">
        <v>0</v>
      </c>
      <c r="N481" s="113">
        <v>3.4864633784520018E+18</v>
      </c>
    </row>
    <row r="482" spans="4:14" ht="15" customHeight="1">
      <c r="D482" s="111" t="b">
        <v>0</v>
      </c>
      <c r="E482" s="105">
        <v>80</v>
      </c>
      <c r="F482" s="106" t="s">
        <v>1196</v>
      </c>
      <c r="G482" s="106" t="s">
        <v>1197</v>
      </c>
      <c r="H482" s="103" t="s">
        <v>302</v>
      </c>
      <c r="I482" s="104">
        <v>40830</v>
      </c>
      <c r="J482" s="103" t="s">
        <v>1198</v>
      </c>
      <c r="K482" s="103">
        <v>190.6</v>
      </c>
      <c r="L482" s="113">
        <v>402</v>
      </c>
      <c r="M482" s="113">
        <v>0</v>
      </c>
      <c r="N482" s="113">
        <v>1.2429983089258768E+19</v>
      </c>
    </row>
    <row r="483" spans="4:14" ht="15" customHeight="1">
      <c r="D483" s="111" t="b">
        <v>0</v>
      </c>
      <c r="E483" s="105">
        <v>81</v>
      </c>
      <c r="F483" s="106" t="s">
        <v>1199</v>
      </c>
      <c r="G483" s="106" t="s">
        <v>1200</v>
      </c>
      <c r="H483" s="103" t="s">
        <v>276</v>
      </c>
      <c r="I483" s="104">
        <v>40837</v>
      </c>
      <c r="J483" s="103" t="s">
        <v>663</v>
      </c>
      <c r="K483" s="103">
        <v>215.9</v>
      </c>
      <c r="L483" s="113">
        <v>403</v>
      </c>
      <c r="M483" s="113">
        <v>0</v>
      </c>
      <c r="N483" s="113">
        <v>1.7780291530890445E+19</v>
      </c>
    </row>
    <row r="484" spans="4:14" ht="15" customHeight="1">
      <c r="D484" s="111" t="b">
        <v>0</v>
      </c>
      <c r="E484" s="105">
        <v>82</v>
      </c>
      <c r="F484" s="106" t="s">
        <v>1201</v>
      </c>
      <c r="G484" s="106" t="s">
        <v>1202</v>
      </c>
      <c r="H484" s="103" t="s">
        <v>199</v>
      </c>
      <c r="I484" s="104">
        <v>40837</v>
      </c>
      <c r="J484" s="103" t="s">
        <v>1203</v>
      </c>
      <c r="K484" s="103">
        <v>191.5</v>
      </c>
      <c r="L484" s="113">
        <v>404</v>
      </c>
      <c r="M484" s="113">
        <v>0</v>
      </c>
      <c r="N484" s="113">
        <v>9.4362433597452595E+18</v>
      </c>
    </row>
    <row r="485" spans="4:14" ht="15" customHeight="1">
      <c r="D485" s="111" t="b">
        <v>0</v>
      </c>
      <c r="E485" s="105">
        <v>83</v>
      </c>
      <c r="F485" s="106" t="s">
        <v>1204</v>
      </c>
      <c r="G485" s="106" t="s">
        <v>1205</v>
      </c>
      <c r="H485" s="103" t="s">
        <v>199</v>
      </c>
      <c r="I485" s="104">
        <v>40837</v>
      </c>
      <c r="J485" s="103" t="s">
        <v>497</v>
      </c>
      <c r="K485" s="103">
        <v>181.2</v>
      </c>
      <c r="L485" s="113">
        <v>405</v>
      </c>
      <c r="M485" s="113">
        <v>0</v>
      </c>
      <c r="N485" s="113">
        <v>1.3883298275842611E+19</v>
      </c>
    </row>
    <row r="486" spans="4:14" ht="15" customHeight="1">
      <c r="D486" s="111" t="b">
        <v>0</v>
      </c>
      <c r="E486" s="105">
        <v>84</v>
      </c>
      <c r="F486" s="106" t="s">
        <v>1206</v>
      </c>
      <c r="G486" s="106" t="s">
        <v>1207</v>
      </c>
      <c r="H486" s="103" t="s">
        <v>386</v>
      </c>
      <c r="I486" s="104">
        <v>40837</v>
      </c>
      <c r="J486" s="103" t="s">
        <v>1149</v>
      </c>
      <c r="K486" s="103">
        <v>1380</v>
      </c>
      <c r="L486" s="113">
        <v>406</v>
      </c>
      <c r="M486" s="113">
        <v>0</v>
      </c>
      <c r="N486" s="113">
        <v>1.3741834333170346E+19</v>
      </c>
    </row>
    <row r="487" spans="4:14" ht="15" customHeight="1">
      <c r="D487" s="111" t="b">
        <v>0</v>
      </c>
      <c r="E487" s="105">
        <v>85</v>
      </c>
      <c r="F487" s="106" t="s">
        <v>1208</v>
      </c>
      <c r="G487" s="106" t="s">
        <v>1209</v>
      </c>
      <c r="H487" s="103" t="s">
        <v>302</v>
      </c>
      <c r="I487" s="104">
        <v>40844</v>
      </c>
      <c r="J487" s="103" t="s">
        <v>1210</v>
      </c>
      <c r="K487" s="103">
        <v>37.799999999999997</v>
      </c>
      <c r="L487" s="113">
        <v>407</v>
      </c>
      <c r="M487" s="113">
        <v>0</v>
      </c>
      <c r="N487" s="113">
        <v>4.937387363141761E+18</v>
      </c>
    </row>
    <row r="488" spans="4:14" ht="15" customHeight="1">
      <c r="D488" s="111" t="b">
        <v>0</v>
      </c>
      <c r="E488" s="105">
        <v>86</v>
      </c>
      <c r="F488" s="106" t="s">
        <v>1211</v>
      </c>
      <c r="G488" s="106" t="s">
        <v>1212</v>
      </c>
      <c r="H488" s="103" t="s">
        <v>359</v>
      </c>
      <c r="I488" s="104">
        <v>40851</v>
      </c>
      <c r="J488" s="103" t="s">
        <v>987</v>
      </c>
      <c r="K488" s="103">
        <v>106.1</v>
      </c>
      <c r="L488" s="113">
        <v>408</v>
      </c>
      <c r="M488" s="113">
        <v>0</v>
      </c>
      <c r="N488" s="113">
        <v>1.7959982011680406E+19</v>
      </c>
    </row>
    <row r="489" spans="4:14" ht="15" customHeight="1">
      <c r="D489" s="111" t="b">
        <v>0</v>
      </c>
      <c r="E489" s="105">
        <v>87</v>
      </c>
      <c r="F489" s="106" t="s">
        <v>1213</v>
      </c>
      <c r="G489" s="106" t="s">
        <v>1214</v>
      </c>
      <c r="H489" s="103" t="s">
        <v>342</v>
      </c>
      <c r="I489" s="104">
        <v>40851</v>
      </c>
      <c r="J489" s="103" t="s">
        <v>424</v>
      </c>
      <c r="K489" s="103">
        <v>376.2</v>
      </c>
      <c r="L489" s="113">
        <v>409</v>
      </c>
      <c r="M489" s="113">
        <v>0</v>
      </c>
      <c r="N489" s="113">
        <v>3.0762517834203643E+18</v>
      </c>
    </row>
    <row r="490" spans="4:14" ht="15" customHeight="1">
      <c r="D490" s="111" t="b">
        <v>0</v>
      </c>
      <c r="E490" s="105">
        <v>88</v>
      </c>
      <c r="F490" s="106" t="s">
        <v>1215</v>
      </c>
      <c r="G490" s="106" t="s">
        <v>1216</v>
      </c>
      <c r="H490" s="103" t="s">
        <v>199</v>
      </c>
      <c r="I490" s="104">
        <v>40857</v>
      </c>
      <c r="J490" s="103" t="s">
        <v>1217</v>
      </c>
      <c r="K490" s="103">
        <v>62.4</v>
      </c>
      <c r="L490" s="113">
        <v>410</v>
      </c>
      <c r="M490" s="113">
        <v>0</v>
      </c>
      <c r="N490" s="113">
        <v>4.6997695482620303E+18</v>
      </c>
    </row>
    <row r="491" spans="4:14" ht="15" customHeight="1">
      <c r="D491" s="111" t="b">
        <v>0</v>
      </c>
      <c r="E491" s="105">
        <v>89</v>
      </c>
      <c r="F491" s="106" t="s">
        <v>1218</v>
      </c>
      <c r="G491" s="106" t="s">
        <v>1219</v>
      </c>
      <c r="H491" s="103" t="s">
        <v>567</v>
      </c>
      <c r="I491" s="104">
        <v>40865</v>
      </c>
      <c r="J491" s="103" t="s">
        <v>1220</v>
      </c>
      <c r="K491" s="103">
        <v>91.6</v>
      </c>
      <c r="L491" s="113">
        <v>411</v>
      </c>
      <c r="M491" s="113">
        <v>0</v>
      </c>
      <c r="N491" s="113">
        <v>1.6949047464968129E+19</v>
      </c>
    </row>
    <row r="492" spans="4:14" ht="15" customHeight="1">
      <c r="D492" s="111" t="b">
        <v>0</v>
      </c>
      <c r="E492" s="105">
        <v>90</v>
      </c>
      <c r="F492" s="106" t="s">
        <v>1221</v>
      </c>
      <c r="G492" s="106" t="s">
        <v>1222</v>
      </c>
      <c r="H492" s="103" t="s">
        <v>754</v>
      </c>
      <c r="I492" s="104">
        <v>40865</v>
      </c>
      <c r="J492" s="103" t="s">
        <v>1223</v>
      </c>
      <c r="K492" s="103">
        <v>383.1</v>
      </c>
      <c r="L492" s="113">
        <v>412</v>
      </c>
      <c r="M492" s="113">
        <v>0</v>
      </c>
      <c r="N492" s="113">
        <v>1.8294279395323802E+19</v>
      </c>
    </row>
    <row r="493" spans="4:14" ht="15" customHeight="1">
      <c r="D493" s="111" t="b">
        <v>0</v>
      </c>
      <c r="E493" s="105">
        <v>91</v>
      </c>
      <c r="F493" s="106" t="s">
        <v>1224</v>
      </c>
      <c r="G493" s="106" t="s">
        <v>1225</v>
      </c>
      <c r="H493" s="103" t="s">
        <v>276</v>
      </c>
      <c r="I493" s="104">
        <v>40893</v>
      </c>
      <c r="J493" s="103" t="s">
        <v>1122</v>
      </c>
      <c r="K493" s="103">
        <v>126</v>
      </c>
      <c r="L493" s="113">
        <v>413</v>
      </c>
      <c r="M493" s="113">
        <v>0</v>
      </c>
      <c r="N493" s="113">
        <v>1.3284671135021478E+19</v>
      </c>
    </row>
    <row r="494" spans="4:14" ht="15" customHeight="1">
      <c r="D494" s="111" t="b">
        <v>0</v>
      </c>
      <c r="E494" s="105">
        <v>92</v>
      </c>
      <c r="F494" s="106" t="s">
        <v>1226</v>
      </c>
      <c r="G494" s="106" t="s">
        <v>542</v>
      </c>
      <c r="H494" s="103" t="s">
        <v>531</v>
      </c>
      <c r="I494" s="104">
        <v>40893</v>
      </c>
      <c r="J494" s="103" t="s">
        <v>1227</v>
      </c>
      <c r="K494" s="103">
        <v>162.9</v>
      </c>
      <c r="L494" s="113">
        <v>414</v>
      </c>
      <c r="M494" s="113">
        <v>0</v>
      </c>
      <c r="N494" s="113">
        <v>9.841852505470421E+18</v>
      </c>
    </row>
    <row r="495" spans="4:14" ht="15" customHeight="1">
      <c r="D495" s="111" t="b">
        <v>0</v>
      </c>
      <c r="E495" s="105">
        <v>1</v>
      </c>
      <c r="F495" s="106" t="s">
        <v>1228</v>
      </c>
      <c r="G495" s="106" t="s">
        <v>1229</v>
      </c>
      <c r="H495" s="103" t="s">
        <v>276</v>
      </c>
      <c r="I495" s="104">
        <v>40928</v>
      </c>
      <c r="J495" s="103" t="s">
        <v>911</v>
      </c>
      <c r="K495" s="103">
        <v>79.099999999999994</v>
      </c>
      <c r="L495" s="113">
        <v>415</v>
      </c>
      <c r="M495" s="113">
        <v>0</v>
      </c>
      <c r="N495" s="113">
        <v>6.6273429945536471E+18</v>
      </c>
    </row>
    <row r="496" spans="4:14" ht="15" customHeight="1">
      <c r="D496" s="111" t="b">
        <v>0</v>
      </c>
      <c r="E496" s="105">
        <v>2</v>
      </c>
      <c r="F496" s="106" t="s">
        <v>1230</v>
      </c>
      <c r="G496" s="106" t="s">
        <v>383</v>
      </c>
      <c r="H496" s="103" t="s">
        <v>199</v>
      </c>
      <c r="I496" s="104">
        <v>40928</v>
      </c>
      <c r="J496" s="103" t="s">
        <v>782</v>
      </c>
      <c r="K496" s="103">
        <v>536.9</v>
      </c>
      <c r="L496" s="113">
        <v>416</v>
      </c>
      <c r="M496" s="113">
        <v>0</v>
      </c>
      <c r="N496" s="113">
        <v>7.246066854372649E+18</v>
      </c>
    </row>
    <row r="497" spans="4:14" ht="15" customHeight="1">
      <c r="D497" s="111" t="b">
        <v>0</v>
      </c>
      <c r="E497" s="105">
        <v>3</v>
      </c>
      <c r="F497" s="106" t="s">
        <v>1231</v>
      </c>
      <c r="G497" s="106" t="s">
        <v>1232</v>
      </c>
      <c r="H497" s="103" t="s">
        <v>535</v>
      </c>
      <c r="I497" s="104">
        <v>40928</v>
      </c>
      <c r="J497" s="103" t="s">
        <v>1165</v>
      </c>
      <c r="K497" s="103">
        <v>19.600000000000001</v>
      </c>
      <c r="L497" s="113">
        <v>417</v>
      </c>
      <c r="M497" s="113">
        <v>0</v>
      </c>
      <c r="N497" s="113">
        <v>1.6435512418336809E+19</v>
      </c>
    </row>
    <row r="498" spans="4:14" ht="15" customHeight="1">
      <c r="D498" s="111" t="b">
        <v>0</v>
      </c>
      <c r="E498" s="105">
        <v>4</v>
      </c>
      <c r="F498" s="106" t="s">
        <v>1233</v>
      </c>
      <c r="G498" s="106" t="s">
        <v>992</v>
      </c>
      <c r="H498" s="103" t="s">
        <v>276</v>
      </c>
      <c r="I498" s="104">
        <v>40935</v>
      </c>
      <c r="J498" s="103" t="s">
        <v>911</v>
      </c>
      <c r="K498" s="103">
        <v>377.9</v>
      </c>
      <c r="L498" s="113">
        <v>418</v>
      </c>
      <c r="M498" s="113">
        <v>0</v>
      </c>
      <c r="N498" s="113">
        <v>1.1782177662758541E+19</v>
      </c>
    </row>
    <row r="499" spans="4:14" ht="15" customHeight="1">
      <c r="D499" s="111" t="b">
        <v>0</v>
      </c>
      <c r="E499" s="105">
        <v>5</v>
      </c>
      <c r="F499" s="106" t="s">
        <v>1234</v>
      </c>
      <c r="G499" s="106" t="s">
        <v>1121</v>
      </c>
      <c r="H499" s="103" t="s">
        <v>1235</v>
      </c>
      <c r="I499" s="104">
        <v>40935</v>
      </c>
      <c r="J499" s="103" t="s">
        <v>1236</v>
      </c>
      <c r="K499" s="103">
        <v>1185</v>
      </c>
      <c r="L499" s="113">
        <v>419</v>
      </c>
      <c r="M499" s="113">
        <v>0</v>
      </c>
      <c r="N499" s="113">
        <v>1.7657050583480754E+19</v>
      </c>
    </row>
    <row r="500" spans="4:14" ht="15" customHeight="1">
      <c r="D500" s="111" t="b">
        <v>0</v>
      </c>
      <c r="E500" s="105">
        <v>6</v>
      </c>
      <c r="F500" s="106" t="s">
        <v>1237</v>
      </c>
      <c r="G500" s="106" t="s">
        <v>557</v>
      </c>
      <c r="H500" s="103" t="s">
        <v>262</v>
      </c>
      <c r="I500" s="104">
        <v>40935</v>
      </c>
      <c r="J500" s="103" t="s">
        <v>1238</v>
      </c>
      <c r="K500" s="103">
        <v>111.3</v>
      </c>
      <c r="L500" s="113">
        <v>420</v>
      </c>
      <c r="M500" s="113">
        <v>0</v>
      </c>
      <c r="N500" s="113">
        <v>6.2105152770434637E+17</v>
      </c>
    </row>
    <row r="501" spans="4:14" ht="15" customHeight="1">
      <c r="D501" s="111" t="b">
        <v>0</v>
      </c>
      <c r="E501" s="105">
        <v>7</v>
      </c>
      <c r="F501" s="106" t="s">
        <v>1239</v>
      </c>
      <c r="G501" s="106" t="s">
        <v>1240</v>
      </c>
      <c r="H501" s="103" t="s">
        <v>1235</v>
      </c>
      <c r="I501" s="104">
        <v>40935</v>
      </c>
      <c r="J501" s="103" t="s">
        <v>1241</v>
      </c>
      <c r="K501" s="103">
        <v>272.60000000000002</v>
      </c>
      <c r="L501" s="113">
        <v>421</v>
      </c>
      <c r="M501" s="113">
        <v>0</v>
      </c>
      <c r="N501" s="113">
        <v>1.1043524089268013E+19</v>
      </c>
    </row>
    <row r="502" spans="4:14" ht="15" customHeight="1">
      <c r="D502" s="111" t="b">
        <v>0</v>
      </c>
      <c r="E502" s="105">
        <v>8</v>
      </c>
      <c r="F502" s="106" t="s">
        <v>1242</v>
      </c>
      <c r="G502" s="106" t="s">
        <v>1243</v>
      </c>
      <c r="H502" s="103" t="s">
        <v>302</v>
      </c>
      <c r="I502" s="104">
        <v>40949</v>
      </c>
      <c r="J502" s="103" t="s">
        <v>1244</v>
      </c>
      <c r="K502" s="103">
        <v>93.9</v>
      </c>
      <c r="L502" s="113">
        <v>422</v>
      </c>
      <c r="M502" s="113">
        <v>0</v>
      </c>
      <c r="N502" s="113">
        <v>1.3101383327299654E+19</v>
      </c>
    </row>
    <row r="503" spans="4:14" ht="15" customHeight="1">
      <c r="D503" s="111" t="b">
        <v>0</v>
      </c>
      <c r="E503" s="105">
        <v>9</v>
      </c>
      <c r="F503" s="106" t="s">
        <v>1245</v>
      </c>
      <c r="G503" s="106" t="s">
        <v>1246</v>
      </c>
      <c r="H503" s="103" t="s">
        <v>579</v>
      </c>
      <c r="I503" s="104">
        <v>40949</v>
      </c>
      <c r="J503" s="103" t="s">
        <v>1247</v>
      </c>
      <c r="K503" s="103">
        <v>182.6</v>
      </c>
      <c r="L503" s="113">
        <v>423</v>
      </c>
      <c r="M503" s="113">
        <v>0</v>
      </c>
      <c r="N503" s="113">
        <v>1.6628814103786007E+19</v>
      </c>
    </row>
    <row r="504" spans="4:14" ht="15" customHeight="1">
      <c r="D504" s="111" t="b">
        <v>0</v>
      </c>
      <c r="E504" s="105">
        <v>10</v>
      </c>
      <c r="F504" s="106" t="s">
        <v>1248</v>
      </c>
      <c r="G504" s="106" t="s">
        <v>1249</v>
      </c>
      <c r="H504" s="103" t="s">
        <v>199</v>
      </c>
      <c r="I504" s="104">
        <v>40963</v>
      </c>
      <c r="J504" s="103" t="s">
        <v>600</v>
      </c>
      <c r="K504" s="103">
        <v>278.89999999999998</v>
      </c>
      <c r="L504" s="113">
        <v>424</v>
      </c>
      <c r="M504" s="113">
        <v>0</v>
      </c>
      <c r="N504" s="113">
        <v>1.702469290223779E+19</v>
      </c>
    </row>
    <row r="505" spans="4:14" ht="15" customHeight="1">
      <c r="D505" s="111" t="b">
        <v>0</v>
      </c>
      <c r="E505" s="105">
        <v>11</v>
      </c>
      <c r="F505" s="106" t="s">
        <v>1250</v>
      </c>
      <c r="G505" s="106" t="s">
        <v>1251</v>
      </c>
      <c r="H505" s="103" t="s">
        <v>262</v>
      </c>
      <c r="I505" s="104">
        <v>40963</v>
      </c>
      <c r="J505" s="103" t="s">
        <v>1252</v>
      </c>
      <c r="K505" s="103">
        <v>434.1</v>
      </c>
      <c r="L505" s="113">
        <v>425</v>
      </c>
      <c r="M505" s="113">
        <v>0</v>
      </c>
      <c r="N505" s="113">
        <v>2.5079487735150138E+17</v>
      </c>
    </row>
    <row r="506" spans="4:14" ht="15" customHeight="1">
      <c r="D506" s="111" t="b">
        <v>0</v>
      </c>
      <c r="E506" s="105">
        <v>12</v>
      </c>
      <c r="F506" s="106" t="s">
        <v>1253</v>
      </c>
      <c r="G506" s="106" t="s">
        <v>1254</v>
      </c>
      <c r="H506" s="103" t="s">
        <v>199</v>
      </c>
      <c r="I506" s="104">
        <v>40970</v>
      </c>
      <c r="J506" s="103" t="s">
        <v>1255</v>
      </c>
      <c r="K506" s="103">
        <v>143.69999999999999</v>
      </c>
      <c r="L506" s="113">
        <v>426</v>
      </c>
      <c r="M506" s="113">
        <v>0</v>
      </c>
      <c r="N506" s="113">
        <v>1.7611842967041292E+19</v>
      </c>
    </row>
    <row r="507" spans="4:14" ht="15" customHeight="1">
      <c r="D507" s="111" t="b">
        <v>0</v>
      </c>
      <c r="E507" s="105">
        <v>13</v>
      </c>
      <c r="F507" s="106" t="s">
        <v>1256</v>
      </c>
      <c r="G507" s="106" t="s">
        <v>198</v>
      </c>
      <c r="H507" s="103" t="s">
        <v>302</v>
      </c>
      <c r="I507" s="104">
        <v>40977</v>
      </c>
      <c r="J507" s="103" t="s">
        <v>1252</v>
      </c>
      <c r="K507" s="103">
        <v>71.2</v>
      </c>
      <c r="L507" s="113">
        <v>427</v>
      </c>
      <c r="M507" s="113">
        <v>0</v>
      </c>
      <c r="N507" s="113">
        <v>1.159178784759269E+19</v>
      </c>
    </row>
    <row r="508" spans="4:14" ht="15" customHeight="1">
      <c r="D508" s="111" t="b">
        <v>0</v>
      </c>
      <c r="E508" s="105">
        <v>14</v>
      </c>
      <c r="F508" s="106" t="s">
        <v>1257</v>
      </c>
      <c r="G508" s="106" t="s">
        <v>1258</v>
      </c>
      <c r="H508" s="103" t="s">
        <v>199</v>
      </c>
      <c r="I508" s="104">
        <v>40991</v>
      </c>
      <c r="J508" s="103" t="s">
        <v>305</v>
      </c>
      <c r="K508" s="103">
        <v>95.7</v>
      </c>
      <c r="L508" s="113">
        <v>428</v>
      </c>
      <c r="M508" s="113">
        <v>0</v>
      </c>
      <c r="N508" s="113">
        <v>3.9674571261431424E+18</v>
      </c>
    </row>
    <row r="509" spans="4:14" ht="15" customHeight="1">
      <c r="D509" s="111" t="b">
        <v>0</v>
      </c>
      <c r="E509" s="105">
        <v>15</v>
      </c>
      <c r="F509" s="106" t="s">
        <v>987</v>
      </c>
      <c r="G509" s="106" t="s">
        <v>1259</v>
      </c>
      <c r="H509" s="103" t="s">
        <v>302</v>
      </c>
      <c r="I509" s="104">
        <v>40991</v>
      </c>
      <c r="J509" s="103" t="s">
        <v>1210</v>
      </c>
      <c r="K509" s="103">
        <v>268.7</v>
      </c>
      <c r="L509" s="113">
        <v>429</v>
      </c>
      <c r="M509" s="113">
        <v>0</v>
      </c>
      <c r="N509" s="113">
        <v>1.0134468288007555E+19</v>
      </c>
    </row>
    <row r="510" spans="4:14" ht="15" customHeight="1">
      <c r="D510" s="111" t="b">
        <v>0</v>
      </c>
      <c r="E510" s="105">
        <v>16</v>
      </c>
      <c r="F510" s="106" t="s">
        <v>1203</v>
      </c>
      <c r="G510" s="106" t="s">
        <v>1260</v>
      </c>
      <c r="H510" s="103" t="s">
        <v>298</v>
      </c>
      <c r="I510" s="104">
        <v>40998</v>
      </c>
      <c r="J510" s="103" t="s">
        <v>1261</v>
      </c>
      <c r="K510" s="103">
        <v>818.2</v>
      </c>
      <c r="L510" s="113">
        <v>430</v>
      </c>
      <c r="M510" s="113">
        <v>0</v>
      </c>
      <c r="N510" s="113">
        <v>1.2222926845511563E+19</v>
      </c>
    </row>
    <row r="511" spans="4:14" ht="15" customHeight="1">
      <c r="D511" s="111" t="b">
        <v>0</v>
      </c>
      <c r="E511" s="105">
        <v>17</v>
      </c>
      <c r="F511" s="106" t="s">
        <v>1262</v>
      </c>
      <c r="G511" s="106" t="s">
        <v>1263</v>
      </c>
      <c r="H511" s="103" t="s">
        <v>420</v>
      </c>
      <c r="I511" s="104">
        <v>41019</v>
      </c>
      <c r="J511" s="103" t="s">
        <v>1264</v>
      </c>
      <c r="K511" s="103">
        <v>51.9</v>
      </c>
      <c r="L511" s="113">
        <v>431</v>
      </c>
      <c r="M511" s="113">
        <v>0</v>
      </c>
      <c r="N511" s="113">
        <v>1.3809282734415839E+19</v>
      </c>
    </row>
    <row r="512" spans="4:14" ht="15" customHeight="1">
      <c r="D512" s="111" t="b">
        <v>0</v>
      </c>
      <c r="E512" s="105">
        <v>18</v>
      </c>
      <c r="F512" s="106" t="s">
        <v>1265</v>
      </c>
      <c r="G512" s="106" t="s">
        <v>1266</v>
      </c>
      <c r="H512" s="103" t="s">
        <v>345</v>
      </c>
      <c r="I512" s="104">
        <v>41026</v>
      </c>
      <c r="J512" s="103" t="s">
        <v>400</v>
      </c>
      <c r="K512" s="103">
        <v>166.7</v>
      </c>
      <c r="L512" s="113">
        <v>432</v>
      </c>
      <c r="M512" s="113">
        <v>0</v>
      </c>
      <c r="N512" s="113">
        <v>2.6771750315061724E+18</v>
      </c>
    </row>
    <row r="513" spans="4:14" ht="15" customHeight="1">
      <c r="D513" s="111" t="b">
        <v>0</v>
      </c>
      <c r="E513" s="105">
        <v>19</v>
      </c>
      <c r="F513" s="106" t="s">
        <v>1267</v>
      </c>
      <c r="G513" s="106" t="s">
        <v>1268</v>
      </c>
      <c r="H513" s="103" t="s">
        <v>345</v>
      </c>
      <c r="I513" s="104">
        <v>41026</v>
      </c>
      <c r="J513" s="103" t="s">
        <v>660</v>
      </c>
      <c r="K513" s="103">
        <v>164.3</v>
      </c>
      <c r="L513" s="113">
        <v>433</v>
      </c>
      <c r="M513" s="113">
        <v>0</v>
      </c>
      <c r="N513" s="113">
        <v>1.6777829295088062E+19</v>
      </c>
    </row>
    <row r="514" spans="4:14" ht="15" customHeight="1">
      <c r="D514" s="111" t="b">
        <v>0</v>
      </c>
      <c r="E514" s="105">
        <v>20</v>
      </c>
      <c r="F514" s="106" t="s">
        <v>1269</v>
      </c>
      <c r="G514" s="106" t="s">
        <v>1270</v>
      </c>
      <c r="H514" s="103" t="s">
        <v>262</v>
      </c>
      <c r="I514" s="104">
        <v>41026</v>
      </c>
      <c r="J514" s="103" t="s">
        <v>390</v>
      </c>
      <c r="K514" s="103">
        <v>481.6</v>
      </c>
      <c r="L514" s="113">
        <v>434</v>
      </c>
      <c r="M514" s="113">
        <v>0</v>
      </c>
      <c r="N514" s="113">
        <v>1.6037604096549067E+19</v>
      </c>
    </row>
    <row r="515" spans="4:14" ht="15" customHeight="1">
      <c r="D515" s="111" t="b">
        <v>0</v>
      </c>
      <c r="E515" s="105">
        <v>21</v>
      </c>
      <c r="F515" s="106" t="s">
        <v>1271</v>
      </c>
      <c r="G515" s="106" t="s">
        <v>1272</v>
      </c>
      <c r="H515" s="103" t="s">
        <v>785</v>
      </c>
      <c r="I515" s="104">
        <v>41026</v>
      </c>
      <c r="J515" s="103" t="s">
        <v>1273</v>
      </c>
      <c r="K515" s="103">
        <v>486.4</v>
      </c>
      <c r="L515" s="113">
        <v>435</v>
      </c>
      <c r="M515" s="113">
        <v>0</v>
      </c>
      <c r="N515" s="113">
        <v>1.0890664777486012E+19</v>
      </c>
    </row>
    <row r="516" spans="4:14" ht="15" customHeight="1">
      <c r="D516" s="111" t="b">
        <v>0</v>
      </c>
      <c r="E516" s="105">
        <v>22</v>
      </c>
      <c r="F516" s="106" t="s">
        <v>1274</v>
      </c>
      <c r="G516" s="106" t="s">
        <v>1275</v>
      </c>
      <c r="H516" s="103" t="s">
        <v>266</v>
      </c>
      <c r="I516" s="104">
        <v>41026</v>
      </c>
      <c r="J516" s="103" t="s">
        <v>1276</v>
      </c>
      <c r="K516" s="103">
        <v>125.8</v>
      </c>
      <c r="L516" s="113">
        <v>436</v>
      </c>
      <c r="M516" s="113">
        <v>0</v>
      </c>
      <c r="N516" s="113">
        <v>1.1304186718583517E+19</v>
      </c>
    </row>
    <row r="517" spans="4:14" ht="15" customHeight="1">
      <c r="D517" s="111" t="b">
        <v>0</v>
      </c>
      <c r="E517" s="105">
        <v>23</v>
      </c>
      <c r="F517" s="106" t="s">
        <v>1277</v>
      </c>
      <c r="G517" s="106" t="s">
        <v>1278</v>
      </c>
      <c r="H517" s="103" t="s">
        <v>276</v>
      </c>
      <c r="I517" s="104">
        <v>41033</v>
      </c>
      <c r="J517" s="103" t="s">
        <v>1279</v>
      </c>
      <c r="K517" s="103">
        <v>101</v>
      </c>
      <c r="L517" s="113">
        <v>437</v>
      </c>
      <c r="M517" s="113">
        <v>0</v>
      </c>
      <c r="N517" s="113">
        <v>1.7008833247229073E+19</v>
      </c>
    </row>
    <row r="518" spans="4:14" ht="15" customHeight="1">
      <c r="D518" s="111" t="b">
        <v>0</v>
      </c>
      <c r="E518" s="105">
        <v>24</v>
      </c>
      <c r="F518" s="106" t="s">
        <v>1280</v>
      </c>
      <c r="G518" s="106" t="s">
        <v>1281</v>
      </c>
      <c r="H518" s="103" t="s">
        <v>539</v>
      </c>
      <c r="I518" s="104">
        <v>41047</v>
      </c>
      <c r="J518" s="103" t="s">
        <v>1282</v>
      </c>
      <c r="K518" s="103">
        <v>51.6</v>
      </c>
      <c r="L518" s="113">
        <v>438</v>
      </c>
      <c r="M518" s="113">
        <v>0</v>
      </c>
      <c r="N518" s="113">
        <v>8.1773730443378954E+18</v>
      </c>
    </row>
    <row r="519" spans="4:14" ht="15" customHeight="1">
      <c r="D519" s="111" t="b">
        <v>0</v>
      </c>
      <c r="E519" s="105">
        <v>25</v>
      </c>
      <c r="F519" s="106" t="s">
        <v>1283</v>
      </c>
      <c r="G519" s="106" t="s">
        <v>1284</v>
      </c>
      <c r="H519" s="103" t="s">
        <v>514</v>
      </c>
      <c r="I519" s="104">
        <v>41068</v>
      </c>
      <c r="J519" s="103" t="s">
        <v>1285</v>
      </c>
      <c r="K519" s="103">
        <v>46.1</v>
      </c>
      <c r="L519" s="113">
        <v>439</v>
      </c>
      <c r="M519" s="113">
        <v>0</v>
      </c>
      <c r="N519" s="113">
        <v>6.9149176540952945E+18</v>
      </c>
    </row>
    <row r="520" spans="4:14" ht="15" customHeight="1">
      <c r="D520" s="111" t="b">
        <v>0</v>
      </c>
      <c r="E520" s="105">
        <v>26</v>
      </c>
      <c r="F520" s="106" t="s">
        <v>1286</v>
      </c>
      <c r="G520" s="106" t="s">
        <v>1126</v>
      </c>
      <c r="H520" s="103" t="s">
        <v>785</v>
      </c>
      <c r="I520" s="104">
        <v>41068</v>
      </c>
      <c r="J520" s="103" t="s">
        <v>786</v>
      </c>
      <c r="K520" s="103">
        <v>54.4</v>
      </c>
      <c r="L520" s="113">
        <v>440</v>
      </c>
      <c r="M520" s="113">
        <v>0</v>
      </c>
      <c r="N520" s="113">
        <v>1.1491180832967365E+19</v>
      </c>
    </row>
    <row r="521" spans="4:14" ht="15" customHeight="1">
      <c r="D521" s="111" t="b">
        <v>0</v>
      </c>
      <c r="E521" s="105">
        <v>27</v>
      </c>
      <c r="F521" s="106" t="s">
        <v>1287</v>
      </c>
      <c r="G521" s="106" t="s">
        <v>1288</v>
      </c>
      <c r="H521" s="103" t="s">
        <v>302</v>
      </c>
      <c r="I521" s="104">
        <v>41068</v>
      </c>
      <c r="J521" s="103" t="s">
        <v>197</v>
      </c>
      <c r="K521" s="103">
        <v>43.1</v>
      </c>
      <c r="L521" s="113">
        <v>441</v>
      </c>
      <c r="M521" s="113">
        <v>0</v>
      </c>
      <c r="N521" s="113">
        <v>1.2740060353948371E+19</v>
      </c>
    </row>
    <row r="522" spans="4:14" ht="15" customHeight="1">
      <c r="D522" s="111" t="b">
        <v>0</v>
      </c>
      <c r="E522" s="105">
        <v>28</v>
      </c>
      <c r="F522" s="106" t="s">
        <v>1289</v>
      </c>
      <c r="G522" s="106" t="s">
        <v>1290</v>
      </c>
      <c r="H522" s="103" t="s">
        <v>396</v>
      </c>
      <c r="I522" s="104">
        <v>41068</v>
      </c>
      <c r="J522" s="103" t="s">
        <v>1052</v>
      </c>
      <c r="K522" s="103">
        <v>533.1</v>
      </c>
      <c r="L522" s="113">
        <v>442</v>
      </c>
      <c r="M522" s="113">
        <v>0</v>
      </c>
      <c r="N522" s="113">
        <v>1.5144672564224406E+19</v>
      </c>
    </row>
    <row r="523" spans="4:14" ht="15" customHeight="1">
      <c r="D523" s="111" t="b">
        <v>0</v>
      </c>
      <c r="E523" s="105">
        <v>29</v>
      </c>
      <c r="F523" s="106" t="s">
        <v>1291</v>
      </c>
      <c r="G523" s="106" t="s">
        <v>805</v>
      </c>
      <c r="H523" s="103" t="s">
        <v>276</v>
      </c>
      <c r="I523" s="104">
        <v>41075</v>
      </c>
      <c r="J523" s="103" t="s">
        <v>1292</v>
      </c>
      <c r="K523" s="103">
        <v>169.5</v>
      </c>
      <c r="L523" s="113">
        <v>443</v>
      </c>
      <c r="M523" s="113">
        <v>0</v>
      </c>
      <c r="N523" s="113">
        <v>1.461400241827489E+19</v>
      </c>
    </row>
    <row r="524" spans="4:14" ht="15" customHeight="1">
      <c r="D524" s="111" t="b">
        <v>0</v>
      </c>
      <c r="E524" s="105">
        <v>30</v>
      </c>
      <c r="F524" s="106" t="s">
        <v>1293</v>
      </c>
      <c r="G524" s="106" t="s">
        <v>1294</v>
      </c>
      <c r="H524" s="103" t="s">
        <v>199</v>
      </c>
      <c r="I524" s="104">
        <v>41075</v>
      </c>
      <c r="J524" s="103" t="s">
        <v>1203</v>
      </c>
      <c r="K524" s="103">
        <v>151</v>
      </c>
      <c r="L524" s="113">
        <v>444</v>
      </c>
      <c r="M524" s="113">
        <v>0</v>
      </c>
      <c r="N524" s="113">
        <v>1.106044433658385E+19</v>
      </c>
    </row>
    <row r="525" spans="4:14" ht="15" customHeight="1">
      <c r="D525" s="111" t="b">
        <v>0</v>
      </c>
      <c r="E525" s="105">
        <v>31</v>
      </c>
      <c r="F525" s="106" t="s">
        <v>1295</v>
      </c>
      <c r="G525" s="106" t="s">
        <v>1296</v>
      </c>
      <c r="H525" s="103" t="s">
        <v>1235</v>
      </c>
      <c r="I525" s="104">
        <v>41075</v>
      </c>
      <c r="J525" s="103" t="s">
        <v>1297</v>
      </c>
      <c r="K525" s="103">
        <v>163.9</v>
      </c>
      <c r="L525" s="113">
        <v>445</v>
      </c>
      <c r="M525" s="113">
        <v>0</v>
      </c>
      <c r="N525" s="113">
        <v>1.3870973084282399E+18</v>
      </c>
    </row>
    <row r="526" spans="4:14" ht="15" customHeight="1">
      <c r="D526" s="111" t="b">
        <v>0</v>
      </c>
      <c r="E526" s="105">
        <v>32</v>
      </c>
      <c r="F526" s="106" t="s">
        <v>1298</v>
      </c>
      <c r="G526" s="106" t="s">
        <v>1299</v>
      </c>
      <c r="H526" s="103" t="s">
        <v>199</v>
      </c>
      <c r="I526" s="104">
        <v>41096</v>
      </c>
      <c r="J526" s="103" t="s">
        <v>1300</v>
      </c>
      <c r="K526" s="103">
        <v>173.6</v>
      </c>
      <c r="L526" s="113">
        <v>446</v>
      </c>
      <c r="M526" s="113">
        <v>0</v>
      </c>
      <c r="N526" s="113">
        <v>6.9691819629483674E+18</v>
      </c>
    </row>
    <row r="527" spans="4:14" ht="15" customHeight="1">
      <c r="D527" s="111" t="b">
        <v>0</v>
      </c>
      <c r="E527" s="105">
        <v>33</v>
      </c>
      <c r="F527" s="106" t="s">
        <v>1301</v>
      </c>
      <c r="G527" s="106" t="s">
        <v>1302</v>
      </c>
      <c r="H527" s="103" t="s">
        <v>247</v>
      </c>
      <c r="I527" s="104">
        <v>41103</v>
      </c>
      <c r="J527" s="103" t="s">
        <v>1303</v>
      </c>
      <c r="K527" s="103">
        <v>24.8</v>
      </c>
      <c r="L527" s="113">
        <v>447</v>
      </c>
      <c r="M527" s="113">
        <v>0</v>
      </c>
      <c r="N527" s="113">
        <v>3.5557700614706908E+18</v>
      </c>
    </row>
    <row r="528" spans="4:14" ht="15" customHeight="1">
      <c r="D528" s="111" t="b">
        <v>0</v>
      </c>
      <c r="E528" s="105">
        <v>34</v>
      </c>
      <c r="F528" s="106" t="s">
        <v>1304</v>
      </c>
      <c r="G528" s="106" t="s">
        <v>597</v>
      </c>
      <c r="H528" s="103" t="s">
        <v>276</v>
      </c>
      <c r="I528" s="104">
        <v>41110</v>
      </c>
      <c r="J528" s="103" t="s">
        <v>1305</v>
      </c>
      <c r="K528" s="103">
        <v>87</v>
      </c>
      <c r="L528" s="113">
        <v>448</v>
      </c>
      <c r="M528" s="113">
        <v>0</v>
      </c>
      <c r="N528" s="113">
        <v>1.476196119377944E+19</v>
      </c>
    </row>
    <row r="529" spans="4:14" ht="15" customHeight="1">
      <c r="D529" s="111" t="b">
        <v>0</v>
      </c>
      <c r="E529" s="105">
        <v>35</v>
      </c>
      <c r="F529" s="106" t="s">
        <v>1306</v>
      </c>
      <c r="G529" s="106" t="s">
        <v>1307</v>
      </c>
      <c r="H529" s="103" t="s">
        <v>199</v>
      </c>
      <c r="I529" s="104">
        <v>41110</v>
      </c>
      <c r="J529" s="103" t="s">
        <v>1308</v>
      </c>
      <c r="K529" s="103">
        <v>119.8</v>
      </c>
      <c r="L529" s="113">
        <v>449</v>
      </c>
      <c r="M529" s="113">
        <v>0</v>
      </c>
      <c r="N529" s="113">
        <v>1.6323816039140004E+19</v>
      </c>
    </row>
    <row r="530" spans="4:14" ht="15" customHeight="1">
      <c r="D530" s="111" t="b">
        <v>0</v>
      </c>
      <c r="E530" s="105">
        <v>36</v>
      </c>
      <c r="F530" s="106" t="s">
        <v>1309</v>
      </c>
      <c r="G530" s="106" t="s">
        <v>499</v>
      </c>
      <c r="H530" s="103" t="s">
        <v>199</v>
      </c>
      <c r="I530" s="104">
        <v>41110</v>
      </c>
      <c r="J530" s="103" t="s">
        <v>1308</v>
      </c>
      <c r="K530" s="103">
        <v>222.7</v>
      </c>
      <c r="L530" s="113">
        <v>450</v>
      </c>
      <c r="M530" s="113">
        <v>0</v>
      </c>
      <c r="N530" s="113">
        <v>2.82146589806462E+18</v>
      </c>
    </row>
    <row r="531" spans="4:14" ht="15" customHeight="1">
      <c r="D531" s="111" t="b">
        <v>0</v>
      </c>
      <c r="E531" s="105">
        <v>37</v>
      </c>
      <c r="F531" s="106" t="s">
        <v>1310</v>
      </c>
      <c r="G531" s="106" t="s">
        <v>1311</v>
      </c>
      <c r="H531" s="103" t="s">
        <v>280</v>
      </c>
      <c r="I531" s="104">
        <v>41110</v>
      </c>
      <c r="J531" s="103" t="s">
        <v>403</v>
      </c>
      <c r="K531" s="103">
        <v>110</v>
      </c>
      <c r="L531" s="113">
        <v>451</v>
      </c>
      <c r="M531" s="113">
        <v>0</v>
      </c>
      <c r="N531" s="113">
        <v>1.1801242876433746E+19</v>
      </c>
    </row>
    <row r="532" spans="4:14" ht="15" customHeight="1">
      <c r="D532" s="111" t="b">
        <v>0</v>
      </c>
      <c r="E532" s="105">
        <v>38</v>
      </c>
      <c r="F532" s="106" t="s">
        <v>1312</v>
      </c>
      <c r="G532" s="106" t="s">
        <v>198</v>
      </c>
      <c r="H532" s="103" t="s">
        <v>302</v>
      </c>
      <c r="I532" s="104">
        <v>41110</v>
      </c>
      <c r="J532" s="103" t="s">
        <v>1313</v>
      </c>
      <c r="K532" s="103">
        <v>199.1</v>
      </c>
      <c r="L532" s="113">
        <v>452</v>
      </c>
      <c r="M532" s="113">
        <v>0</v>
      </c>
      <c r="N532" s="113">
        <v>7.1104832634334607E+18</v>
      </c>
    </row>
    <row r="533" spans="4:14" ht="15" customHeight="1">
      <c r="D533" s="111" t="b">
        <v>0</v>
      </c>
      <c r="E533" s="105">
        <v>39</v>
      </c>
      <c r="F533" s="106" t="s">
        <v>1314</v>
      </c>
      <c r="G533" s="106" t="s">
        <v>916</v>
      </c>
      <c r="H533" s="103" t="s">
        <v>199</v>
      </c>
      <c r="I533" s="104">
        <v>41117</v>
      </c>
      <c r="J533" s="103" t="s">
        <v>305</v>
      </c>
      <c r="K533" s="103">
        <v>216.7</v>
      </c>
      <c r="L533" s="113">
        <v>453</v>
      </c>
      <c r="M533" s="113">
        <v>0</v>
      </c>
      <c r="N533" s="113">
        <v>1.1305249225806651E+19</v>
      </c>
    </row>
    <row r="534" spans="4:14" ht="15" customHeight="1">
      <c r="D534" s="111" t="b">
        <v>0</v>
      </c>
      <c r="E534" s="105">
        <v>40</v>
      </c>
      <c r="F534" s="106" t="s">
        <v>1315</v>
      </c>
      <c r="G534" s="106" t="s">
        <v>1316</v>
      </c>
      <c r="H534" s="103" t="s">
        <v>302</v>
      </c>
      <c r="I534" s="104">
        <v>41124</v>
      </c>
      <c r="J534" s="103" t="s">
        <v>613</v>
      </c>
      <c r="K534" s="103">
        <v>88.9</v>
      </c>
      <c r="L534" s="113">
        <v>454</v>
      </c>
      <c r="M534" s="113">
        <v>0</v>
      </c>
      <c r="N534" s="113">
        <v>1.0577408308077949E+19</v>
      </c>
    </row>
    <row r="535" spans="4:14" ht="15" customHeight="1">
      <c r="D535" s="111" t="b">
        <v>0</v>
      </c>
      <c r="E535" s="105">
        <v>41</v>
      </c>
      <c r="F535" s="106" t="s">
        <v>1052</v>
      </c>
      <c r="G535" s="106" t="s">
        <v>1317</v>
      </c>
      <c r="H535" s="103" t="s">
        <v>262</v>
      </c>
      <c r="I535" s="104">
        <v>41159</v>
      </c>
      <c r="J535" s="103" t="s">
        <v>1236</v>
      </c>
      <c r="K535" s="103">
        <v>215.9</v>
      </c>
      <c r="L535" s="113">
        <v>455</v>
      </c>
      <c r="M535" s="113">
        <v>0</v>
      </c>
      <c r="N535" s="113">
        <v>5.9563144615713147E+18</v>
      </c>
    </row>
    <row r="536" spans="4:14" ht="15" customHeight="1">
      <c r="D536" s="111" t="b">
        <v>0</v>
      </c>
      <c r="E536" s="105">
        <v>42</v>
      </c>
      <c r="F536" s="106" t="s">
        <v>1318</v>
      </c>
      <c r="G536" s="106" t="s">
        <v>635</v>
      </c>
      <c r="H536" s="103" t="s">
        <v>247</v>
      </c>
      <c r="I536" s="104">
        <v>41166</v>
      </c>
      <c r="J536" s="103" t="s">
        <v>859</v>
      </c>
      <c r="K536" s="103">
        <v>282.3</v>
      </c>
      <c r="L536" s="113">
        <v>456</v>
      </c>
      <c r="M536" s="113">
        <v>0</v>
      </c>
      <c r="N536" s="113">
        <v>1.4050389513413982E+19</v>
      </c>
    </row>
    <row r="537" spans="4:14" ht="15" customHeight="1">
      <c r="D537" s="111" t="b">
        <v>0</v>
      </c>
      <c r="E537" s="105">
        <v>43</v>
      </c>
      <c r="F537" s="106" t="s">
        <v>1319</v>
      </c>
      <c r="G537" s="106" t="s">
        <v>1320</v>
      </c>
      <c r="H537" s="103" t="s">
        <v>302</v>
      </c>
      <c r="I537" s="104">
        <v>41180</v>
      </c>
      <c r="J537" s="103" t="s">
        <v>1321</v>
      </c>
      <c r="K537" s="103">
        <v>328.4</v>
      </c>
      <c r="L537" s="113">
        <v>457</v>
      </c>
      <c r="M537" s="113">
        <v>0</v>
      </c>
      <c r="N537" s="113">
        <v>1.1764095392046109E+19</v>
      </c>
    </row>
    <row r="538" spans="4:14" ht="15" customHeight="1">
      <c r="D538" s="111" t="b">
        <v>0</v>
      </c>
      <c r="E538" s="105">
        <v>44</v>
      </c>
      <c r="F538" s="106" t="s">
        <v>1322</v>
      </c>
      <c r="G538" s="106" t="s">
        <v>1323</v>
      </c>
      <c r="H538" s="103" t="s">
        <v>276</v>
      </c>
      <c r="I538" s="104">
        <v>41201</v>
      </c>
      <c r="J538" s="103" t="s">
        <v>1324</v>
      </c>
      <c r="K538" s="103">
        <v>159.1</v>
      </c>
      <c r="L538" s="113">
        <v>458</v>
      </c>
      <c r="M538" s="113">
        <v>0</v>
      </c>
      <c r="N538" s="113">
        <v>1.1789864934163128E+19</v>
      </c>
    </row>
    <row r="539" spans="4:14" ht="15" customHeight="1">
      <c r="D539" s="111" t="b">
        <v>0</v>
      </c>
      <c r="E539" s="105">
        <v>45</v>
      </c>
      <c r="F539" s="106" t="s">
        <v>1325</v>
      </c>
      <c r="G539" s="106" t="s">
        <v>1326</v>
      </c>
      <c r="H539" s="103" t="s">
        <v>276</v>
      </c>
      <c r="I539" s="104">
        <v>41201</v>
      </c>
      <c r="J539" s="103" t="s">
        <v>305</v>
      </c>
      <c r="K539" s="103">
        <v>67.2</v>
      </c>
      <c r="L539" s="113">
        <v>459</v>
      </c>
      <c r="M539" s="113">
        <v>0</v>
      </c>
      <c r="N539" s="113">
        <v>6.6202183465751562E+18</v>
      </c>
    </row>
    <row r="540" spans="4:14" ht="15" customHeight="1">
      <c r="D540" s="111" t="b">
        <v>0</v>
      </c>
      <c r="E540" s="105">
        <v>46</v>
      </c>
      <c r="F540" s="106" t="s">
        <v>1327</v>
      </c>
      <c r="G540" s="106" t="s">
        <v>1328</v>
      </c>
      <c r="H540" s="103" t="s">
        <v>247</v>
      </c>
      <c r="I540" s="104">
        <v>41201</v>
      </c>
      <c r="J540" s="103" t="s">
        <v>859</v>
      </c>
      <c r="K540" s="103">
        <v>200.6</v>
      </c>
      <c r="L540" s="113">
        <v>460</v>
      </c>
      <c r="M540" s="113">
        <v>0</v>
      </c>
      <c r="N540" s="113">
        <v>5.5396547189465068E+18</v>
      </c>
    </row>
    <row r="541" spans="4:14" ht="15" customHeight="1">
      <c r="D541" s="111" t="b">
        <v>0</v>
      </c>
      <c r="E541" s="105">
        <v>47</v>
      </c>
      <c r="F541" s="106" t="s">
        <v>1329</v>
      </c>
      <c r="G541" s="106" t="s">
        <v>1330</v>
      </c>
      <c r="H541" s="103" t="s">
        <v>535</v>
      </c>
      <c r="I541" s="104">
        <v>41208</v>
      </c>
      <c r="J541" s="103" t="s">
        <v>1331</v>
      </c>
      <c r="K541" s="103">
        <v>483</v>
      </c>
      <c r="L541" s="113">
        <v>461</v>
      </c>
      <c r="M541" s="113">
        <v>0</v>
      </c>
      <c r="N541" s="113">
        <v>9.5802530363354194E+18</v>
      </c>
    </row>
    <row r="542" spans="4:14" ht="15" customHeight="1">
      <c r="D542" s="111" t="b">
        <v>0</v>
      </c>
      <c r="E542" s="105">
        <v>48</v>
      </c>
      <c r="F542" s="106" t="s">
        <v>1332</v>
      </c>
      <c r="G542" s="106" t="s">
        <v>1333</v>
      </c>
      <c r="H542" s="103" t="s">
        <v>276</v>
      </c>
      <c r="I542" s="104">
        <v>41215</v>
      </c>
      <c r="J542" s="103" t="s">
        <v>740</v>
      </c>
      <c r="K542" s="103">
        <v>225.5</v>
      </c>
      <c r="L542" s="113">
        <v>462</v>
      </c>
      <c r="M542" s="113">
        <v>0</v>
      </c>
      <c r="N542" s="113">
        <v>3.3274914360905989E+18</v>
      </c>
    </row>
    <row r="543" spans="4:14" ht="15" customHeight="1">
      <c r="D543" s="111" t="b">
        <v>0</v>
      </c>
      <c r="E543" s="105">
        <v>49</v>
      </c>
      <c r="F543" s="106" t="s">
        <v>1334</v>
      </c>
      <c r="G543" s="106" t="s">
        <v>1335</v>
      </c>
      <c r="H543" s="103" t="s">
        <v>302</v>
      </c>
      <c r="I543" s="104">
        <v>41215</v>
      </c>
      <c r="J543" s="103" t="s">
        <v>746</v>
      </c>
      <c r="K543" s="103">
        <v>924</v>
      </c>
      <c r="L543" s="113">
        <v>463</v>
      </c>
      <c r="M543" s="113">
        <v>0</v>
      </c>
      <c r="N543" s="113">
        <v>8.330318208158807E+18</v>
      </c>
    </row>
    <row r="544" spans="4:14" ht="15" customHeight="1">
      <c r="D544" s="111" t="b">
        <v>0</v>
      </c>
      <c r="E544" s="105">
        <v>50</v>
      </c>
      <c r="F544" s="106" t="s">
        <v>1336</v>
      </c>
      <c r="G544" s="106" t="s">
        <v>1337</v>
      </c>
      <c r="H544" s="103" t="s">
        <v>199</v>
      </c>
      <c r="I544" s="104">
        <v>41229</v>
      </c>
      <c r="J544" s="103" t="s">
        <v>1338</v>
      </c>
      <c r="K544" s="103">
        <v>124.6</v>
      </c>
      <c r="L544" s="113">
        <v>464</v>
      </c>
      <c r="M544" s="113">
        <v>0</v>
      </c>
      <c r="N544" s="113">
        <v>7.8297971722132613E+18</v>
      </c>
    </row>
    <row r="545" spans="4:14" ht="15" customHeight="1">
      <c r="D545" s="111" t="b">
        <v>0</v>
      </c>
      <c r="E545" s="105">
        <v>51</v>
      </c>
      <c r="F545" s="106" t="s">
        <v>1339</v>
      </c>
      <c r="G545" s="106" t="s">
        <v>1340</v>
      </c>
      <c r="H545" s="103" t="s">
        <v>247</v>
      </c>
      <c r="I545" s="104">
        <v>41257</v>
      </c>
      <c r="J545" s="103" t="s">
        <v>1341</v>
      </c>
      <c r="K545" s="103">
        <v>42.8</v>
      </c>
      <c r="L545" s="113">
        <v>465</v>
      </c>
      <c r="M545" s="113">
        <v>0</v>
      </c>
      <c r="N545" s="113">
        <v>5.9888687164044646E+18</v>
      </c>
    </row>
    <row r="546" spans="4:14" ht="15" customHeight="1">
      <c r="D546" s="111" t="b">
        <v>0</v>
      </c>
      <c r="E546" s="105">
        <v>1</v>
      </c>
      <c r="F546" s="106" t="s">
        <v>1342</v>
      </c>
      <c r="G546" s="106" t="s">
        <v>1343</v>
      </c>
      <c r="H546" s="103" t="s">
        <v>294</v>
      </c>
      <c r="I546" s="104">
        <v>41285</v>
      </c>
      <c r="J546" s="103" t="s">
        <v>456</v>
      </c>
      <c r="K546" s="103">
        <v>97.7</v>
      </c>
      <c r="L546" s="113">
        <v>466</v>
      </c>
      <c r="M546" s="113">
        <v>0</v>
      </c>
      <c r="N546" s="113">
        <v>1.0374738564585378E+19</v>
      </c>
    </row>
    <row r="547" spans="4:14" ht="15" customHeight="1">
      <c r="D547" s="111" t="b">
        <v>0</v>
      </c>
      <c r="E547" s="105">
        <v>2</v>
      </c>
      <c r="F547" s="106" t="s">
        <v>1344</v>
      </c>
      <c r="G547" s="106" t="s">
        <v>1345</v>
      </c>
      <c r="H547" s="103" t="s">
        <v>262</v>
      </c>
      <c r="I547" s="104">
        <v>41292</v>
      </c>
      <c r="J547" s="103" t="s">
        <v>1346</v>
      </c>
      <c r="K547" s="103">
        <v>50.2</v>
      </c>
      <c r="L547" s="113">
        <v>467</v>
      </c>
      <c r="M547" s="113">
        <v>0</v>
      </c>
      <c r="N547" s="113">
        <v>1.417363038535127E+19</v>
      </c>
    </row>
    <row r="548" spans="4:14" ht="15" customHeight="1">
      <c r="D548" s="111" t="b">
        <v>0</v>
      </c>
      <c r="E548" s="105">
        <v>3</v>
      </c>
      <c r="F548" s="106" t="s">
        <v>1347</v>
      </c>
      <c r="G548" s="106" t="s">
        <v>198</v>
      </c>
      <c r="H548" s="103" t="s">
        <v>302</v>
      </c>
      <c r="I548" s="104">
        <v>41320</v>
      </c>
      <c r="J548" s="103" t="s">
        <v>631</v>
      </c>
      <c r="K548" s="103">
        <v>58.4</v>
      </c>
      <c r="L548" s="113">
        <v>468</v>
      </c>
      <c r="M548" s="113">
        <v>0</v>
      </c>
      <c r="N548" s="113">
        <v>1.6145812186352144E+19</v>
      </c>
    </row>
    <row r="549" spans="4:14" ht="15" customHeight="1">
      <c r="D549" s="111" t="b">
        <v>0</v>
      </c>
      <c r="E549" s="105">
        <v>4</v>
      </c>
      <c r="F549" s="106" t="s">
        <v>834</v>
      </c>
      <c r="G549" s="106" t="s">
        <v>1348</v>
      </c>
      <c r="H549" s="103" t="s">
        <v>199</v>
      </c>
      <c r="I549" s="104">
        <v>41341</v>
      </c>
      <c r="J549" s="103" t="s">
        <v>1349</v>
      </c>
      <c r="K549" s="103">
        <v>258.8</v>
      </c>
      <c r="L549" s="113">
        <v>469</v>
      </c>
      <c r="M549" s="113">
        <v>0</v>
      </c>
      <c r="N549" s="113">
        <v>6.9842047320156785E+18</v>
      </c>
    </row>
    <row r="550" spans="4:14" ht="15" customHeight="1">
      <c r="D550" s="111" t="b">
        <v>0</v>
      </c>
      <c r="E550" s="105">
        <v>5</v>
      </c>
      <c r="F550" s="106" t="s">
        <v>1350</v>
      </c>
      <c r="G550" s="106" t="s">
        <v>1351</v>
      </c>
      <c r="H550" s="103" t="s">
        <v>531</v>
      </c>
      <c r="I550" s="104">
        <v>41369</v>
      </c>
      <c r="J550" s="103" t="s">
        <v>1352</v>
      </c>
      <c r="K550" s="103">
        <v>45.2</v>
      </c>
      <c r="L550" s="113">
        <v>470</v>
      </c>
      <c r="M550" s="113">
        <v>0</v>
      </c>
      <c r="N550" s="113">
        <v>3.1409390457279805E+18</v>
      </c>
    </row>
    <row r="551" spans="4:14" ht="15" customHeight="1">
      <c r="D551" s="111" t="b">
        <v>0</v>
      </c>
      <c r="E551" s="105">
        <v>6</v>
      </c>
      <c r="F551" s="106" t="s">
        <v>1273</v>
      </c>
      <c r="G551" s="106" t="s">
        <v>1353</v>
      </c>
      <c r="H551" s="103" t="s">
        <v>582</v>
      </c>
      <c r="I551" s="104">
        <v>41383</v>
      </c>
      <c r="J551" s="103" t="s">
        <v>1354</v>
      </c>
      <c r="K551" s="103">
        <v>100.1</v>
      </c>
      <c r="L551" s="113">
        <v>471</v>
      </c>
      <c r="M551" s="113">
        <v>0</v>
      </c>
      <c r="N551" s="113">
        <v>1.0092998154400334E+19</v>
      </c>
    </row>
    <row r="552" spans="4:14" ht="15" customHeight="1">
      <c r="D552" s="111" t="b">
        <v>0</v>
      </c>
      <c r="E552" s="105">
        <v>7</v>
      </c>
      <c r="F552" s="106" t="s">
        <v>1355</v>
      </c>
      <c r="G552" s="106" t="s">
        <v>1356</v>
      </c>
      <c r="H552" s="103" t="s">
        <v>276</v>
      </c>
      <c r="I552" s="104">
        <v>41383</v>
      </c>
      <c r="J552" s="103" t="s">
        <v>1357</v>
      </c>
      <c r="K552" s="103">
        <v>110.9</v>
      </c>
      <c r="L552" s="113">
        <v>472</v>
      </c>
      <c r="M552" s="113">
        <v>0</v>
      </c>
      <c r="N552" s="113">
        <v>3.9190067674469478E+18</v>
      </c>
    </row>
    <row r="553" spans="4:14" ht="15" customHeight="1">
      <c r="D553" s="111" t="b">
        <v>0</v>
      </c>
      <c r="E553" s="105">
        <v>8</v>
      </c>
      <c r="F553" s="106" t="s">
        <v>1358</v>
      </c>
      <c r="G553" s="106" t="s">
        <v>1359</v>
      </c>
      <c r="H553" s="103" t="s">
        <v>276</v>
      </c>
      <c r="I553" s="104">
        <v>41383</v>
      </c>
      <c r="J553" s="103" t="s">
        <v>604</v>
      </c>
      <c r="K553" s="103">
        <v>39.200000000000003</v>
      </c>
      <c r="L553" s="113">
        <v>473</v>
      </c>
      <c r="M553" s="113">
        <v>0</v>
      </c>
      <c r="N553" s="113">
        <v>1.842449034003736E+19</v>
      </c>
    </row>
    <row r="554" spans="4:14" ht="15" customHeight="1">
      <c r="D554" s="111" t="b">
        <v>0</v>
      </c>
      <c r="E554" s="105">
        <v>9</v>
      </c>
      <c r="F554" s="106" t="s">
        <v>1360</v>
      </c>
      <c r="G554" s="106" t="s">
        <v>1361</v>
      </c>
      <c r="H554" s="103" t="s">
        <v>396</v>
      </c>
      <c r="I554" s="104">
        <v>41390</v>
      </c>
      <c r="J554" s="103" t="s">
        <v>1046</v>
      </c>
      <c r="K554" s="103">
        <v>108.6</v>
      </c>
      <c r="L554" s="113">
        <v>474</v>
      </c>
      <c r="M554" s="113">
        <v>0</v>
      </c>
      <c r="N554" s="113">
        <v>7.8849670377186304E+18</v>
      </c>
    </row>
    <row r="555" spans="4:14" ht="15" customHeight="1">
      <c r="D555" s="111" t="b">
        <v>0</v>
      </c>
      <c r="E555" s="105">
        <v>10</v>
      </c>
      <c r="F555" s="106" t="s">
        <v>1362</v>
      </c>
      <c r="G555" s="106" t="s">
        <v>961</v>
      </c>
      <c r="H555" s="103" t="s">
        <v>199</v>
      </c>
      <c r="I555" s="104">
        <v>41390</v>
      </c>
      <c r="J555" s="103" t="s">
        <v>782</v>
      </c>
      <c r="K555" s="103">
        <v>316.5</v>
      </c>
      <c r="L555" s="113">
        <v>475</v>
      </c>
      <c r="M555" s="113">
        <v>0</v>
      </c>
      <c r="N555" s="113">
        <v>1.7054592031743173E+19</v>
      </c>
    </row>
    <row r="556" spans="4:14" ht="15" customHeight="1">
      <c r="D556" s="111" t="b">
        <v>0</v>
      </c>
      <c r="E556" s="105">
        <v>11</v>
      </c>
      <c r="F556" s="106" t="s">
        <v>1363</v>
      </c>
      <c r="G556" s="106" t="s">
        <v>1048</v>
      </c>
      <c r="H556" s="103" t="s">
        <v>396</v>
      </c>
      <c r="I556" s="104">
        <v>41404</v>
      </c>
      <c r="J556" s="103" t="s">
        <v>1165</v>
      </c>
      <c r="K556" s="103">
        <v>21.9</v>
      </c>
      <c r="L556" s="113">
        <v>476</v>
      </c>
      <c r="M556" s="113">
        <v>0</v>
      </c>
      <c r="N556" s="113">
        <v>8.0016656925431409E+18</v>
      </c>
    </row>
    <row r="557" spans="4:14" ht="15" customHeight="1">
      <c r="D557" s="111" t="b">
        <v>0</v>
      </c>
      <c r="E557" s="105">
        <v>12</v>
      </c>
      <c r="F557" s="106" t="s">
        <v>1364</v>
      </c>
      <c r="G557" s="106" t="s">
        <v>1111</v>
      </c>
      <c r="H557" s="103" t="s">
        <v>199</v>
      </c>
      <c r="I557" s="104">
        <v>41404</v>
      </c>
      <c r="J557" s="103" t="s">
        <v>1365</v>
      </c>
      <c r="K557" s="103">
        <v>60.8</v>
      </c>
      <c r="L557" s="113">
        <v>477</v>
      </c>
      <c r="M557" s="113">
        <v>0</v>
      </c>
      <c r="N557" s="113">
        <v>8.8456745853266442E+18</v>
      </c>
    </row>
    <row r="558" spans="4:14" ht="15" customHeight="1">
      <c r="D558" s="111" t="b">
        <v>0</v>
      </c>
      <c r="E558" s="105">
        <v>13</v>
      </c>
      <c r="F558" s="106" t="s">
        <v>1366</v>
      </c>
      <c r="G558" s="106" t="s">
        <v>1004</v>
      </c>
      <c r="H558" s="103" t="s">
        <v>531</v>
      </c>
      <c r="I558" s="104">
        <v>41408</v>
      </c>
      <c r="J558" s="103" t="s">
        <v>1367</v>
      </c>
      <c r="K558" s="103">
        <v>31.6</v>
      </c>
      <c r="L558" s="113">
        <v>478</v>
      </c>
      <c r="M558" s="113">
        <v>0</v>
      </c>
      <c r="N558" s="113">
        <v>1.5242958660862505E+19</v>
      </c>
    </row>
    <row r="559" spans="4:14" ht="15" customHeight="1">
      <c r="D559" s="111" t="b">
        <v>0</v>
      </c>
      <c r="E559" s="105">
        <v>14</v>
      </c>
      <c r="F559" s="106" t="s">
        <v>1368</v>
      </c>
      <c r="G559" s="106" t="s">
        <v>1369</v>
      </c>
      <c r="H559" s="103" t="s">
        <v>607</v>
      </c>
      <c r="I559" s="104">
        <v>41425</v>
      </c>
      <c r="J559" s="103" t="s">
        <v>971</v>
      </c>
      <c r="K559" s="103">
        <v>134</v>
      </c>
      <c r="L559" s="113">
        <v>479</v>
      </c>
      <c r="M559" s="113">
        <v>0</v>
      </c>
      <c r="N559" s="113">
        <v>5.1144600589186181E+18</v>
      </c>
    </row>
    <row r="560" spans="4:14" ht="15" customHeight="1">
      <c r="D560" s="111" t="b">
        <v>0</v>
      </c>
      <c r="E560" s="105">
        <v>15</v>
      </c>
      <c r="F560" s="106" t="s">
        <v>1370</v>
      </c>
      <c r="G560" s="106" t="s">
        <v>1371</v>
      </c>
      <c r="H560" s="103" t="s">
        <v>270</v>
      </c>
      <c r="I560" s="104">
        <v>41431</v>
      </c>
      <c r="J560" s="103" t="s">
        <v>926</v>
      </c>
      <c r="K560" s="103">
        <v>20.2</v>
      </c>
      <c r="L560" s="113">
        <v>480</v>
      </c>
      <c r="M560" s="113">
        <v>0</v>
      </c>
      <c r="N560" s="113">
        <v>1.6259744368372931E+19</v>
      </c>
    </row>
    <row r="561" spans="4:14" ht="15" customHeight="1">
      <c r="D561" s="111" t="b">
        <v>0</v>
      </c>
      <c r="E561" s="105">
        <v>16</v>
      </c>
      <c r="F561" s="106" t="s">
        <v>1372</v>
      </c>
      <c r="G561" s="106" t="s">
        <v>1373</v>
      </c>
      <c r="H561" s="103" t="s">
        <v>1235</v>
      </c>
      <c r="I561" s="104">
        <v>41432</v>
      </c>
      <c r="J561" s="103" t="s">
        <v>1374</v>
      </c>
      <c r="K561" s="103">
        <v>437.3</v>
      </c>
      <c r="L561" s="113">
        <v>481</v>
      </c>
      <c r="M561" s="113">
        <v>0</v>
      </c>
      <c r="N561" s="113">
        <v>1.8012079105224784E+19</v>
      </c>
    </row>
    <row r="562" spans="4:14" ht="15" customHeight="1">
      <c r="D562" s="111" t="b">
        <v>0</v>
      </c>
      <c r="E562" s="105">
        <v>17</v>
      </c>
      <c r="F562" s="106" t="s">
        <v>1375</v>
      </c>
      <c r="G562" s="106" t="s">
        <v>644</v>
      </c>
      <c r="H562" s="103" t="s">
        <v>276</v>
      </c>
      <c r="I562" s="104">
        <v>41488</v>
      </c>
      <c r="J562" s="103" t="s">
        <v>1376</v>
      </c>
      <c r="K562" s="103">
        <v>265.7</v>
      </c>
      <c r="L562" s="113">
        <v>482</v>
      </c>
      <c r="M562" s="113">
        <v>0</v>
      </c>
      <c r="N562" s="113">
        <v>8.1808519192769925E+18</v>
      </c>
    </row>
    <row r="563" spans="4:14" ht="15" customHeight="1">
      <c r="D563" s="111" t="b">
        <v>0</v>
      </c>
      <c r="E563" s="105">
        <v>18</v>
      </c>
      <c r="F563" s="106" t="s">
        <v>1377</v>
      </c>
      <c r="G563" s="106" t="s">
        <v>1378</v>
      </c>
      <c r="H563" s="103" t="s">
        <v>607</v>
      </c>
      <c r="I563" s="104">
        <v>41495</v>
      </c>
      <c r="J563" s="103" t="s">
        <v>1379</v>
      </c>
      <c r="K563" s="103">
        <v>43.6</v>
      </c>
      <c r="L563" s="113">
        <v>483</v>
      </c>
      <c r="M563" s="113">
        <v>0</v>
      </c>
      <c r="N563" s="113">
        <v>9.0404497886763008E+18</v>
      </c>
    </row>
    <row r="564" spans="4:14" ht="15" customHeight="1">
      <c r="D564" s="111" t="b">
        <v>0</v>
      </c>
      <c r="E564" s="105">
        <v>19</v>
      </c>
      <c r="F564" s="106" t="s">
        <v>1380</v>
      </c>
      <c r="G564" s="106" t="s">
        <v>1381</v>
      </c>
      <c r="H564" s="103" t="s">
        <v>1235</v>
      </c>
      <c r="I564" s="104">
        <v>41509</v>
      </c>
      <c r="J564" s="103" t="s">
        <v>1382</v>
      </c>
      <c r="K564" s="103">
        <v>386.9</v>
      </c>
      <c r="L564" s="113">
        <v>484</v>
      </c>
      <c r="M564" s="113">
        <v>0</v>
      </c>
      <c r="N564" s="113">
        <v>4.3629883527012941E+18</v>
      </c>
    </row>
    <row r="565" spans="4:14" ht="15" customHeight="1">
      <c r="D565" s="111" t="b">
        <v>0</v>
      </c>
      <c r="E565" s="105">
        <v>20</v>
      </c>
      <c r="F565" s="106" t="s">
        <v>1383</v>
      </c>
      <c r="G565" s="106" t="s">
        <v>542</v>
      </c>
      <c r="H565" s="103" t="s">
        <v>531</v>
      </c>
      <c r="I565" s="104">
        <v>41509</v>
      </c>
      <c r="J565" s="103" t="s">
        <v>1384</v>
      </c>
      <c r="K565" s="103">
        <v>202.2</v>
      </c>
      <c r="L565" s="113">
        <v>485</v>
      </c>
      <c r="M565" s="113">
        <v>0</v>
      </c>
      <c r="N565" s="113">
        <v>2.8385605143366134E+18</v>
      </c>
    </row>
    <row r="566" spans="4:14" ht="15" customHeight="1">
      <c r="D566" s="111" t="b">
        <v>0</v>
      </c>
      <c r="E566" s="105">
        <v>21</v>
      </c>
      <c r="F566" s="106" t="s">
        <v>1385</v>
      </c>
      <c r="G566" s="106" t="s">
        <v>1386</v>
      </c>
      <c r="H566" s="103" t="s">
        <v>1387</v>
      </c>
      <c r="I566" s="104">
        <v>41530</v>
      </c>
      <c r="J566" s="103" t="s">
        <v>200</v>
      </c>
      <c r="K566" s="103">
        <v>26.3</v>
      </c>
      <c r="L566" s="113">
        <v>486</v>
      </c>
      <c r="M566" s="113">
        <v>0</v>
      </c>
      <c r="N566" s="113">
        <v>1.4113686136737642E+19</v>
      </c>
    </row>
    <row r="567" spans="4:14" ht="15" customHeight="1">
      <c r="D567" s="111" t="b">
        <v>0</v>
      </c>
      <c r="E567" s="105">
        <v>22</v>
      </c>
      <c r="F567" s="106" t="s">
        <v>1388</v>
      </c>
      <c r="G567" s="106" t="s">
        <v>1389</v>
      </c>
      <c r="H567" s="103" t="s">
        <v>310</v>
      </c>
      <c r="I567" s="104">
        <v>41530</v>
      </c>
      <c r="J567" s="103" t="s">
        <v>1390</v>
      </c>
      <c r="K567" s="103">
        <v>3100</v>
      </c>
      <c r="L567" s="113">
        <v>487</v>
      </c>
      <c r="M567" s="113">
        <v>0</v>
      </c>
      <c r="N567" s="113">
        <v>5.0546988894730404E+18</v>
      </c>
    </row>
    <row r="568" spans="4:14" ht="15" customHeight="1">
      <c r="D568" s="111" t="b">
        <v>0</v>
      </c>
      <c r="E568" s="105">
        <v>23</v>
      </c>
      <c r="F568" s="106" t="s">
        <v>1391</v>
      </c>
      <c r="G568" s="106" t="s">
        <v>1392</v>
      </c>
      <c r="H568" s="103" t="s">
        <v>276</v>
      </c>
      <c r="I568" s="104">
        <v>41577</v>
      </c>
      <c r="J568" s="103" t="s">
        <v>604</v>
      </c>
      <c r="K568" s="103">
        <v>25.5</v>
      </c>
      <c r="L568" s="113">
        <v>488</v>
      </c>
      <c r="M568" s="113">
        <v>0</v>
      </c>
      <c r="N568" s="113">
        <v>1.5040752788821975E+19</v>
      </c>
    </row>
    <row r="569" spans="4:14" ht="15" customHeight="1">
      <c r="D569" s="111" t="b">
        <v>0</v>
      </c>
      <c r="E569" s="105">
        <v>24</v>
      </c>
      <c r="F569" s="106" t="s">
        <v>1393</v>
      </c>
      <c r="G569" s="106" t="s">
        <v>1394</v>
      </c>
      <c r="H569" s="103" t="s">
        <v>310</v>
      </c>
      <c r="I569" s="104">
        <v>41621</v>
      </c>
      <c r="J569" s="103" t="s">
        <v>1395</v>
      </c>
      <c r="K569" s="103">
        <v>180.1</v>
      </c>
      <c r="L569" s="113">
        <v>489</v>
      </c>
      <c r="M569" s="113">
        <v>0</v>
      </c>
      <c r="N569" s="113">
        <v>1.9214575404577812E+18</v>
      </c>
    </row>
    <row r="570" spans="4:14" ht="15" customHeight="1">
      <c r="D570" s="111" t="b">
        <v>0</v>
      </c>
      <c r="E570" s="105">
        <v>1</v>
      </c>
      <c r="F570" s="106" t="s">
        <v>1396</v>
      </c>
      <c r="G570" s="106" t="s">
        <v>1397</v>
      </c>
      <c r="H570" s="103" t="s">
        <v>302</v>
      </c>
      <c r="I570" s="104">
        <v>41656</v>
      </c>
      <c r="J570" s="103" t="s">
        <v>333</v>
      </c>
      <c r="K570" s="103">
        <v>61.7</v>
      </c>
      <c r="L570" s="113">
        <v>490</v>
      </c>
      <c r="M570" s="113">
        <v>0</v>
      </c>
      <c r="N570" s="113">
        <v>1.1615062334954815E+19</v>
      </c>
    </row>
    <row r="571" spans="4:14" ht="15" customHeight="1">
      <c r="D571" s="111" t="b">
        <v>0</v>
      </c>
      <c r="E571" s="105">
        <v>2</v>
      </c>
      <c r="F571" s="106" t="s">
        <v>1398</v>
      </c>
      <c r="G571" s="106" t="s">
        <v>1399</v>
      </c>
      <c r="H571" s="103" t="s">
        <v>514</v>
      </c>
      <c r="I571" s="104">
        <v>41663</v>
      </c>
      <c r="J571" s="103" t="s">
        <v>1400</v>
      </c>
      <c r="K571" s="103">
        <v>331.4</v>
      </c>
      <c r="L571" s="113">
        <v>491</v>
      </c>
      <c r="M571" s="113">
        <v>0</v>
      </c>
      <c r="N571" s="113">
        <v>5.6478860736127345E+18</v>
      </c>
    </row>
    <row r="572" spans="4:14" ht="15" customHeight="1">
      <c r="D572" s="111" t="b">
        <v>0</v>
      </c>
      <c r="E572" s="105">
        <v>3</v>
      </c>
      <c r="F572" s="106" t="s">
        <v>1401</v>
      </c>
      <c r="G572" s="106" t="s">
        <v>1402</v>
      </c>
      <c r="H572" s="103" t="s">
        <v>416</v>
      </c>
      <c r="I572" s="104">
        <v>41670</v>
      </c>
      <c r="J572" s="103" t="s">
        <v>456</v>
      </c>
      <c r="K572" s="103">
        <v>153.4</v>
      </c>
      <c r="L572" s="113">
        <v>492</v>
      </c>
      <c r="M572" s="113">
        <v>0</v>
      </c>
      <c r="N572" s="113">
        <v>1.8348218794556148E+19</v>
      </c>
    </row>
    <row r="573" spans="4:14" ht="15" customHeight="1">
      <c r="D573" s="111" t="b">
        <v>0</v>
      </c>
      <c r="E573" s="105">
        <v>4</v>
      </c>
      <c r="F573" s="106" t="s">
        <v>1403</v>
      </c>
      <c r="G573" s="106" t="s">
        <v>1404</v>
      </c>
      <c r="H573" s="103" t="s">
        <v>535</v>
      </c>
      <c r="I573" s="104">
        <v>41698</v>
      </c>
      <c r="J573" s="103" t="s">
        <v>1171</v>
      </c>
      <c r="K573" s="103">
        <v>63.5</v>
      </c>
      <c r="L573" s="113">
        <v>493</v>
      </c>
      <c r="M573" s="113">
        <v>0</v>
      </c>
      <c r="N573" s="113">
        <v>8.2133244415839314E+18</v>
      </c>
    </row>
    <row r="574" spans="4:14" ht="15" customHeight="1">
      <c r="D574" s="111" t="b">
        <v>0</v>
      </c>
      <c r="E574" s="105">
        <v>5</v>
      </c>
      <c r="F574" s="106" t="s">
        <v>1405</v>
      </c>
      <c r="G574" s="106" t="s">
        <v>1406</v>
      </c>
      <c r="H574" s="103" t="s">
        <v>659</v>
      </c>
      <c r="I574" s="104">
        <v>41698</v>
      </c>
      <c r="J574" s="103" t="s">
        <v>1407</v>
      </c>
      <c r="K574" s="103">
        <v>130.30000000000001</v>
      </c>
      <c r="L574" s="113">
        <v>494</v>
      </c>
      <c r="M574" s="113">
        <v>0</v>
      </c>
      <c r="N574" s="113">
        <v>1.7545237265537102E+19</v>
      </c>
    </row>
    <row r="575" spans="4:14" ht="15" customHeight="1">
      <c r="D575" s="111" t="b">
        <v>0</v>
      </c>
      <c r="E575" s="105">
        <v>6</v>
      </c>
      <c r="F575" s="106" t="s">
        <v>1408</v>
      </c>
      <c r="G575" s="106" t="s">
        <v>1409</v>
      </c>
      <c r="H575" s="103" t="s">
        <v>785</v>
      </c>
      <c r="I575" s="104">
        <v>41754</v>
      </c>
      <c r="J575" s="103" t="s">
        <v>1410</v>
      </c>
      <c r="K575" s="103">
        <v>54.5</v>
      </c>
      <c r="L575" s="113">
        <v>495</v>
      </c>
      <c r="M575" s="113">
        <v>0</v>
      </c>
      <c r="N575" s="113">
        <v>7.5057775213865656E+18</v>
      </c>
    </row>
    <row r="576" spans="4:14" ht="15" customHeight="1">
      <c r="D576" s="111" t="b">
        <v>0</v>
      </c>
      <c r="E576" s="105">
        <v>7</v>
      </c>
      <c r="F576" s="106" t="s">
        <v>1411</v>
      </c>
      <c r="G576" s="106" t="s">
        <v>1330</v>
      </c>
      <c r="H576" s="103" t="s">
        <v>302</v>
      </c>
      <c r="I576" s="104">
        <v>41775</v>
      </c>
      <c r="J576" s="103" t="s">
        <v>333</v>
      </c>
      <c r="K576" s="103">
        <v>66.3</v>
      </c>
      <c r="L576" s="113">
        <v>496</v>
      </c>
      <c r="M576" s="113">
        <v>0</v>
      </c>
      <c r="N576" s="113">
        <v>9.1189576258801613E+18</v>
      </c>
    </row>
    <row r="577" spans="4:14" ht="15" customHeight="1">
      <c r="D577" s="111" t="b">
        <v>0</v>
      </c>
      <c r="E577" s="105">
        <v>8</v>
      </c>
      <c r="F577" s="106" t="s">
        <v>1412</v>
      </c>
      <c r="G577" s="106" t="s">
        <v>1413</v>
      </c>
      <c r="H577" s="103" t="s">
        <v>519</v>
      </c>
      <c r="I577" s="104">
        <v>41782</v>
      </c>
      <c r="J577" s="103" t="s">
        <v>1414</v>
      </c>
      <c r="K577" s="103">
        <v>36.5</v>
      </c>
      <c r="L577" s="113">
        <v>497</v>
      </c>
      <c r="M577" s="113">
        <v>0</v>
      </c>
      <c r="N577" s="113">
        <v>1.3872761219852595E+19</v>
      </c>
    </row>
    <row r="578" spans="4:14" ht="15" customHeight="1">
      <c r="D578" s="111" t="b">
        <v>0</v>
      </c>
      <c r="E578" s="105">
        <v>9</v>
      </c>
      <c r="F578" s="106" t="s">
        <v>1415</v>
      </c>
      <c r="G578" s="106" t="s">
        <v>1416</v>
      </c>
      <c r="H578" s="103" t="s">
        <v>345</v>
      </c>
      <c r="I578" s="104">
        <v>41789</v>
      </c>
      <c r="J578" s="103" t="s">
        <v>891</v>
      </c>
      <c r="K578" s="103">
        <v>140.1</v>
      </c>
      <c r="L578" s="113">
        <v>498</v>
      </c>
      <c r="M578" s="113">
        <v>0</v>
      </c>
      <c r="N578" s="113">
        <v>1.2301945682315088E+19</v>
      </c>
    </row>
    <row r="579" spans="4:14" ht="15" customHeight="1">
      <c r="D579" s="111" t="b">
        <v>0</v>
      </c>
      <c r="E579" s="105">
        <v>10</v>
      </c>
      <c r="F579" s="106" t="s">
        <v>1417</v>
      </c>
      <c r="G579" s="106" t="s">
        <v>1418</v>
      </c>
      <c r="H579" s="103" t="s">
        <v>302</v>
      </c>
      <c r="I579" s="104">
        <v>41810</v>
      </c>
      <c r="J579" s="103" t="s">
        <v>390</v>
      </c>
      <c r="K579" s="103">
        <v>456.4</v>
      </c>
      <c r="L579" s="113">
        <v>499</v>
      </c>
      <c r="M579" s="113">
        <v>0</v>
      </c>
      <c r="N579" s="113">
        <v>1.1679139981271632E+19</v>
      </c>
    </row>
    <row r="580" spans="4:14" ht="15" customHeight="1">
      <c r="D580" s="111" t="b">
        <v>0</v>
      </c>
      <c r="E580" s="105">
        <v>11</v>
      </c>
      <c r="F580" s="106" t="s">
        <v>1417</v>
      </c>
      <c r="G580" s="106" t="s">
        <v>864</v>
      </c>
      <c r="H580" s="103" t="s">
        <v>276</v>
      </c>
      <c r="I580" s="104">
        <v>41810</v>
      </c>
      <c r="J580" s="103" t="s">
        <v>1419</v>
      </c>
      <c r="K580" s="103">
        <v>81.8</v>
      </c>
      <c r="L580" s="113">
        <v>500</v>
      </c>
      <c r="M580" s="113">
        <v>0</v>
      </c>
      <c r="N580" s="113">
        <v>1.6295644357926062E+19</v>
      </c>
    </row>
    <row r="581" spans="4:14" ht="15" customHeight="1">
      <c r="D581" s="111" t="b">
        <v>0</v>
      </c>
      <c r="E581" s="105">
        <v>12</v>
      </c>
      <c r="F581" s="106" t="s">
        <v>1420</v>
      </c>
      <c r="G581" s="106" t="s">
        <v>1421</v>
      </c>
      <c r="H581" s="103" t="s">
        <v>514</v>
      </c>
      <c r="I581" s="104">
        <v>41817</v>
      </c>
      <c r="J581" s="103" t="s">
        <v>1422</v>
      </c>
      <c r="K581" s="103">
        <v>22.8</v>
      </c>
      <c r="L581" s="113">
        <v>501</v>
      </c>
      <c r="M581" s="113">
        <v>0</v>
      </c>
      <c r="N581" s="113">
        <v>9.1441972755631872E+17</v>
      </c>
    </row>
    <row r="582" spans="4:14" ht="15" customHeight="1">
      <c r="D582" s="111" t="b">
        <v>0</v>
      </c>
      <c r="E582" s="105">
        <v>13</v>
      </c>
      <c r="F582" s="106" t="s">
        <v>1423</v>
      </c>
      <c r="G582" s="106" t="s">
        <v>1424</v>
      </c>
      <c r="H582" s="103" t="s">
        <v>199</v>
      </c>
      <c r="I582" s="104">
        <v>41838</v>
      </c>
      <c r="J582" s="103" t="s">
        <v>1308</v>
      </c>
      <c r="K582" s="103">
        <v>169</v>
      </c>
      <c r="L582" s="113">
        <v>502</v>
      </c>
      <c r="M582" s="113">
        <v>0</v>
      </c>
      <c r="N582" s="113">
        <v>1.0399992147741735E+19</v>
      </c>
    </row>
    <row r="583" spans="4:14" ht="15" customHeight="1">
      <c r="D583" s="111" t="b">
        <v>0</v>
      </c>
      <c r="E583" s="105">
        <v>14</v>
      </c>
      <c r="F583" s="106" t="s">
        <v>1425</v>
      </c>
      <c r="G583" s="106" t="s">
        <v>198</v>
      </c>
      <c r="H583" s="103" t="s">
        <v>302</v>
      </c>
      <c r="I583" s="104">
        <v>41845</v>
      </c>
      <c r="J583" s="103" t="s">
        <v>1426</v>
      </c>
      <c r="K583" s="103">
        <v>72.900000000000006</v>
      </c>
      <c r="L583" s="113">
        <v>503</v>
      </c>
      <c r="M583" s="113">
        <v>0</v>
      </c>
      <c r="N583" s="113">
        <v>1.1475175050672062E+19</v>
      </c>
    </row>
    <row r="584" spans="4:14" ht="15" customHeight="1">
      <c r="D584" s="111" t="b">
        <v>0</v>
      </c>
      <c r="E584" s="105">
        <v>15</v>
      </c>
      <c r="F584" s="106" t="s">
        <v>1427</v>
      </c>
      <c r="G584" s="106" t="s">
        <v>1428</v>
      </c>
      <c r="H584" s="103" t="s">
        <v>345</v>
      </c>
      <c r="I584" s="104">
        <v>41929</v>
      </c>
      <c r="J584" s="103" t="s">
        <v>1429</v>
      </c>
      <c r="K584" s="103">
        <v>188.2</v>
      </c>
      <c r="L584" s="113">
        <v>504</v>
      </c>
      <c r="M584" s="113">
        <v>0</v>
      </c>
      <c r="N584" s="113">
        <v>1.4029597114392829E+18</v>
      </c>
    </row>
    <row r="585" spans="4:14" ht="15" customHeight="1">
      <c r="D585" s="111" t="b">
        <v>0</v>
      </c>
      <c r="E585" s="105">
        <v>16</v>
      </c>
      <c r="F585" s="106" t="s">
        <v>1430</v>
      </c>
      <c r="G585" s="106" t="s">
        <v>198</v>
      </c>
      <c r="H585" s="103" t="s">
        <v>302</v>
      </c>
      <c r="I585" s="104">
        <v>41936</v>
      </c>
      <c r="J585" s="103" t="s">
        <v>475</v>
      </c>
      <c r="K585" s="103">
        <v>954.4</v>
      </c>
      <c r="L585" s="113">
        <v>505</v>
      </c>
      <c r="M585" s="113">
        <v>0</v>
      </c>
      <c r="N585" s="113">
        <v>9.0374185829560023E+18</v>
      </c>
    </row>
    <row r="586" spans="4:14" ht="15" customHeight="1">
      <c r="D586" s="111" t="b">
        <v>0</v>
      </c>
      <c r="E586" s="105">
        <v>17</v>
      </c>
      <c r="F586" s="106" t="s">
        <v>1431</v>
      </c>
      <c r="G586" s="106" t="s">
        <v>1275</v>
      </c>
      <c r="H586" s="103" t="s">
        <v>266</v>
      </c>
      <c r="I586" s="104">
        <v>41950</v>
      </c>
      <c r="J586" s="103" t="s">
        <v>1432</v>
      </c>
      <c r="K586" s="103">
        <v>86.4</v>
      </c>
      <c r="L586" s="113">
        <v>506</v>
      </c>
      <c r="M586" s="113">
        <v>0</v>
      </c>
      <c r="N586" s="113">
        <v>9.625713487185696E+17</v>
      </c>
    </row>
    <row r="587" spans="4:14" ht="15" customHeight="1">
      <c r="D587" s="111" t="b">
        <v>0</v>
      </c>
      <c r="E587" s="105">
        <v>18</v>
      </c>
      <c r="F587" s="106" t="s">
        <v>1433</v>
      </c>
      <c r="G587" s="106" t="s">
        <v>1434</v>
      </c>
      <c r="H587" s="103" t="s">
        <v>262</v>
      </c>
      <c r="I587" s="104">
        <v>41992</v>
      </c>
      <c r="J587" s="103" t="s">
        <v>1435</v>
      </c>
      <c r="K587" s="103">
        <v>18.2</v>
      </c>
      <c r="L587" s="113">
        <v>507</v>
      </c>
      <c r="M587" s="113">
        <v>0</v>
      </c>
      <c r="N587" s="113">
        <v>8.7908984550531338E+18</v>
      </c>
    </row>
    <row r="588" spans="4:14" ht="15" customHeight="1">
      <c r="D588" s="111" t="b">
        <v>0</v>
      </c>
      <c r="E588" s="105">
        <v>1</v>
      </c>
      <c r="F588" s="106" t="s">
        <v>1436</v>
      </c>
      <c r="G588" s="106" t="s">
        <v>1225</v>
      </c>
      <c r="H588" s="103" t="s">
        <v>276</v>
      </c>
      <c r="I588" s="104">
        <v>42020</v>
      </c>
      <c r="J588" s="103" t="s">
        <v>1223</v>
      </c>
      <c r="K588" s="103">
        <v>79.7</v>
      </c>
      <c r="L588" s="113">
        <v>508</v>
      </c>
      <c r="M588" s="113">
        <v>0</v>
      </c>
      <c r="N588" s="113">
        <v>4.601492430974722E+18</v>
      </c>
    </row>
    <row r="589" spans="4:14" ht="15" customHeight="1">
      <c r="D589" s="111" t="b">
        <v>0</v>
      </c>
      <c r="E589" s="105">
        <v>2</v>
      </c>
      <c r="F589" s="106" t="s">
        <v>1437</v>
      </c>
      <c r="G589" s="106" t="s">
        <v>198</v>
      </c>
      <c r="H589" s="103" t="s">
        <v>302</v>
      </c>
      <c r="I589" s="104">
        <v>42027</v>
      </c>
      <c r="J589" s="103" t="s">
        <v>1438</v>
      </c>
      <c r="K589" s="103">
        <v>54.7</v>
      </c>
      <c r="L589" s="113">
        <v>509</v>
      </c>
      <c r="M589" s="113">
        <v>0</v>
      </c>
      <c r="N589" s="113">
        <v>1.5597847253088176E+19</v>
      </c>
    </row>
    <row r="590" spans="4:14" ht="15" customHeight="1">
      <c r="D590" s="111" t="b">
        <v>0</v>
      </c>
      <c r="E590" s="105">
        <v>3</v>
      </c>
      <c r="F590" s="106" t="s">
        <v>1439</v>
      </c>
      <c r="G590" s="106" t="s">
        <v>392</v>
      </c>
      <c r="H590" s="103" t="s">
        <v>199</v>
      </c>
      <c r="I590" s="104">
        <v>42048</v>
      </c>
      <c r="J590" s="103" t="s">
        <v>485</v>
      </c>
      <c r="K590" s="103">
        <v>272.3</v>
      </c>
      <c r="L590" s="113">
        <v>510</v>
      </c>
      <c r="M590" s="113">
        <v>0</v>
      </c>
      <c r="N590" s="113">
        <v>7.6483152592441569E+18</v>
      </c>
    </row>
    <row r="591" spans="4:14" ht="15" customHeight="1">
      <c r="D591" s="111" t="b">
        <v>0</v>
      </c>
      <c r="E591" s="105">
        <v>4</v>
      </c>
      <c r="F591" s="106" t="s">
        <v>1440</v>
      </c>
      <c r="G591" s="106" t="s">
        <v>831</v>
      </c>
      <c r="H591" s="103" t="s">
        <v>832</v>
      </c>
      <c r="I591" s="104">
        <v>42062</v>
      </c>
      <c r="J591" s="103" t="s">
        <v>842</v>
      </c>
      <c r="K591" s="103">
        <v>5900</v>
      </c>
      <c r="L591" s="113">
        <v>511</v>
      </c>
      <c r="M591" s="113">
        <v>0</v>
      </c>
      <c r="N591" s="113">
        <v>7.9990703461448622E+18</v>
      </c>
    </row>
    <row r="592" spans="4:14" ht="15" customHeight="1">
      <c r="D592" s="111" t="b">
        <v>0</v>
      </c>
      <c r="E592" s="105">
        <v>5</v>
      </c>
      <c r="F592" s="106" t="s">
        <v>1441</v>
      </c>
      <c r="G592" s="106" t="s">
        <v>198</v>
      </c>
      <c r="H592" s="103" t="s">
        <v>302</v>
      </c>
      <c r="I592" s="104">
        <v>42132</v>
      </c>
      <c r="J592" s="103" t="s">
        <v>333</v>
      </c>
      <c r="K592" s="103">
        <v>90</v>
      </c>
      <c r="L592" s="113">
        <v>512</v>
      </c>
      <c r="M592" s="113">
        <v>0</v>
      </c>
      <c r="N592" s="113">
        <v>2.611905228727212E+18</v>
      </c>
    </row>
    <row r="593" spans="4:14" ht="15" customHeight="1">
      <c r="D593" s="111" t="b">
        <v>0</v>
      </c>
      <c r="E593" s="105">
        <v>6</v>
      </c>
      <c r="F593" s="106" t="s">
        <v>987</v>
      </c>
      <c r="G593" s="106" t="s">
        <v>1050</v>
      </c>
      <c r="H593" s="103" t="s">
        <v>386</v>
      </c>
      <c r="I593" s="104">
        <v>42195</v>
      </c>
      <c r="J593" s="103" t="s">
        <v>1438</v>
      </c>
      <c r="K593" s="103">
        <v>31.7</v>
      </c>
      <c r="L593" s="113">
        <v>513</v>
      </c>
      <c r="M593" s="113">
        <v>0</v>
      </c>
      <c r="N593" s="113">
        <v>1.736363188210952E+19</v>
      </c>
    </row>
    <row r="594" spans="4:14" ht="15" customHeight="1">
      <c r="D594" s="111" t="b">
        <v>0</v>
      </c>
      <c r="E594" s="105">
        <v>7</v>
      </c>
      <c r="F594" s="106" t="s">
        <v>1442</v>
      </c>
      <c r="G594" s="106" t="s">
        <v>1443</v>
      </c>
      <c r="H594" s="103" t="s">
        <v>199</v>
      </c>
      <c r="I594" s="104">
        <v>42279</v>
      </c>
      <c r="J594" s="103" t="s">
        <v>1203</v>
      </c>
      <c r="K594" s="103">
        <v>294.2</v>
      </c>
      <c r="L594" s="113">
        <v>514</v>
      </c>
      <c r="M594" s="113">
        <v>0</v>
      </c>
      <c r="N594" s="113">
        <v>8.8528512722434335E+18</v>
      </c>
    </row>
    <row r="595" spans="4:14" ht="15" customHeight="1">
      <c r="D595" s="111" t="b">
        <v>0</v>
      </c>
      <c r="E595" s="105">
        <v>8</v>
      </c>
      <c r="F595" s="106" t="s">
        <v>1444</v>
      </c>
      <c r="G595" s="106" t="s">
        <v>936</v>
      </c>
      <c r="H595" s="103" t="s">
        <v>294</v>
      </c>
      <c r="I595" s="104">
        <v>42279</v>
      </c>
      <c r="J595" s="103" t="s">
        <v>1445</v>
      </c>
      <c r="K595" s="103">
        <v>4.9000000000000004</v>
      </c>
      <c r="L595" s="113">
        <v>515</v>
      </c>
      <c r="M595" s="113">
        <v>0</v>
      </c>
      <c r="N595" s="113">
        <v>7.9171380076774513E+18</v>
      </c>
    </row>
    <row r="596" spans="4:14" ht="15" customHeight="1">
      <c r="D596" s="111" t="b">
        <v>0</v>
      </c>
      <c r="E596" s="105">
        <v>1</v>
      </c>
      <c r="F596" s="106" t="s">
        <v>1446</v>
      </c>
      <c r="G596" s="106" t="s">
        <v>1088</v>
      </c>
      <c r="H596" s="103" t="s">
        <v>607</v>
      </c>
      <c r="I596" s="104">
        <v>42440</v>
      </c>
      <c r="J596" s="103" t="s">
        <v>1447</v>
      </c>
      <c r="K596" s="103">
        <v>67.099999999999994</v>
      </c>
      <c r="L596" s="113">
        <v>516</v>
      </c>
      <c r="M596" s="113">
        <v>0</v>
      </c>
      <c r="N596" s="113">
        <v>9.0994527640284129E+18</v>
      </c>
    </row>
    <row r="597" spans="4:14" ht="15" customHeight="1">
      <c r="D597" s="111" t="b">
        <v>0</v>
      </c>
      <c r="E597" s="105">
        <v>2</v>
      </c>
      <c r="F597" s="106" t="s">
        <v>1448</v>
      </c>
      <c r="G597" s="106" t="s">
        <v>1449</v>
      </c>
      <c r="H597" s="103" t="s">
        <v>1235</v>
      </c>
      <c r="I597" s="104">
        <v>42489</v>
      </c>
      <c r="J597" s="103" t="s">
        <v>1450</v>
      </c>
      <c r="K597" s="103">
        <v>20.7</v>
      </c>
      <c r="L597" s="113">
        <v>517</v>
      </c>
      <c r="M597" s="113">
        <v>0</v>
      </c>
      <c r="N597" s="113">
        <v>5.3933821929780173E+18</v>
      </c>
    </row>
    <row r="598" spans="4:14" ht="15" customHeight="1">
      <c r="D598" s="111" t="b">
        <v>0</v>
      </c>
      <c r="E598" s="105">
        <v>3</v>
      </c>
      <c r="F598" s="106" t="s">
        <v>1451</v>
      </c>
      <c r="G598" s="106" t="s">
        <v>1452</v>
      </c>
      <c r="H598" s="103" t="s">
        <v>535</v>
      </c>
      <c r="I598" s="104">
        <v>42496</v>
      </c>
      <c r="J598" s="103" t="s">
        <v>1447</v>
      </c>
      <c r="K598" s="103">
        <v>103.3</v>
      </c>
      <c r="L598" s="113">
        <v>518</v>
      </c>
      <c r="M598" s="113">
        <v>0</v>
      </c>
      <c r="N598" s="113">
        <v>1.5916408786747511E+19</v>
      </c>
    </row>
    <row r="599" spans="4:14" ht="15" customHeight="1">
      <c r="D599" s="111" t="b">
        <v>0</v>
      </c>
      <c r="E599" s="105">
        <v>4</v>
      </c>
      <c r="F599" s="106" t="s">
        <v>1453</v>
      </c>
      <c r="G599" s="106" t="s">
        <v>573</v>
      </c>
      <c r="H599" s="103" t="s">
        <v>199</v>
      </c>
      <c r="I599" s="104">
        <v>42601</v>
      </c>
      <c r="J599" s="103" t="s">
        <v>324</v>
      </c>
      <c r="K599" s="103">
        <v>21.4</v>
      </c>
      <c r="L599" s="113">
        <v>519</v>
      </c>
      <c r="M599" s="113">
        <v>0</v>
      </c>
      <c r="N599" s="113">
        <v>1.3307959698157056E+18</v>
      </c>
    </row>
    <row r="600" spans="4:14" ht="15" customHeight="1">
      <c r="D600" s="111" t="b">
        <v>0</v>
      </c>
      <c r="E600" s="105">
        <v>5</v>
      </c>
      <c r="F600" s="106" t="s">
        <v>1454</v>
      </c>
      <c r="G600" s="106" t="s">
        <v>1455</v>
      </c>
      <c r="H600" s="103" t="s">
        <v>258</v>
      </c>
      <c r="I600" s="104">
        <v>42636</v>
      </c>
      <c r="J600" s="103" t="s">
        <v>1456</v>
      </c>
      <c r="K600" s="103">
        <v>66.3</v>
      </c>
      <c r="L600" s="113">
        <v>520</v>
      </c>
      <c r="M600" s="113">
        <v>0</v>
      </c>
      <c r="N600" s="113">
        <v>1.7469877167746769E+19</v>
      </c>
    </row>
    <row r="601" spans="4:14" ht="15" customHeight="1">
      <c r="D601" s="111" t="b">
        <v>0</v>
      </c>
      <c r="E601" s="105">
        <v>1</v>
      </c>
      <c r="F601" s="106" t="s">
        <v>1457</v>
      </c>
      <c r="G601" s="106" t="s">
        <v>1458</v>
      </c>
      <c r="H601" s="103" t="s">
        <v>420</v>
      </c>
      <c r="I601" s="104">
        <v>42748</v>
      </c>
      <c r="J601" s="103" t="s">
        <v>1447</v>
      </c>
      <c r="K601" s="103">
        <v>126.4</v>
      </c>
      <c r="L601" s="113">
        <v>521</v>
      </c>
      <c r="M601" s="113">
        <v>0</v>
      </c>
      <c r="N601" s="113">
        <v>1.4055600611491977E+19</v>
      </c>
    </row>
    <row r="602" spans="4:14" ht="15" customHeight="1">
      <c r="D602" s="111" t="b">
        <v>0</v>
      </c>
      <c r="E602" s="105">
        <v>2</v>
      </c>
      <c r="F602" s="106" t="s">
        <v>1002</v>
      </c>
      <c r="G602" s="106" t="s">
        <v>198</v>
      </c>
      <c r="H602" s="103" t="s">
        <v>302</v>
      </c>
      <c r="I602" s="104">
        <v>42762</v>
      </c>
      <c r="J602" s="103" t="s">
        <v>475</v>
      </c>
      <c r="K602" s="103">
        <v>361.2</v>
      </c>
      <c r="L602" s="113">
        <v>522</v>
      </c>
      <c r="M602" s="113">
        <v>0</v>
      </c>
      <c r="N602" s="113">
        <v>4.9305758536898734E+18</v>
      </c>
    </row>
    <row r="603" spans="4:14" ht="15" customHeight="1">
      <c r="D603" s="111" t="b">
        <v>0</v>
      </c>
      <c r="E603" s="105">
        <v>3</v>
      </c>
      <c r="F603" s="106" t="s">
        <v>1459</v>
      </c>
      <c r="G603" s="106" t="s">
        <v>1460</v>
      </c>
      <c r="H603" s="103" t="s">
        <v>342</v>
      </c>
      <c r="I603" s="104">
        <v>42797</v>
      </c>
      <c r="J603" s="103" t="s">
        <v>424</v>
      </c>
      <c r="K603" s="103">
        <v>68.2</v>
      </c>
      <c r="L603" s="113">
        <v>523</v>
      </c>
      <c r="M603" s="113">
        <v>0</v>
      </c>
      <c r="N603" s="113">
        <v>1.0474591116813259E+19</v>
      </c>
    </row>
    <row r="604" spans="4:14" ht="15" customHeight="1">
      <c r="D604" s="111" t="b">
        <v>0</v>
      </c>
      <c r="E604" s="105">
        <v>4</v>
      </c>
      <c r="F604" s="106" t="s">
        <v>1223</v>
      </c>
      <c r="G604" s="106" t="s">
        <v>1461</v>
      </c>
      <c r="H604" s="103" t="s">
        <v>754</v>
      </c>
      <c r="I604" s="104">
        <v>42853</v>
      </c>
      <c r="J604" s="103" t="s">
        <v>1462</v>
      </c>
      <c r="K604" s="103">
        <v>4740</v>
      </c>
      <c r="L604" s="113">
        <v>524</v>
      </c>
      <c r="M604" s="113">
        <v>0</v>
      </c>
      <c r="N604" s="113">
        <v>1.4336258328429001E+19</v>
      </c>
    </row>
    <row r="605" spans="4:14" ht="15" customHeight="1">
      <c r="D605" s="111" t="b">
        <v>0</v>
      </c>
      <c r="E605" s="105">
        <v>5</v>
      </c>
      <c r="F605" s="106" t="s">
        <v>1463</v>
      </c>
      <c r="G605" s="106" t="s">
        <v>1088</v>
      </c>
      <c r="H605" s="103" t="s">
        <v>607</v>
      </c>
      <c r="I605" s="104">
        <v>42860</v>
      </c>
      <c r="J605" s="103" t="s">
        <v>1464</v>
      </c>
      <c r="K605" s="103">
        <v>13000</v>
      </c>
      <c r="L605" s="113">
        <v>525</v>
      </c>
      <c r="M605" s="113">
        <v>0</v>
      </c>
      <c r="N605" s="113">
        <v>4.3510269009325741E+17</v>
      </c>
    </row>
    <row r="606" spans="4:14" ht="15" customHeight="1">
      <c r="D606" s="111" t="b">
        <v>0</v>
      </c>
      <c r="E606" s="105">
        <v>6</v>
      </c>
      <c r="F606" s="106" t="s">
        <v>1465</v>
      </c>
      <c r="G606" s="106" t="s">
        <v>1466</v>
      </c>
      <c r="H606" s="103" t="s">
        <v>302</v>
      </c>
      <c r="I606" s="104">
        <v>42881</v>
      </c>
      <c r="J606" s="103" t="s">
        <v>1467</v>
      </c>
      <c r="K606" s="103">
        <v>34.4</v>
      </c>
      <c r="L606" s="113">
        <v>526</v>
      </c>
      <c r="M606" s="113">
        <v>0</v>
      </c>
      <c r="N606" s="113">
        <v>2.4981782272528515E+17</v>
      </c>
    </row>
    <row r="607" spans="4:14" ht="15" customHeight="1">
      <c r="D607" s="111" t="b">
        <v>0</v>
      </c>
      <c r="E607" s="105">
        <v>7</v>
      </c>
      <c r="F607" s="106" t="s">
        <v>1468</v>
      </c>
      <c r="G607" s="106" t="s">
        <v>1469</v>
      </c>
      <c r="H607" s="103" t="s">
        <v>280</v>
      </c>
      <c r="I607" s="104">
        <v>43021</v>
      </c>
      <c r="J607" s="103" t="s">
        <v>1470</v>
      </c>
      <c r="K607" s="103">
        <v>34.200000000000003</v>
      </c>
      <c r="L607" s="113">
        <v>527</v>
      </c>
      <c r="M607" s="113">
        <v>0</v>
      </c>
      <c r="N607" s="113">
        <v>8.2184031048264909E+18</v>
      </c>
    </row>
    <row r="608" spans="4:14" ht="15" customHeight="1">
      <c r="D608" s="111" t="b">
        <v>0</v>
      </c>
      <c r="E608" s="105">
        <v>8</v>
      </c>
      <c r="F608" s="106" t="s">
        <v>1471</v>
      </c>
      <c r="G608" s="106" t="s">
        <v>198</v>
      </c>
      <c r="H608" s="103" t="s">
        <v>302</v>
      </c>
      <c r="I608" s="104">
        <v>43084</v>
      </c>
      <c r="J608" s="103" t="s">
        <v>1472</v>
      </c>
      <c r="K608" s="103">
        <v>144</v>
      </c>
      <c r="L608" s="113">
        <v>528</v>
      </c>
      <c r="M608" s="113">
        <v>0</v>
      </c>
      <c r="N608" s="113">
        <v>1.2031942597388292E+19</v>
      </c>
    </row>
    <row r="609" spans="4:14" ht="15" customHeight="1">
      <c r="D609" s="111" t="b">
        <v>0</v>
      </c>
      <c r="E609" s="105">
        <v>1</v>
      </c>
      <c r="F609" s="106" t="s">
        <v>1473</v>
      </c>
      <c r="G609" s="106" t="s">
        <v>1474</v>
      </c>
      <c r="H609" s="103" t="s">
        <v>310</v>
      </c>
      <c r="I609" s="104">
        <v>43616</v>
      </c>
      <c r="J609" s="103" t="s">
        <v>1475</v>
      </c>
      <c r="K609" s="103">
        <v>36.700000000000003</v>
      </c>
      <c r="L609" s="113">
        <v>529</v>
      </c>
      <c r="M609" s="113">
        <v>0</v>
      </c>
      <c r="N609" s="113">
        <v>8.2146865827504814E+18</v>
      </c>
    </row>
    <row r="610" spans="4:14" ht="15" customHeight="1">
      <c r="D610" s="111" t="b">
        <v>0</v>
      </c>
      <c r="E610" s="105">
        <v>2</v>
      </c>
      <c r="F610" s="106" t="s">
        <v>1476</v>
      </c>
      <c r="G610" s="106" t="s">
        <v>1477</v>
      </c>
      <c r="H610" s="103" t="s">
        <v>582</v>
      </c>
      <c r="I610" s="104">
        <v>43763</v>
      </c>
      <c r="J610" s="103" t="s">
        <v>1478</v>
      </c>
      <c r="K610" s="103">
        <v>29.7</v>
      </c>
      <c r="L610" s="113">
        <v>530</v>
      </c>
      <c r="M610" s="113">
        <v>0</v>
      </c>
      <c r="N610" s="113">
        <v>7.7748984879260385E+18</v>
      </c>
    </row>
    <row r="611" spans="4:14" ht="15" customHeight="1">
      <c r="D611" s="111" t="b">
        <v>0</v>
      </c>
      <c r="E611" s="105">
        <v>3</v>
      </c>
      <c r="F611" s="106" t="s">
        <v>1479</v>
      </c>
      <c r="G611" s="106" t="s">
        <v>1480</v>
      </c>
      <c r="H611" s="103" t="s">
        <v>519</v>
      </c>
      <c r="I611" s="104">
        <v>43763</v>
      </c>
      <c r="J611" s="103" t="s">
        <v>1481</v>
      </c>
      <c r="K611" s="103">
        <v>27.1</v>
      </c>
      <c r="L611" s="113">
        <v>531</v>
      </c>
      <c r="M611" s="113">
        <v>0</v>
      </c>
      <c r="N611" s="113">
        <v>3.6514621803928868E+18</v>
      </c>
    </row>
    <row r="612" spans="4:14" ht="15" customHeight="1">
      <c r="D612" s="111" t="b">
        <v>0</v>
      </c>
      <c r="E612" s="105">
        <v>4</v>
      </c>
      <c r="F612" s="106" t="s">
        <v>1482</v>
      </c>
      <c r="G612" s="106" t="s">
        <v>1483</v>
      </c>
      <c r="H612" s="103" t="s">
        <v>420</v>
      </c>
      <c r="I612" s="104">
        <v>43770</v>
      </c>
      <c r="J612" s="103" t="s">
        <v>1484</v>
      </c>
      <c r="K612" s="103">
        <v>120.6</v>
      </c>
      <c r="L612" s="113">
        <v>532</v>
      </c>
      <c r="M612" s="113">
        <v>0</v>
      </c>
      <c r="N612" s="113">
        <v>5.7443292119625134E+18</v>
      </c>
    </row>
    <row r="613" spans="4:14" ht="15" customHeight="1">
      <c r="D613" s="111" t="b">
        <v>0</v>
      </c>
      <c r="E613" s="105">
        <v>1</v>
      </c>
      <c r="F613" s="106" t="s">
        <v>1485</v>
      </c>
      <c r="G613" s="106" t="s">
        <v>1486</v>
      </c>
      <c r="H613" s="103" t="s">
        <v>359</v>
      </c>
      <c r="I613" s="104">
        <v>43875</v>
      </c>
      <c r="J613" s="103" t="s">
        <v>1487</v>
      </c>
      <c r="K613" s="103">
        <v>100.9</v>
      </c>
      <c r="L613" s="113">
        <v>533</v>
      </c>
      <c r="M613" s="113">
        <v>0</v>
      </c>
      <c r="N613" s="113">
        <v>3.544487580108759E+18</v>
      </c>
    </row>
    <row r="614" spans="4:14" ht="15" customHeight="1">
      <c r="D614" s="111" t="b">
        <v>0</v>
      </c>
      <c r="E614" s="105">
        <v>2</v>
      </c>
      <c r="F614" s="106" t="s">
        <v>1488</v>
      </c>
      <c r="G614" s="106" t="s">
        <v>1489</v>
      </c>
      <c r="H614" s="103" t="s">
        <v>290</v>
      </c>
      <c r="I614" s="104">
        <v>43924</v>
      </c>
      <c r="J614" s="103" t="s">
        <v>1490</v>
      </c>
      <c r="K614" s="103">
        <v>152.4</v>
      </c>
      <c r="L614" s="113">
        <v>534</v>
      </c>
      <c r="M614" s="113">
        <v>0</v>
      </c>
      <c r="N614" s="113">
        <v>1.8047005416837978E+19</v>
      </c>
    </row>
    <row r="615" spans="4:14" ht="15" customHeight="1">
      <c r="D615" s="111" t="b">
        <v>0</v>
      </c>
      <c r="E615" s="105">
        <v>3</v>
      </c>
      <c r="F615" s="106" t="s">
        <v>1491</v>
      </c>
      <c r="G615" s="106" t="s">
        <v>1492</v>
      </c>
      <c r="H615" s="103" t="s">
        <v>276</v>
      </c>
      <c r="I615" s="104">
        <v>44120</v>
      </c>
      <c r="J615" s="103" t="s">
        <v>1414</v>
      </c>
      <c r="K615" s="103">
        <v>134.69999999999999</v>
      </c>
      <c r="L615" s="113">
        <v>535</v>
      </c>
      <c r="M615" s="113">
        <v>0</v>
      </c>
      <c r="N615" s="113">
        <v>1.4816151343477578E+19</v>
      </c>
    </row>
    <row r="616" spans="4:14" ht="15" customHeight="1">
      <c r="D616" s="111" t="b">
        <v>0</v>
      </c>
      <c r="E616" s="105">
        <v>4</v>
      </c>
      <c r="F616" s="106" t="s">
        <v>1493</v>
      </c>
      <c r="G616" s="106" t="s">
        <v>1494</v>
      </c>
      <c r="H616" s="103" t="s">
        <v>280</v>
      </c>
      <c r="I616" s="104">
        <v>44127</v>
      </c>
      <c r="J616" s="103" t="s">
        <v>1495</v>
      </c>
      <c r="K616" s="103">
        <v>70</v>
      </c>
      <c r="L616" s="113">
        <v>536</v>
      </c>
      <c r="M616" s="113">
        <v>0</v>
      </c>
      <c r="N616" s="113">
        <v>6.9863695601177723E+18</v>
      </c>
    </row>
    <row r="617" spans="4:14" ht="15" customHeight="1">
      <c r="D617" s="111" t="b">
        <v>0</v>
      </c>
      <c r="E617" s="105">
        <v>1</v>
      </c>
      <c r="F617" s="106" t="s">
        <v>1496</v>
      </c>
      <c r="G617" s="106" t="s">
        <v>619</v>
      </c>
      <c r="H617" s="103" t="s">
        <v>266</v>
      </c>
      <c r="I617" s="104">
        <v>44993</v>
      </c>
      <c r="J617" s="103" t="s">
        <v>1497</v>
      </c>
      <c r="K617" s="103">
        <v>16000</v>
      </c>
      <c r="L617" s="113">
        <v>537</v>
      </c>
      <c r="M617" s="113">
        <v>0</v>
      </c>
      <c r="N617" s="113">
        <v>8.355605459286274E+18</v>
      </c>
    </row>
    <row r="618" spans="4:14" ht="15" customHeight="1">
      <c r="D618" s="111" t="b">
        <v>0</v>
      </c>
      <c r="E618" s="105">
        <v>2</v>
      </c>
      <c r="F618" s="106" t="s">
        <v>1498</v>
      </c>
      <c r="G618" s="106" t="s">
        <v>1499</v>
      </c>
      <c r="H618" s="103" t="s">
        <v>266</v>
      </c>
      <c r="I618" s="104">
        <v>44995</v>
      </c>
      <c r="J618" s="103" t="s">
        <v>1447</v>
      </c>
      <c r="K618" s="103">
        <v>209000</v>
      </c>
      <c r="L618" s="113">
        <v>538</v>
      </c>
      <c r="M618" s="113">
        <v>0</v>
      </c>
      <c r="N618" s="113">
        <v>6.095486465543681E+18</v>
      </c>
    </row>
    <row r="619" spans="4:14" ht="15" customHeight="1">
      <c r="D619" s="111" t="b">
        <v>0</v>
      </c>
      <c r="E619" s="105">
        <v>3</v>
      </c>
      <c r="F619" s="106" t="s">
        <v>1135</v>
      </c>
      <c r="G619" s="106" t="s">
        <v>253</v>
      </c>
      <c r="H619" s="103" t="s">
        <v>254</v>
      </c>
      <c r="I619" s="104">
        <v>44997</v>
      </c>
      <c r="J619" s="103" t="s">
        <v>1500</v>
      </c>
      <c r="K619" s="103">
        <v>118445</v>
      </c>
      <c r="L619" s="113">
        <v>539</v>
      </c>
      <c r="M619" s="113">
        <v>0</v>
      </c>
      <c r="N619" s="113">
        <v>9.4209634912031375E+18</v>
      </c>
    </row>
    <row r="620" spans="4:14" ht="15" customHeight="1">
      <c r="D620" s="111" t="b">
        <v>0</v>
      </c>
      <c r="E620" s="105">
        <v>4</v>
      </c>
      <c r="F620" s="106" t="s">
        <v>1501</v>
      </c>
      <c r="G620" s="106" t="s">
        <v>621</v>
      </c>
      <c r="H620" s="103" t="s">
        <v>266</v>
      </c>
      <c r="I620" s="104">
        <v>45047</v>
      </c>
      <c r="J620" s="103" t="s">
        <v>1502</v>
      </c>
      <c r="K620" s="103">
        <v>229000</v>
      </c>
      <c r="L620" s="113">
        <v>540</v>
      </c>
      <c r="M620" s="113">
        <v>0</v>
      </c>
      <c r="N620" s="113">
        <v>1.8226088401697024E+19</v>
      </c>
    </row>
    <row r="621" spans="4:14" ht="15" customHeight="1">
      <c r="D621" s="111" t="b">
        <v>0</v>
      </c>
      <c r="E621" s="105">
        <v>5</v>
      </c>
      <c r="F621" s="106" t="s">
        <v>1503</v>
      </c>
      <c r="G621" s="106" t="s">
        <v>1504</v>
      </c>
      <c r="H621" s="103" t="s">
        <v>280</v>
      </c>
      <c r="I621" s="104">
        <v>45135</v>
      </c>
      <c r="J621" s="103" t="s">
        <v>1505</v>
      </c>
      <c r="K621" s="103">
        <v>139</v>
      </c>
      <c r="L621" s="113">
        <v>541</v>
      </c>
      <c r="M621" s="113">
        <v>0</v>
      </c>
      <c r="N621" s="113">
        <v>1.628167506172792E+19</v>
      </c>
    </row>
    <row r="622" spans="4:14" ht="15" customHeight="1">
      <c r="D622" s="111" t="b">
        <v>0</v>
      </c>
      <c r="E622" s="105">
        <v>6</v>
      </c>
      <c r="F622" s="106" t="s">
        <v>373</v>
      </c>
      <c r="G622" s="106" t="s">
        <v>1506</v>
      </c>
      <c r="H622" s="103" t="s">
        <v>567</v>
      </c>
      <c r="I622" s="104">
        <v>45233</v>
      </c>
      <c r="J622" s="103" t="s">
        <v>1507</v>
      </c>
      <c r="K622" s="103">
        <v>66</v>
      </c>
      <c r="L622" s="113">
        <v>542</v>
      </c>
      <c r="M622" s="113">
        <v>0</v>
      </c>
      <c r="N622" s="113">
        <v>2.574835397069826E+18</v>
      </c>
    </row>
    <row r="623" spans="4:14" ht="15" customHeight="1">
      <c r="D623" s="111" t="b">
        <v>0</v>
      </c>
      <c r="E623" s="105">
        <v>1</v>
      </c>
      <c r="F623" s="106" t="s">
        <v>1508</v>
      </c>
      <c r="G623" s="106" t="s">
        <v>1509</v>
      </c>
      <c r="H623" s="103" t="s">
        <v>535</v>
      </c>
      <c r="I623" s="104">
        <v>45408</v>
      </c>
      <c r="J623" s="103" t="s">
        <v>1510</v>
      </c>
      <c r="K623" s="103">
        <v>6000</v>
      </c>
      <c r="L623" s="113">
        <v>543</v>
      </c>
      <c r="M623" s="113">
        <v>0</v>
      </c>
      <c r="N623" s="113">
        <v>4.6294150206621327E+18</v>
      </c>
    </row>
    <row r="624" spans="4:14" ht="15" customHeight="1">
      <c r="D624" s="112" t="b">
        <v>0</v>
      </c>
      <c r="E624" s="107">
        <v>2</v>
      </c>
      <c r="F624" s="108" t="s">
        <v>1511</v>
      </c>
      <c r="G624" s="108" t="s">
        <v>1512</v>
      </c>
      <c r="H624" s="103" t="s">
        <v>514</v>
      </c>
      <c r="I624" s="104">
        <v>45583</v>
      </c>
      <c r="J624" s="103" t="s">
        <v>1513</v>
      </c>
      <c r="K624" s="103">
        <v>107.8</v>
      </c>
      <c r="L624" s="113">
        <v>544</v>
      </c>
      <c r="M624" s="113">
        <v>0</v>
      </c>
      <c r="N624" s="113">
        <v>2.745311341545813E+18</v>
      </c>
    </row>
  </sheetData>
  <mergeCells count="1">
    <mergeCell ref="E7:F7"/>
  </mergeCells>
  <phoneticPr fontId="32" type="noConversion"/>
  <conditionalFormatting sqref="E23:G30 E36:G40 E46:G54">
    <cfRule type="cellIs" dxfId="135" priority="22" operator="equal">
      <formula>0</formula>
    </cfRule>
  </conditionalFormatting>
  <conditionalFormatting sqref="D80:D624">
    <cfRule type="cellIs" dxfId="134" priority="21" operator="notEqual">
      <formula>FALSE</formula>
    </cfRule>
  </conditionalFormatting>
  <conditionalFormatting sqref="E17:K17">
    <cfRule type="cellIs" dxfId="133" priority="15" operator="notEqual">
      <formula>"Note"</formula>
    </cfRule>
  </conditionalFormatting>
  <conditionalFormatting sqref="E24:G26">
    <cfRule type="colorScale" priority="17">
      <colorScale>
        <cfvo type="num" val="0"/>
        <cfvo type="num" val="0.2"/>
        <color rgb="FF000000"/>
        <color rgb="FF7A0000"/>
      </colorScale>
    </cfRule>
  </conditionalFormatting>
  <conditionalFormatting sqref="D79 D58:D65">
    <cfRule type="duplicateValues" dxfId="132" priority="16"/>
  </conditionalFormatting>
  <conditionalFormatting sqref="E15:K15">
    <cfRule type="cellIs" dxfId="131" priority="14" operator="notEqual">
      <formula>"Definition"</formula>
    </cfRule>
  </conditionalFormatting>
  <conditionalFormatting sqref="E7">
    <cfRule type="cellIs" dxfId="130" priority="13" operator="notEqual">
      <formula>"Dataset Description"</formula>
    </cfRule>
  </conditionalFormatting>
  <conditionalFormatting sqref="E58:G65">
    <cfRule type="cellIs" dxfId="129" priority="19"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K30 H36:K40 H46:K54">
    <cfRule type="cellIs" dxfId="128" priority="3" operator="equal">
      <formula>0</formula>
    </cfRule>
  </conditionalFormatting>
  <conditionalFormatting sqref="H24:K26">
    <cfRule type="colorScale" priority="1">
      <colorScale>
        <cfvo type="num" val="0"/>
        <cfvo type="num" val="0.2"/>
        <color rgb="FF000000"/>
        <color rgb="FF7A0000"/>
      </colorScale>
    </cfRule>
  </conditionalFormatting>
  <conditionalFormatting sqref="H58:K65">
    <cfRule type="cellIs" dxfId="127"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BDE83-29FC-4F0C-9A36-19C180884F8F}">
  <sheetPr codeName="Sheet9">
    <tabColor rgb="FF686868"/>
  </sheetPr>
  <dimension ref="A1:W809"/>
  <sheetViews>
    <sheetView zoomScale="85" zoomScaleNormal="85" workbookViewId="0">
      <pane xSplit="4" ySplit="19" topLeftCell="E20" activePane="bottomRight" state="frozen"/>
      <selection activeCell="G80" sqref="G80"/>
      <selection pane="topRight" activeCell="G80" sqref="G80"/>
      <selection pane="bottomLeft" activeCell="G80" sqref="G80"/>
      <selection pane="bottomRight" activeCell="G88" sqref="G88"/>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7" width="27.6640625" customWidth="1"/>
    <col min="8" max="8" width="15.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97</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730</v>
      </c>
    </row>
    <row r="10" spans="1:23" ht="15" hidden="1" customHeight="1" outlineLevel="1">
      <c r="D10" s="3" t="s">
        <v>50</v>
      </c>
      <c r="E10" s="26">
        <v>2</v>
      </c>
    </row>
    <row r="11" spans="1:23" ht="15" hidden="1" customHeight="1" outlineLevel="1">
      <c r="D11" s="3" t="s">
        <v>12</v>
      </c>
      <c r="E11" s="26" t="s">
        <v>204</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row>
    <row r="16" spans="1:23" ht="10.199999999999999" hidden="1" customHeight="1" outlineLevel="1"/>
    <row r="17" spans="1:9" ht="34.950000000000003" hidden="1" customHeight="1" outlineLevel="1">
      <c r="D17" s="21" t="s">
        <v>3</v>
      </c>
      <c r="E17" s="45" t="s">
        <v>47</v>
      </c>
      <c r="F17" s="46" t="s">
        <v>47</v>
      </c>
      <c r="G17" s="47" t="s">
        <v>47</v>
      </c>
    </row>
    <row r="18" spans="1:9" ht="10.199999999999999" hidden="1" customHeight="1" outlineLevel="1"/>
    <row r="19" spans="1:9" s="23" customFormat="1" ht="30" customHeight="1" collapsed="1">
      <c r="A19"/>
      <c r="B19"/>
      <c r="C19" s="91"/>
      <c r="D19" s="91" t="s">
        <v>4</v>
      </c>
      <c r="E19" s="92" t="s">
        <v>98</v>
      </c>
      <c r="F19" s="92" t="s">
        <v>99</v>
      </c>
      <c r="G19" s="24" t="s">
        <v>85</v>
      </c>
      <c r="H19" s="23" t="s">
        <v>38</v>
      </c>
      <c r="I19" s="23" t="s">
        <v>86</v>
      </c>
    </row>
    <row r="20" spans="1:9" ht="10.199999999999999" customHeight="1"/>
    <row r="21" spans="1:9" ht="14.4" outlineLevel="1">
      <c r="C21" s="41" t="s">
        <v>76</v>
      </c>
      <c r="D21" s="2" t="s">
        <v>7</v>
      </c>
    </row>
    <row r="22" spans="1:9" ht="10.199999999999999" customHeight="1" outlineLevel="1"/>
    <row r="23" spans="1:9" ht="15" hidden="1" customHeight="1" outlineLevel="2">
      <c r="D23" s="19" t="s">
        <v>8</v>
      </c>
      <c r="E23" s="9" t="s">
        <v>195</v>
      </c>
      <c r="F23" s="9" t="s">
        <v>193</v>
      </c>
      <c r="G23" s="9"/>
    </row>
    <row r="24" spans="1:9" ht="15" hidden="1" customHeight="1" outlineLevel="2">
      <c r="D24" s="3" t="s">
        <v>9</v>
      </c>
      <c r="E24" s="10">
        <v>1</v>
      </c>
      <c r="F24" s="10">
        <v>0.21917808219178</v>
      </c>
      <c r="G24" s="10"/>
    </row>
    <row r="25" spans="1:9" ht="15" hidden="1" customHeight="1" outlineLevel="2">
      <c r="D25" s="18" t="s">
        <v>10</v>
      </c>
      <c r="E25" s="10">
        <v>0</v>
      </c>
      <c r="F25" s="10">
        <v>0</v>
      </c>
      <c r="G25" s="10"/>
    </row>
    <row r="26" spans="1:9" ht="15" hidden="1" customHeight="1" outlineLevel="2">
      <c r="D26" s="18" t="s">
        <v>11</v>
      </c>
      <c r="E26" s="10">
        <v>0.33333333333333298</v>
      </c>
      <c r="F26" s="10">
        <v>0.33333333333333298</v>
      </c>
      <c r="G26" s="10"/>
    </row>
    <row r="27" spans="1:9" ht="15" hidden="1" customHeight="1" outlineLevel="2">
      <c r="D27" s="18" t="s">
        <v>12</v>
      </c>
      <c r="E27" s="11">
        <v>5840</v>
      </c>
      <c r="F27" s="11">
        <v>5840</v>
      </c>
      <c r="G27" s="11"/>
    </row>
    <row r="28" spans="1:9" ht="15" hidden="1" customHeight="1" outlineLevel="2">
      <c r="D28" s="18" t="s">
        <v>13</v>
      </c>
      <c r="E28" s="11">
        <v>730</v>
      </c>
      <c r="F28" s="11">
        <v>160</v>
      </c>
      <c r="G28" s="11"/>
    </row>
    <row r="29" spans="1:9" ht="15" hidden="1" customHeight="1" outlineLevel="2">
      <c r="D29" s="19" t="s">
        <v>14</v>
      </c>
      <c r="E29" s="11">
        <v>730</v>
      </c>
      <c r="F29" s="11">
        <v>730</v>
      </c>
      <c r="G29" s="11"/>
    </row>
    <row r="30" spans="1:9" ht="15" hidden="1" customHeight="1" outlineLevel="2">
      <c r="D30" s="3" t="s">
        <v>15</v>
      </c>
      <c r="E30" s="11">
        <v>0</v>
      </c>
      <c r="F30" s="11">
        <v>0</v>
      </c>
      <c r="G30" s="11"/>
    </row>
    <row r="31" spans="1:9" ht="10.199999999999999" hidden="1" customHeight="1" outlineLevel="2"/>
    <row r="32" spans="1:9" ht="150" hidden="1" customHeight="1" outlineLevel="2"/>
    <row r="33" spans="3:7" ht="10.199999999999999" hidden="1" customHeight="1" outlineLevel="2"/>
    <row r="34" spans="3:7" ht="14.4" outlineLevel="1" collapsed="1">
      <c r="C34" s="41" t="s">
        <v>76</v>
      </c>
      <c r="D34" s="2" t="s">
        <v>16</v>
      </c>
    </row>
    <row r="35" spans="3:7" ht="10.199999999999999" customHeight="1" outlineLevel="1"/>
    <row r="36" spans="3:7" ht="15" hidden="1" customHeight="1" outlineLevel="2">
      <c r="D36" s="3" t="s">
        <v>17</v>
      </c>
      <c r="E36" s="12">
        <v>44926.5</v>
      </c>
      <c r="F36" s="12">
        <v>101.72739726027299</v>
      </c>
      <c r="G36" s="12"/>
    </row>
    <row r="37" spans="3:7" ht="15" hidden="1" customHeight="1" outlineLevel="2">
      <c r="D37" s="18" t="s">
        <v>18</v>
      </c>
      <c r="E37" s="12">
        <v>44926.5</v>
      </c>
      <c r="F37" s="12">
        <v>108</v>
      </c>
      <c r="G37" s="12"/>
    </row>
    <row r="38" spans="3:7" ht="15" hidden="1" customHeight="1" outlineLevel="2">
      <c r="D38" s="18" t="s">
        <v>19</v>
      </c>
      <c r="E38" s="12">
        <v>44562</v>
      </c>
      <c r="F38" s="12">
        <v>136</v>
      </c>
      <c r="G38" s="12"/>
    </row>
    <row r="39" spans="3:7" ht="15" hidden="1" customHeight="1" outlineLevel="2">
      <c r="D39" s="3" t="s">
        <v>20</v>
      </c>
      <c r="E39" s="12"/>
      <c r="F39" s="12">
        <v>40.195488558875397</v>
      </c>
      <c r="G39" s="12"/>
    </row>
    <row r="40" spans="3:7" ht="15" hidden="1" customHeight="1" outlineLevel="2">
      <c r="D40" s="20" t="s">
        <v>21</v>
      </c>
      <c r="E40" s="12"/>
      <c r="F40" s="12">
        <v>1615.67730048668</v>
      </c>
      <c r="G40" s="12"/>
    </row>
    <row r="41" spans="3:7" ht="10.199999999999999" hidden="1" customHeight="1" outlineLevel="2"/>
    <row r="42" spans="3:7" ht="150" hidden="1" customHeight="1" outlineLevel="2"/>
    <row r="43" spans="3:7" ht="10.199999999999999" hidden="1" customHeight="1" outlineLevel="2"/>
    <row r="44" spans="3:7" ht="14.4" outlineLevel="1" collapsed="1">
      <c r="C44" s="41" t="s">
        <v>76</v>
      </c>
      <c r="D44" s="2" t="s">
        <v>22</v>
      </c>
    </row>
    <row r="45" spans="3:7" ht="10.050000000000001" customHeight="1" outlineLevel="1"/>
    <row r="46" spans="3:7" ht="15" hidden="1" customHeight="1" outlineLevel="2">
      <c r="D46" s="3" t="s">
        <v>23</v>
      </c>
      <c r="E46" s="12">
        <v>44562</v>
      </c>
      <c r="F46" s="12">
        <v>6</v>
      </c>
      <c r="G46" s="12"/>
    </row>
    <row r="47" spans="3:7" ht="15" hidden="1" customHeight="1" outlineLevel="2">
      <c r="D47" s="18">
        <v>0.05</v>
      </c>
      <c r="E47" s="12">
        <v>44598.45</v>
      </c>
      <c r="F47" s="12">
        <v>33</v>
      </c>
      <c r="G47" s="12"/>
    </row>
    <row r="48" spans="3:7" ht="15" hidden="1" customHeight="1" outlineLevel="2">
      <c r="D48" s="19">
        <v>0.25</v>
      </c>
      <c r="E48" s="12">
        <v>44744.25</v>
      </c>
      <c r="F48" s="12">
        <v>70</v>
      </c>
      <c r="G48" s="12"/>
    </row>
    <row r="49" spans="3:7" ht="15" hidden="1" customHeight="1" outlineLevel="2">
      <c r="D49" s="3">
        <v>0.5</v>
      </c>
      <c r="E49" s="12">
        <v>44926.5</v>
      </c>
      <c r="F49" s="12">
        <v>108</v>
      </c>
      <c r="G49" s="12"/>
    </row>
    <row r="50" spans="3:7" ht="15" hidden="1" customHeight="1" outlineLevel="2">
      <c r="D50" s="18">
        <v>0.75</v>
      </c>
      <c r="E50" s="12">
        <v>45108.75</v>
      </c>
      <c r="F50" s="12">
        <v>134</v>
      </c>
      <c r="G50" s="12"/>
    </row>
    <row r="51" spans="3:7" ht="15" hidden="1" customHeight="1" outlineLevel="2">
      <c r="D51" s="18">
        <v>0.95</v>
      </c>
      <c r="E51" s="12">
        <v>45254.55</v>
      </c>
      <c r="F51" s="12">
        <v>157</v>
      </c>
      <c r="G51" s="12"/>
    </row>
    <row r="52" spans="3:7" ht="15" hidden="1" customHeight="1" outlineLevel="2">
      <c r="D52" s="3" t="s">
        <v>24</v>
      </c>
      <c r="E52" s="12">
        <v>45291</v>
      </c>
      <c r="F52" s="12">
        <v>179</v>
      </c>
      <c r="G52" s="12"/>
    </row>
    <row r="53" spans="3:7" ht="15" hidden="1" customHeight="1" outlineLevel="2">
      <c r="D53" s="18" t="s">
        <v>25</v>
      </c>
      <c r="E53" s="12" t="s">
        <v>205</v>
      </c>
      <c r="F53" s="12">
        <v>173</v>
      </c>
      <c r="G53" s="12"/>
    </row>
    <row r="54" spans="3:7" ht="15" hidden="1" customHeight="1" outlineLevel="2">
      <c r="D54" s="3" t="s">
        <v>26</v>
      </c>
      <c r="E54" s="12" t="s">
        <v>206</v>
      </c>
      <c r="F54" s="12">
        <v>64</v>
      </c>
      <c r="G54" s="12"/>
    </row>
    <row r="55" spans="3:7" ht="10.199999999999999" hidden="1" customHeight="1" outlineLevel="2"/>
    <row r="56" spans="3:7" ht="14.4" outlineLevel="1" collapsed="1">
      <c r="C56" s="41" t="s">
        <v>76</v>
      </c>
      <c r="D56" s="2" t="s">
        <v>27</v>
      </c>
    </row>
    <row r="57" spans="3:7" ht="10.050000000000001" customHeight="1" outlineLevel="1"/>
    <row r="58" spans="3:7" ht="15" hidden="1" customHeight="1" outlineLevel="2">
      <c r="D58" s="3" t="s">
        <v>28</v>
      </c>
      <c r="E58" s="36" t="b">
        <v>0</v>
      </c>
      <c r="F58" s="36" t="b">
        <v>0</v>
      </c>
      <c r="G58" s="36" t="b">
        <v>0</v>
      </c>
    </row>
    <row r="59" spans="3:7" ht="15" hidden="1" customHeight="1" outlineLevel="2">
      <c r="D59" s="18" t="s">
        <v>29</v>
      </c>
      <c r="E59" s="36" t="b">
        <v>0</v>
      </c>
      <c r="F59" s="36" t="b">
        <v>0</v>
      </c>
      <c r="G59" s="36" t="b">
        <v>0</v>
      </c>
    </row>
    <row r="60" spans="3:7" ht="15" hidden="1" customHeight="1" outlineLevel="2">
      <c r="D60" s="18" t="s">
        <v>30</v>
      </c>
      <c r="E60" s="36" t="b">
        <v>0</v>
      </c>
      <c r="F60" s="36" t="b">
        <v>0</v>
      </c>
      <c r="G60" s="36" t="b">
        <v>0</v>
      </c>
    </row>
    <row r="61" spans="3:7" ht="15" hidden="1" customHeight="1" outlineLevel="2">
      <c r="D61" s="18" t="s">
        <v>31</v>
      </c>
      <c r="E61" s="36" t="b">
        <v>0</v>
      </c>
      <c r="F61" s="36" t="b">
        <v>0</v>
      </c>
      <c r="G61" s="36" t="b">
        <v>0</v>
      </c>
    </row>
    <row r="62" spans="3:7" ht="15" hidden="1" customHeight="1" outlineLevel="2">
      <c r="D62" s="3" t="s">
        <v>32</v>
      </c>
      <c r="E62" s="36" t="b">
        <v>0</v>
      </c>
      <c r="F62" s="36" t="b">
        <v>0</v>
      </c>
      <c r="G62" s="36" t="b">
        <v>0</v>
      </c>
    </row>
    <row r="63" spans="3:7" ht="15" hidden="1" customHeight="1" outlineLevel="2">
      <c r="D63" s="18" t="s">
        <v>33</v>
      </c>
      <c r="E63" s="36" t="b">
        <v>0</v>
      </c>
      <c r="F63" s="36" t="b">
        <v>0</v>
      </c>
      <c r="G63" s="36" t="b">
        <v>0</v>
      </c>
    </row>
    <row r="64" spans="3:7" ht="15" hidden="1" customHeight="1" outlineLevel="2">
      <c r="D64" s="18" t="s">
        <v>34</v>
      </c>
      <c r="E64" s="36" t="b">
        <v>0</v>
      </c>
      <c r="F64" s="36" t="b">
        <v>0</v>
      </c>
      <c r="G64" s="36" t="b">
        <v>0</v>
      </c>
    </row>
    <row r="65" spans="3:9" ht="15" hidden="1" customHeight="1" outlineLevel="2">
      <c r="D65" s="3" t="s">
        <v>35</v>
      </c>
      <c r="E65" s="36" t="b">
        <v>0</v>
      </c>
      <c r="F65" s="36" t="b">
        <v>0</v>
      </c>
      <c r="G65" s="36" t="b">
        <v>0</v>
      </c>
    </row>
    <row r="66" spans="3:9" ht="10.199999999999999" hidden="1" customHeight="1" outlineLevel="2"/>
    <row r="67" spans="3:9" ht="14.4" outlineLevel="1" collapsed="1">
      <c r="C67" s="41" t="s">
        <v>76</v>
      </c>
      <c r="D67" s="2" t="s">
        <v>36</v>
      </c>
    </row>
    <row r="68" spans="3:9" ht="10.050000000000001" customHeight="1" outlineLevel="1"/>
    <row r="69" spans="3:9" ht="15" hidden="1" customHeight="1" outlineLevel="2">
      <c r="D69" s="3" t="str">
        <f>IF(COUNTIF(FieldList1, "&lt;&gt;FALSE") = 0,"",SUBSTITUTE(LOWER(D58)," ","_") &amp;" = ")</f>
        <v/>
      </c>
      <c r="E69" t="str">
        <f>IF(COUNTIF(FieldList1, "&lt;&gt;FALSE") = 0,"","['"&amp;_xlfn.TEXTJOIN("', '", TRUE, _xlfn._xlws.FILTER(FieldRange,FieldList1&lt;&gt; FALSE, ""))&amp;"']")</f>
        <v/>
      </c>
    </row>
    <row r="70" spans="3:9" ht="15" hidden="1" customHeight="1" outlineLevel="2">
      <c r="D70" s="17" t="str">
        <f>IF(COUNTIF(FieldList2, "&lt;&gt;FALSE") = 0,"",SUBSTITUTE(LOWER(D59)," ","_")&amp;" = ")</f>
        <v/>
      </c>
      <c r="E70" t="str">
        <f>IF(COUNTIF(FieldList2, "&lt;&gt;FALSE") = 0,"","['"&amp;_xlfn.TEXTJOIN("', '", TRUE, _xlfn._xlws.FILTER(FieldRange,FieldList2&lt;&gt; FALSE, ""))&amp;"']")</f>
        <v/>
      </c>
    </row>
    <row r="71" spans="3:9" ht="15" hidden="1" customHeight="1" outlineLevel="2">
      <c r="D71" s="17" t="str">
        <f>IF(COUNTIF(FieldList3, "&lt;&gt;FALSE") = 0,"",SUBSTITUTE(LOWER(D60)," ","_")&amp;" = ")</f>
        <v/>
      </c>
      <c r="E71" t="str">
        <f>IF(COUNTIF(FieldList3, "&lt;&gt;FALSE") = 0,"","['"&amp;_xlfn.TEXTJOIN("', '", TRUE, _xlfn._xlws.FILTER(FieldRange,FieldList3&lt;&gt; FALSE, ""))&amp;"']")</f>
        <v/>
      </c>
    </row>
    <row r="72" spans="3:9" ht="15" hidden="1" customHeight="1" outlineLevel="2">
      <c r="D72" s="17" t="str">
        <f>IF(COUNTIF(FieldList4, "&lt;&gt;FALSE") = 0,"",SUBSTITUTE(LOWER(D61)," ","_")&amp;" = ")</f>
        <v/>
      </c>
      <c r="E72" t="str">
        <f>IF(COUNTIF(FieldList4, "&lt;&gt;FALSE") = 0,"","['"&amp;_xlfn.TEXTJOIN("', '", TRUE, _xlfn._xlws.FILTER(FieldRange,FieldList4&lt;&gt; FALSE, ""))&amp;"']")</f>
        <v/>
      </c>
    </row>
    <row r="73" spans="3:9" ht="15" hidden="1" customHeight="1" outlineLevel="2">
      <c r="D73" s="17" t="str">
        <f>IF(COUNTIF(FieldList5, "&lt;&gt;FALSE") = 0,"",SUBSTITUTE(LOWER(D62)," ","_")&amp;" = ")</f>
        <v/>
      </c>
      <c r="E73" t="str">
        <f>IF(COUNTIF(FieldList5, "&lt;&gt;FALSE") = 0,"","['"&amp;_xlfn.TEXTJOIN("', '", TRUE, _xlfn._xlws.FILTER(FieldRange,FieldList5&lt;&gt; FALSE, ""))&amp;"']")</f>
        <v/>
      </c>
    </row>
    <row r="74" spans="3:9" ht="15" hidden="1" customHeight="1" outlineLevel="2">
      <c r="D74" s="17" t="str">
        <f>IF(COUNTIF(FieldList6, "&lt;&gt;FALSE") = 0,"",SUBSTITUTE(LOWER(D63)," ","_")&amp;" = ")</f>
        <v/>
      </c>
      <c r="E74" t="str">
        <f>IF(COUNTIF(FieldList6, "&lt;&gt;FALSE") = 0,"","['"&amp;_xlfn.TEXTJOIN("', '", TRUE, _xlfn._xlws.FILTER(FieldRange,FieldList6&lt;&gt; FALSE, ""))&amp;"']")</f>
        <v/>
      </c>
    </row>
    <row r="75" spans="3:9"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9"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9" ht="15" hidden="1" customHeight="1" outlineLevel="2">
      <c r="D77" s="15" t="str">
        <f>IF(COUNTIF(tbl_SourceData_calendar[Record List], "&lt;&gt;FALSE") = 0,"",SUBSTITUTE(LOWER(LightHeader)," ", "_") &amp;" = ")</f>
        <v/>
      </c>
      <c r="E77" t="str" cm="1">
        <f t="array" ref="E77">IF(COUNTIF(tbl_SourceData_calendar[Record List], "&lt;&gt;FALSE") = 0,"","['"&amp;_xlfn.TEXTJOIN("', '", TRUE, _xlfn._xlws.FILTER(_xlfn.TAKE(tbl_SourceData_calendar[],,-1), tbl_SourceData_calendar[Record List] &lt;&gt; FALSE, ""))&amp;"']")</f>
        <v/>
      </c>
    </row>
    <row r="78" spans="3:9" ht="10.199999999999999" hidden="1" customHeight="1" outlineLevel="1" collapsed="1"/>
    <row r="79" spans="3:9" ht="30" customHeight="1">
      <c r="D79" s="109" t="s">
        <v>37</v>
      </c>
      <c r="E79" s="100" t="s">
        <v>98</v>
      </c>
      <c r="F79" s="100" t="s">
        <v>99</v>
      </c>
      <c r="G79" s="109" t="s">
        <v>85</v>
      </c>
      <c r="H79" s="109" t="s">
        <v>38</v>
      </c>
      <c r="I79" s="109" t="s">
        <v>86</v>
      </c>
    </row>
    <row r="80" spans="3:9" ht="15" customHeight="1">
      <c r="D80" s="110" t="b">
        <v>0</v>
      </c>
      <c r="E80" s="116">
        <v>45291</v>
      </c>
      <c r="F80" s="102">
        <v>96</v>
      </c>
      <c r="G80" s="119">
        <v>0</v>
      </c>
      <c r="H80" s="115">
        <v>0</v>
      </c>
      <c r="I80" s="115">
        <v>1.5259193941233822E+19</v>
      </c>
    </row>
    <row r="81" spans="4:9" ht="15" customHeight="1">
      <c r="D81" s="110" t="b">
        <v>0</v>
      </c>
      <c r="E81" s="116">
        <v>45290</v>
      </c>
      <c r="F81" s="102">
        <v>127</v>
      </c>
      <c r="G81" s="119">
        <v>1</v>
      </c>
      <c r="H81" s="115">
        <v>0</v>
      </c>
      <c r="I81" s="115">
        <v>1.2566389408822213E+18</v>
      </c>
    </row>
    <row r="82" spans="4:9" ht="15" customHeight="1">
      <c r="D82" s="111" t="b">
        <v>0</v>
      </c>
      <c r="E82" s="117">
        <v>45289</v>
      </c>
      <c r="F82" s="106">
        <v>117</v>
      </c>
      <c r="G82" s="119">
        <v>2</v>
      </c>
      <c r="H82" s="115">
        <v>0</v>
      </c>
      <c r="I82" s="115">
        <v>5.8998914307049349E+18</v>
      </c>
    </row>
    <row r="83" spans="4:9" ht="15" customHeight="1">
      <c r="D83" s="111" t="b">
        <v>0</v>
      </c>
      <c r="E83" s="117">
        <v>45288</v>
      </c>
      <c r="F83" s="106">
        <v>127</v>
      </c>
      <c r="G83" s="119">
        <v>3</v>
      </c>
      <c r="H83" s="115">
        <v>0</v>
      </c>
      <c r="I83" s="115">
        <v>1.1597907191358378E+19</v>
      </c>
    </row>
    <row r="84" spans="4:9" ht="15" customHeight="1">
      <c r="D84" s="111" t="b">
        <v>0</v>
      </c>
      <c r="E84" s="117">
        <v>45287</v>
      </c>
      <c r="F84" s="106">
        <v>48</v>
      </c>
      <c r="G84" s="119">
        <v>4</v>
      </c>
      <c r="H84" s="115">
        <v>0</v>
      </c>
      <c r="I84" s="115">
        <v>1.5562965181472201E+19</v>
      </c>
    </row>
    <row r="85" spans="4:9" ht="15" customHeight="1">
      <c r="D85" s="111" t="b">
        <v>0</v>
      </c>
      <c r="E85" s="117">
        <v>45286</v>
      </c>
      <c r="F85" s="106">
        <v>32</v>
      </c>
      <c r="G85" s="119">
        <v>5</v>
      </c>
      <c r="H85" s="115">
        <v>0</v>
      </c>
      <c r="I85" s="115">
        <v>1.4100680285693073E+19</v>
      </c>
    </row>
    <row r="86" spans="4:9" ht="15" customHeight="1">
      <c r="D86" s="111" t="b">
        <v>0</v>
      </c>
      <c r="E86" s="117">
        <v>45285</v>
      </c>
      <c r="F86" s="106">
        <v>40</v>
      </c>
      <c r="G86" s="119">
        <v>6</v>
      </c>
      <c r="H86" s="115">
        <v>0</v>
      </c>
      <c r="I86" s="115">
        <v>6.6720708791804877E+18</v>
      </c>
    </row>
    <row r="87" spans="4:9" ht="15" customHeight="1">
      <c r="D87" s="111" t="b">
        <v>0</v>
      </c>
      <c r="E87" s="117">
        <v>45284</v>
      </c>
      <c r="F87" s="106">
        <v>137</v>
      </c>
      <c r="G87" s="119">
        <v>7</v>
      </c>
      <c r="H87" s="115">
        <v>0</v>
      </c>
      <c r="I87" s="115">
        <v>1.3444641906923727E+19</v>
      </c>
    </row>
    <row r="88" spans="4:9" ht="15" customHeight="1">
      <c r="D88" s="111" t="b">
        <v>0</v>
      </c>
      <c r="E88" s="117">
        <v>45283</v>
      </c>
      <c r="F88" s="106">
        <v>116</v>
      </c>
      <c r="G88" s="119">
        <v>8</v>
      </c>
      <c r="H88" s="115">
        <v>0</v>
      </c>
      <c r="I88" s="115">
        <v>6.849548474561793E+18</v>
      </c>
    </row>
    <row r="89" spans="4:9" ht="15" customHeight="1">
      <c r="D89" s="111" t="b">
        <v>0</v>
      </c>
      <c r="E89" s="117">
        <v>45282</v>
      </c>
      <c r="F89" s="106">
        <v>88</v>
      </c>
      <c r="G89" s="119">
        <v>9</v>
      </c>
      <c r="H89" s="115">
        <v>0</v>
      </c>
      <c r="I89" s="115">
        <v>1.166603797224062E+19</v>
      </c>
    </row>
    <row r="90" spans="4:9" ht="15" customHeight="1">
      <c r="D90" s="111" t="b">
        <v>0</v>
      </c>
      <c r="E90" s="117">
        <v>45281</v>
      </c>
      <c r="F90" s="106">
        <v>88</v>
      </c>
      <c r="G90" s="119">
        <v>10</v>
      </c>
      <c r="H90" s="115">
        <v>0</v>
      </c>
      <c r="I90" s="115">
        <v>1.7922915185545038E+19</v>
      </c>
    </row>
    <row r="91" spans="4:9" ht="15" customHeight="1">
      <c r="D91" s="111" t="b">
        <v>0</v>
      </c>
      <c r="E91" s="117">
        <v>45280</v>
      </c>
      <c r="F91" s="106">
        <v>50</v>
      </c>
      <c r="G91" s="119">
        <v>11</v>
      </c>
      <c r="H91" s="115">
        <v>0</v>
      </c>
      <c r="I91" s="115">
        <v>1.9618379607503002E+18</v>
      </c>
    </row>
    <row r="92" spans="4:9" ht="15" customHeight="1">
      <c r="D92" s="111" t="b">
        <v>0</v>
      </c>
      <c r="E92" s="117">
        <v>45279</v>
      </c>
      <c r="F92" s="106">
        <v>30</v>
      </c>
      <c r="G92" s="119">
        <v>12</v>
      </c>
      <c r="H92" s="115">
        <v>0</v>
      </c>
      <c r="I92" s="115">
        <v>1.0348007436447801E+19</v>
      </c>
    </row>
    <row r="93" spans="4:9" ht="15" customHeight="1">
      <c r="D93" s="111" t="b">
        <v>0</v>
      </c>
      <c r="E93" s="117">
        <v>45278</v>
      </c>
      <c r="F93" s="106">
        <v>6</v>
      </c>
      <c r="G93" s="119">
        <v>13</v>
      </c>
      <c r="H93" s="115">
        <v>0</v>
      </c>
      <c r="I93" s="115">
        <v>3.5205333735775263E+18</v>
      </c>
    </row>
    <row r="94" spans="4:9" ht="15" customHeight="1">
      <c r="D94" s="111" t="b">
        <v>0</v>
      </c>
      <c r="E94" s="117">
        <v>45277</v>
      </c>
      <c r="F94" s="106">
        <v>120</v>
      </c>
      <c r="G94" s="119">
        <v>14</v>
      </c>
      <c r="H94" s="115">
        <v>0</v>
      </c>
      <c r="I94" s="115">
        <v>4.4678973948410778E+18</v>
      </c>
    </row>
    <row r="95" spans="4:9" ht="15" customHeight="1">
      <c r="D95" s="111" t="b">
        <v>0</v>
      </c>
      <c r="E95" s="117">
        <v>45276</v>
      </c>
      <c r="F95" s="106">
        <v>111</v>
      </c>
      <c r="G95" s="119">
        <v>15</v>
      </c>
      <c r="H95" s="115">
        <v>0</v>
      </c>
      <c r="I95" s="115">
        <v>5.4031241405219963E+18</v>
      </c>
    </row>
    <row r="96" spans="4:9" ht="15" customHeight="1">
      <c r="D96" s="111" t="b">
        <v>0</v>
      </c>
      <c r="E96" s="117">
        <v>45275</v>
      </c>
      <c r="F96" s="106">
        <v>100</v>
      </c>
      <c r="G96" s="119">
        <v>16</v>
      </c>
      <c r="H96" s="115">
        <v>0</v>
      </c>
      <c r="I96" s="115">
        <v>1.7367088342380003E+19</v>
      </c>
    </row>
    <row r="97" spans="4:9" ht="15" customHeight="1">
      <c r="D97" s="111" t="b">
        <v>0</v>
      </c>
      <c r="E97" s="117">
        <v>45274</v>
      </c>
      <c r="F97" s="106">
        <v>107</v>
      </c>
      <c r="G97" s="119">
        <v>17</v>
      </c>
      <c r="H97" s="115">
        <v>0</v>
      </c>
      <c r="I97" s="115">
        <v>1.327670944969786E+19</v>
      </c>
    </row>
    <row r="98" spans="4:9" ht="15" customHeight="1">
      <c r="D98" s="111" t="b">
        <v>0</v>
      </c>
      <c r="E98" s="117">
        <v>45273</v>
      </c>
      <c r="F98" s="106">
        <v>70</v>
      </c>
      <c r="G98" s="119">
        <v>18</v>
      </c>
      <c r="H98" s="115">
        <v>0</v>
      </c>
      <c r="I98" s="115">
        <v>1.4589576942528229E+19</v>
      </c>
    </row>
    <row r="99" spans="4:9" ht="15" customHeight="1">
      <c r="D99" s="111" t="b">
        <v>0</v>
      </c>
      <c r="E99" s="117">
        <v>45272</v>
      </c>
      <c r="F99" s="106">
        <v>36</v>
      </c>
      <c r="G99" s="119">
        <v>19</v>
      </c>
      <c r="H99" s="115">
        <v>0</v>
      </c>
      <c r="I99" s="115">
        <v>4.2675056373235968E+18</v>
      </c>
    </row>
    <row r="100" spans="4:9" ht="15" customHeight="1">
      <c r="D100" s="111" t="b">
        <v>0</v>
      </c>
      <c r="E100" s="117">
        <v>45271</v>
      </c>
      <c r="F100" s="106">
        <v>49</v>
      </c>
      <c r="G100" s="119">
        <v>20</v>
      </c>
      <c r="H100" s="115">
        <v>0</v>
      </c>
      <c r="I100" s="115">
        <v>4.4317303251325005E+18</v>
      </c>
    </row>
    <row r="101" spans="4:9" ht="15" customHeight="1">
      <c r="D101" s="111" t="b">
        <v>0</v>
      </c>
      <c r="E101" s="117">
        <v>45270</v>
      </c>
      <c r="F101" s="106">
        <v>101</v>
      </c>
      <c r="G101" s="119">
        <v>21</v>
      </c>
      <c r="H101" s="115">
        <v>0</v>
      </c>
      <c r="I101" s="115">
        <v>4.6610840378643046E+18</v>
      </c>
    </row>
    <row r="102" spans="4:9" ht="15" customHeight="1">
      <c r="D102" s="111" t="b">
        <v>0</v>
      </c>
      <c r="E102" s="117">
        <v>45269</v>
      </c>
      <c r="F102" s="106">
        <v>88</v>
      </c>
      <c r="G102" s="119">
        <v>22</v>
      </c>
      <c r="H102" s="115">
        <v>0</v>
      </c>
      <c r="I102" s="115">
        <v>1.6152625811857961E+19</v>
      </c>
    </row>
    <row r="103" spans="4:9" ht="15" customHeight="1">
      <c r="D103" s="111" t="b">
        <v>0</v>
      </c>
      <c r="E103" s="117">
        <v>45268</v>
      </c>
      <c r="F103" s="106">
        <v>89</v>
      </c>
      <c r="G103" s="119">
        <v>23</v>
      </c>
      <c r="H103" s="115">
        <v>0</v>
      </c>
      <c r="I103" s="115">
        <v>1.5411361589624388E+19</v>
      </c>
    </row>
    <row r="104" spans="4:9" ht="15" customHeight="1">
      <c r="D104" s="111" t="b">
        <v>0</v>
      </c>
      <c r="E104" s="117">
        <v>45267</v>
      </c>
      <c r="F104" s="106">
        <v>119</v>
      </c>
      <c r="G104" s="119">
        <v>24</v>
      </c>
      <c r="H104" s="115">
        <v>0</v>
      </c>
      <c r="I104" s="115">
        <v>1.4643273594587372E+19</v>
      </c>
    </row>
    <row r="105" spans="4:9" ht="15" customHeight="1">
      <c r="D105" s="111" t="b">
        <v>0</v>
      </c>
      <c r="E105" s="117">
        <v>45266</v>
      </c>
      <c r="F105" s="106">
        <v>52</v>
      </c>
      <c r="G105" s="119">
        <v>25</v>
      </c>
      <c r="H105" s="115">
        <v>0</v>
      </c>
      <c r="I105" s="115">
        <v>5.1328485445924393E+18</v>
      </c>
    </row>
    <row r="106" spans="4:9" ht="15" customHeight="1">
      <c r="D106" s="111" t="b">
        <v>0</v>
      </c>
      <c r="E106" s="117">
        <v>45265</v>
      </c>
      <c r="F106" s="106">
        <v>22</v>
      </c>
      <c r="G106" s="119">
        <v>26</v>
      </c>
      <c r="H106" s="115">
        <v>0</v>
      </c>
      <c r="I106" s="115">
        <v>3.4239609669521715E+18</v>
      </c>
    </row>
    <row r="107" spans="4:9" ht="15" customHeight="1">
      <c r="D107" s="111" t="b">
        <v>0</v>
      </c>
      <c r="E107" s="117">
        <v>45264</v>
      </c>
      <c r="F107" s="106">
        <v>15</v>
      </c>
      <c r="G107" s="119">
        <v>27</v>
      </c>
      <c r="H107" s="115">
        <v>0</v>
      </c>
      <c r="I107" s="115">
        <v>3.8028463137136461E+18</v>
      </c>
    </row>
    <row r="108" spans="4:9" ht="15" customHeight="1">
      <c r="D108" s="111" t="b">
        <v>0</v>
      </c>
      <c r="E108" s="117">
        <v>45263</v>
      </c>
      <c r="F108" s="106">
        <v>134</v>
      </c>
      <c r="G108" s="119">
        <v>28</v>
      </c>
      <c r="H108" s="115">
        <v>0</v>
      </c>
      <c r="I108" s="115">
        <v>1.6646295374847508E+19</v>
      </c>
    </row>
    <row r="109" spans="4:9" ht="15" customHeight="1">
      <c r="D109" s="111" t="b">
        <v>0</v>
      </c>
      <c r="E109" s="117">
        <v>45262</v>
      </c>
      <c r="F109" s="106">
        <v>130</v>
      </c>
      <c r="G109" s="119">
        <v>29</v>
      </c>
      <c r="H109" s="115">
        <v>0</v>
      </c>
      <c r="I109" s="115">
        <v>1.2705797276503202E+19</v>
      </c>
    </row>
    <row r="110" spans="4:9" ht="15" customHeight="1">
      <c r="D110" s="111" t="b">
        <v>0</v>
      </c>
      <c r="E110" s="117">
        <v>45261</v>
      </c>
      <c r="F110" s="106">
        <v>116</v>
      </c>
      <c r="G110" s="119">
        <v>30</v>
      </c>
      <c r="H110" s="115">
        <v>0</v>
      </c>
      <c r="I110" s="115">
        <v>1.453600925983378E+19</v>
      </c>
    </row>
    <row r="111" spans="4:9" ht="15" customHeight="1">
      <c r="D111" s="111" t="b">
        <v>0</v>
      </c>
      <c r="E111" s="117">
        <v>45260</v>
      </c>
      <c r="F111" s="106">
        <v>101</v>
      </c>
      <c r="G111" s="119">
        <v>31</v>
      </c>
      <c r="H111" s="115">
        <v>0</v>
      </c>
      <c r="I111" s="115">
        <v>1.9124598580436758E+17</v>
      </c>
    </row>
    <row r="112" spans="4:9" ht="15" customHeight="1">
      <c r="D112" s="111" t="b">
        <v>0</v>
      </c>
      <c r="E112" s="117">
        <v>45259</v>
      </c>
      <c r="F112" s="106">
        <v>60</v>
      </c>
      <c r="G112" s="119">
        <v>32</v>
      </c>
      <c r="H112" s="115">
        <v>0</v>
      </c>
      <c r="I112" s="115">
        <v>4.1693892688948782E+18</v>
      </c>
    </row>
    <row r="113" spans="4:9" ht="15" customHeight="1">
      <c r="D113" s="111" t="b">
        <v>0</v>
      </c>
      <c r="E113" s="117">
        <v>45258</v>
      </c>
      <c r="F113" s="106">
        <v>39</v>
      </c>
      <c r="G113" s="119">
        <v>33</v>
      </c>
      <c r="H113" s="115">
        <v>0</v>
      </c>
      <c r="I113" s="115">
        <v>5.4519122456751596E+18</v>
      </c>
    </row>
    <row r="114" spans="4:9" ht="15" customHeight="1">
      <c r="D114" s="111" t="b">
        <v>0</v>
      </c>
      <c r="E114" s="117">
        <v>45257</v>
      </c>
      <c r="F114" s="106">
        <v>48</v>
      </c>
      <c r="G114" s="119">
        <v>34</v>
      </c>
      <c r="H114" s="115">
        <v>0</v>
      </c>
      <c r="I114" s="115">
        <v>1.2986905283651846E+19</v>
      </c>
    </row>
    <row r="115" spans="4:9" ht="15" customHeight="1">
      <c r="D115" s="111" t="b">
        <v>0</v>
      </c>
      <c r="E115" s="117">
        <v>45256</v>
      </c>
      <c r="F115" s="106">
        <v>114</v>
      </c>
      <c r="G115" s="119">
        <v>35</v>
      </c>
      <c r="H115" s="115">
        <v>0</v>
      </c>
      <c r="I115" s="115">
        <v>1.7396488361288045E+19</v>
      </c>
    </row>
    <row r="116" spans="4:9" ht="15" customHeight="1">
      <c r="D116" s="111" t="b">
        <v>0</v>
      </c>
      <c r="E116" s="117">
        <v>45255</v>
      </c>
      <c r="F116" s="106">
        <v>89</v>
      </c>
      <c r="G116" s="119">
        <v>36</v>
      </c>
      <c r="H116" s="115">
        <v>0</v>
      </c>
      <c r="I116" s="115">
        <v>1.6440282705133126E+19</v>
      </c>
    </row>
    <row r="117" spans="4:9" ht="15" customHeight="1">
      <c r="D117" s="111" t="b">
        <v>0</v>
      </c>
      <c r="E117" s="117">
        <v>45254</v>
      </c>
      <c r="F117" s="106">
        <v>90</v>
      </c>
      <c r="G117" s="119">
        <v>37</v>
      </c>
      <c r="H117" s="115">
        <v>0</v>
      </c>
      <c r="I117" s="115">
        <v>1.6569825178247856E+19</v>
      </c>
    </row>
    <row r="118" spans="4:9" ht="15" customHeight="1">
      <c r="D118" s="111" t="b">
        <v>0</v>
      </c>
      <c r="E118" s="117">
        <v>45253</v>
      </c>
      <c r="F118" s="106">
        <v>99</v>
      </c>
      <c r="G118" s="119">
        <v>38</v>
      </c>
      <c r="H118" s="115">
        <v>0</v>
      </c>
      <c r="I118" s="115">
        <v>9.1874777369093936E+16</v>
      </c>
    </row>
    <row r="119" spans="4:9" ht="15" customHeight="1">
      <c r="D119" s="111" t="b">
        <v>0</v>
      </c>
      <c r="E119" s="117">
        <v>45252</v>
      </c>
      <c r="F119" s="106">
        <v>79</v>
      </c>
      <c r="G119" s="119">
        <v>39</v>
      </c>
      <c r="H119" s="115">
        <v>0</v>
      </c>
      <c r="I119" s="115">
        <v>1.7227728958039773E+19</v>
      </c>
    </row>
    <row r="120" spans="4:9" ht="15" customHeight="1">
      <c r="D120" s="111" t="b">
        <v>0</v>
      </c>
      <c r="E120" s="117">
        <v>45251</v>
      </c>
      <c r="F120" s="106">
        <v>9</v>
      </c>
      <c r="G120" s="119">
        <v>40</v>
      </c>
      <c r="H120" s="115">
        <v>0</v>
      </c>
      <c r="I120" s="115">
        <v>1.7331967817069359E+19</v>
      </c>
    </row>
    <row r="121" spans="4:9" ht="15" customHeight="1">
      <c r="D121" s="111" t="b">
        <v>0</v>
      </c>
      <c r="E121" s="117">
        <v>45250</v>
      </c>
      <c r="F121" s="106">
        <v>47</v>
      </c>
      <c r="G121" s="119">
        <v>41</v>
      </c>
      <c r="H121" s="115">
        <v>0</v>
      </c>
      <c r="I121" s="115">
        <v>3.0717447252723128E+18</v>
      </c>
    </row>
    <row r="122" spans="4:9" ht="15" customHeight="1">
      <c r="D122" s="111" t="b">
        <v>0</v>
      </c>
      <c r="E122" s="117">
        <v>45249</v>
      </c>
      <c r="F122" s="106">
        <v>103</v>
      </c>
      <c r="G122" s="119">
        <v>42</v>
      </c>
      <c r="H122" s="115">
        <v>0</v>
      </c>
      <c r="I122" s="115">
        <v>1.0537663392181506E+19</v>
      </c>
    </row>
    <row r="123" spans="4:9" ht="15" customHeight="1">
      <c r="D123" s="111" t="b">
        <v>0</v>
      </c>
      <c r="E123" s="117">
        <v>45248</v>
      </c>
      <c r="F123" s="106">
        <v>104</v>
      </c>
      <c r="G123" s="119">
        <v>43</v>
      </c>
      <c r="H123" s="115">
        <v>0</v>
      </c>
      <c r="I123" s="115">
        <v>1.4051649161079316E+19</v>
      </c>
    </row>
    <row r="124" spans="4:9" ht="15" customHeight="1">
      <c r="D124" s="111" t="b">
        <v>0</v>
      </c>
      <c r="E124" s="117">
        <v>45247</v>
      </c>
      <c r="F124" s="106">
        <v>118</v>
      </c>
      <c r="G124" s="119">
        <v>44</v>
      </c>
      <c r="H124" s="115">
        <v>0</v>
      </c>
      <c r="I124" s="115">
        <v>1.233104876601858E+19</v>
      </c>
    </row>
    <row r="125" spans="4:9" ht="15" customHeight="1">
      <c r="D125" s="111" t="b">
        <v>0</v>
      </c>
      <c r="E125" s="117">
        <v>45246</v>
      </c>
      <c r="F125" s="106">
        <v>127</v>
      </c>
      <c r="G125" s="119">
        <v>45</v>
      </c>
      <c r="H125" s="115">
        <v>0</v>
      </c>
      <c r="I125" s="115">
        <v>3.8522098869805594E+18</v>
      </c>
    </row>
    <row r="126" spans="4:9" ht="15" customHeight="1">
      <c r="D126" s="111" t="b">
        <v>0</v>
      </c>
      <c r="E126" s="117">
        <v>45245</v>
      </c>
      <c r="F126" s="106">
        <v>56</v>
      </c>
      <c r="G126" s="119">
        <v>46</v>
      </c>
      <c r="H126" s="115">
        <v>0</v>
      </c>
      <c r="I126" s="115">
        <v>4.9424799576651264E+18</v>
      </c>
    </row>
    <row r="127" spans="4:9" ht="15" customHeight="1">
      <c r="D127" s="111" t="b">
        <v>0</v>
      </c>
      <c r="E127" s="117">
        <v>45244</v>
      </c>
      <c r="F127" s="106">
        <v>30</v>
      </c>
      <c r="G127" s="119">
        <v>47</v>
      </c>
      <c r="H127" s="115">
        <v>0</v>
      </c>
      <c r="I127" s="115">
        <v>1.5535767578731678E+16</v>
      </c>
    </row>
    <row r="128" spans="4:9" ht="15" customHeight="1">
      <c r="D128" s="111" t="b">
        <v>0</v>
      </c>
      <c r="E128" s="117">
        <v>45243</v>
      </c>
      <c r="F128" s="106">
        <v>44</v>
      </c>
      <c r="G128" s="119">
        <v>48</v>
      </c>
      <c r="H128" s="115">
        <v>0</v>
      </c>
      <c r="I128" s="115">
        <v>5.7204992711567585E+18</v>
      </c>
    </row>
    <row r="129" spans="4:9" ht="15" customHeight="1">
      <c r="D129" s="111" t="b">
        <v>0</v>
      </c>
      <c r="E129" s="117">
        <v>45242</v>
      </c>
      <c r="F129" s="106">
        <v>109</v>
      </c>
      <c r="G129" s="119">
        <v>49</v>
      </c>
      <c r="H129" s="115">
        <v>0</v>
      </c>
      <c r="I129" s="115">
        <v>1.5316329589331929E+19</v>
      </c>
    </row>
    <row r="130" spans="4:9" ht="15" customHeight="1">
      <c r="D130" s="111" t="b">
        <v>0</v>
      </c>
      <c r="E130" s="117">
        <v>45241</v>
      </c>
      <c r="F130" s="106">
        <v>91</v>
      </c>
      <c r="G130" s="119">
        <v>50</v>
      </c>
      <c r="H130" s="115">
        <v>0</v>
      </c>
      <c r="I130" s="115">
        <v>1.093446885269164E+19</v>
      </c>
    </row>
    <row r="131" spans="4:9" ht="15" customHeight="1">
      <c r="D131" s="111" t="b">
        <v>0</v>
      </c>
      <c r="E131" s="117">
        <v>45240</v>
      </c>
      <c r="F131" s="106">
        <v>82</v>
      </c>
      <c r="G131" s="119">
        <v>51</v>
      </c>
      <c r="H131" s="115">
        <v>0</v>
      </c>
      <c r="I131" s="115">
        <v>1.4212332538596692E+19</v>
      </c>
    </row>
    <row r="132" spans="4:9" ht="15" customHeight="1">
      <c r="D132" s="111" t="b">
        <v>0</v>
      </c>
      <c r="E132" s="117">
        <v>45239</v>
      </c>
      <c r="F132" s="106">
        <v>131</v>
      </c>
      <c r="G132" s="119">
        <v>52</v>
      </c>
      <c r="H132" s="115">
        <v>0</v>
      </c>
      <c r="I132" s="115">
        <v>2.2879648865046193E+18</v>
      </c>
    </row>
    <row r="133" spans="4:9" ht="15" customHeight="1">
      <c r="D133" s="111" t="b">
        <v>0</v>
      </c>
      <c r="E133" s="117">
        <v>45238</v>
      </c>
      <c r="F133" s="106">
        <v>44</v>
      </c>
      <c r="G133" s="119">
        <v>53</v>
      </c>
      <c r="H133" s="115">
        <v>0</v>
      </c>
      <c r="I133" s="115">
        <v>6.1252699481685801E+18</v>
      </c>
    </row>
    <row r="134" spans="4:9" ht="15" customHeight="1">
      <c r="D134" s="111" t="b">
        <v>0</v>
      </c>
      <c r="E134" s="117">
        <v>45237</v>
      </c>
      <c r="F134" s="106">
        <v>17</v>
      </c>
      <c r="G134" s="119">
        <v>54</v>
      </c>
      <c r="H134" s="115">
        <v>0</v>
      </c>
      <c r="I134" s="115">
        <v>4.3249709263462381E+17</v>
      </c>
    </row>
    <row r="135" spans="4:9" ht="15" customHeight="1">
      <c r="D135" s="111" t="b">
        <v>0</v>
      </c>
      <c r="E135" s="117">
        <v>45236</v>
      </c>
      <c r="F135" s="106">
        <v>47</v>
      </c>
      <c r="G135" s="119">
        <v>55</v>
      </c>
      <c r="H135" s="115">
        <v>0</v>
      </c>
      <c r="I135" s="115">
        <v>3.0122900281232722E+18</v>
      </c>
    </row>
    <row r="136" spans="4:9" ht="15" customHeight="1">
      <c r="D136" s="111" t="b">
        <v>0</v>
      </c>
      <c r="E136" s="117">
        <v>45235</v>
      </c>
      <c r="F136" s="106">
        <v>117</v>
      </c>
      <c r="G136" s="119">
        <v>56</v>
      </c>
      <c r="H136" s="115">
        <v>0</v>
      </c>
      <c r="I136" s="115">
        <v>1.7140477138854466E+19</v>
      </c>
    </row>
    <row r="137" spans="4:9" ht="15" customHeight="1">
      <c r="D137" s="111" t="b">
        <v>0</v>
      </c>
      <c r="E137" s="117">
        <v>45234</v>
      </c>
      <c r="F137" s="106">
        <v>87</v>
      </c>
      <c r="G137" s="119">
        <v>57</v>
      </c>
      <c r="H137" s="115">
        <v>0</v>
      </c>
      <c r="I137" s="115">
        <v>3.7142411115019116E+18</v>
      </c>
    </row>
    <row r="138" spans="4:9" ht="15" customHeight="1">
      <c r="D138" s="111" t="b">
        <v>0</v>
      </c>
      <c r="E138" s="117">
        <v>45233</v>
      </c>
      <c r="F138" s="106">
        <v>91</v>
      </c>
      <c r="G138" s="119">
        <v>58</v>
      </c>
      <c r="H138" s="115">
        <v>0</v>
      </c>
      <c r="I138" s="115">
        <v>1.2479541945153894E+19</v>
      </c>
    </row>
    <row r="139" spans="4:9" ht="15" customHeight="1">
      <c r="D139" s="111" t="b">
        <v>0</v>
      </c>
      <c r="E139" s="117">
        <v>45232</v>
      </c>
      <c r="F139" s="106">
        <v>89</v>
      </c>
      <c r="G139" s="119">
        <v>59</v>
      </c>
      <c r="H139" s="115">
        <v>0</v>
      </c>
      <c r="I139" s="115">
        <v>7.6880039297747098E+18</v>
      </c>
    </row>
    <row r="140" spans="4:9" ht="15" customHeight="1">
      <c r="D140" s="111" t="b">
        <v>0</v>
      </c>
      <c r="E140" s="117">
        <v>45231</v>
      </c>
      <c r="F140" s="106">
        <v>73</v>
      </c>
      <c r="G140" s="119">
        <v>60</v>
      </c>
      <c r="H140" s="115">
        <v>0</v>
      </c>
      <c r="I140" s="115">
        <v>1.5031387293233324E+19</v>
      </c>
    </row>
    <row r="141" spans="4:9" ht="15" customHeight="1">
      <c r="D141" s="111" t="b">
        <v>0</v>
      </c>
      <c r="E141" s="117">
        <v>45230</v>
      </c>
      <c r="F141" s="106">
        <v>23</v>
      </c>
      <c r="G141" s="119">
        <v>61</v>
      </c>
      <c r="H141" s="115">
        <v>0</v>
      </c>
      <c r="I141" s="115">
        <v>4.9914023190449459E+18</v>
      </c>
    </row>
    <row r="142" spans="4:9" ht="15" customHeight="1">
      <c r="D142" s="111" t="b">
        <v>0</v>
      </c>
      <c r="E142" s="117">
        <v>45229</v>
      </c>
      <c r="F142" s="106">
        <v>21</v>
      </c>
      <c r="G142" s="119">
        <v>62</v>
      </c>
      <c r="H142" s="115">
        <v>0</v>
      </c>
      <c r="I142" s="115">
        <v>1.7343907871426519E+19</v>
      </c>
    </row>
    <row r="143" spans="4:9" ht="15" customHeight="1">
      <c r="D143" s="111" t="b">
        <v>0</v>
      </c>
      <c r="E143" s="117">
        <v>45228</v>
      </c>
      <c r="F143" s="106">
        <v>125</v>
      </c>
      <c r="G143" s="119">
        <v>63</v>
      </c>
      <c r="H143" s="115">
        <v>0</v>
      </c>
      <c r="I143" s="115">
        <v>3.5563723455165235E+18</v>
      </c>
    </row>
    <row r="144" spans="4:9" ht="15" customHeight="1">
      <c r="D144" s="111" t="b">
        <v>0</v>
      </c>
      <c r="E144" s="117">
        <v>45227</v>
      </c>
      <c r="F144" s="106">
        <v>91</v>
      </c>
      <c r="G144" s="119">
        <v>64</v>
      </c>
      <c r="H144" s="115">
        <v>0</v>
      </c>
      <c r="I144" s="115">
        <v>1.6213821666084557E+19</v>
      </c>
    </row>
    <row r="145" spans="4:9" ht="15" customHeight="1">
      <c r="D145" s="111" t="b">
        <v>0</v>
      </c>
      <c r="E145" s="117">
        <v>45226</v>
      </c>
      <c r="F145" s="106">
        <v>103</v>
      </c>
      <c r="G145" s="119">
        <v>65</v>
      </c>
      <c r="H145" s="115">
        <v>0</v>
      </c>
      <c r="I145" s="115">
        <v>6.6085187466789755E+18</v>
      </c>
    </row>
    <row r="146" spans="4:9" ht="15" customHeight="1">
      <c r="D146" s="111" t="b">
        <v>0</v>
      </c>
      <c r="E146" s="117">
        <v>45225</v>
      </c>
      <c r="F146" s="106">
        <v>112</v>
      </c>
      <c r="G146" s="119">
        <v>66</v>
      </c>
      <c r="H146" s="115">
        <v>0</v>
      </c>
      <c r="I146" s="115">
        <v>1.8546780286563525E+18</v>
      </c>
    </row>
    <row r="147" spans="4:9" ht="15" customHeight="1">
      <c r="D147" s="111" t="b">
        <v>0</v>
      </c>
      <c r="E147" s="117">
        <v>45224</v>
      </c>
      <c r="F147" s="106">
        <v>72</v>
      </c>
      <c r="G147" s="119">
        <v>67</v>
      </c>
      <c r="H147" s="115">
        <v>0</v>
      </c>
      <c r="I147" s="115">
        <v>8.4675611117904865E+18</v>
      </c>
    </row>
    <row r="148" spans="4:9" ht="15" customHeight="1">
      <c r="D148" s="111" t="b">
        <v>0</v>
      </c>
      <c r="E148" s="117">
        <v>45223</v>
      </c>
      <c r="F148" s="106">
        <v>50</v>
      </c>
      <c r="G148" s="119">
        <v>68</v>
      </c>
      <c r="H148" s="115">
        <v>0</v>
      </c>
      <c r="I148" s="115">
        <v>6.9215207546446203E+18</v>
      </c>
    </row>
    <row r="149" spans="4:9" ht="15" customHeight="1">
      <c r="D149" s="111" t="b">
        <v>0</v>
      </c>
      <c r="E149" s="117">
        <v>45222</v>
      </c>
      <c r="F149" s="106">
        <v>16</v>
      </c>
      <c r="G149" s="119">
        <v>69</v>
      </c>
      <c r="H149" s="115">
        <v>0</v>
      </c>
      <c r="I149" s="115">
        <v>9.2486570072132096E+18</v>
      </c>
    </row>
    <row r="150" spans="4:9" ht="15" customHeight="1">
      <c r="D150" s="111" t="b">
        <v>0</v>
      </c>
      <c r="E150" s="117">
        <v>45221</v>
      </c>
      <c r="F150" s="106">
        <v>107</v>
      </c>
      <c r="G150" s="119">
        <v>70</v>
      </c>
      <c r="H150" s="115">
        <v>0</v>
      </c>
      <c r="I150" s="115">
        <v>1.7241255570442217E+19</v>
      </c>
    </row>
    <row r="151" spans="4:9" ht="15" customHeight="1">
      <c r="D151" s="111" t="b">
        <v>0</v>
      </c>
      <c r="E151" s="117">
        <v>45220</v>
      </c>
      <c r="F151" s="106">
        <v>93</v>
      </c>
      <c r="G151" s="119">
        <v>71</v>
      </c>
      <c r="H151" s="115">
        <v>0</v>
      </c>
      <c r="I151" s="115">
        <v>9.214872454185684E+18</v>
      </c>
    </row>
    <row r="152" spans="4:9" ht="15" customHeight="1">
      <c r="D152" s="111" t="b">
        <v>0</v>
      </c>
      <c r="E152" s="117">
        <v>45219</v>
      </c>
      <c r="F152" s="106">
        <v>85</v>
      </c>
      <c r="G152" s="119">
        <v>72</v>
      </c>
      <c r="H152" s="115">
        <v>0</v>
      </c>
      <c r="I152" s="115">
        <v>1.6746753345623136E+19</v>
      </c>
    </row>
    <row r="153" spans="4:9" ht="15" customHeight="1">
      <c r="D153" s="111" t="b">
        <v>0</v>
      </c>
      <c r="E153" s="117">
        <v>45218</v>
      </c>
      <c r="F153" s="106">
        <v>124</v>
      </c>
      <c r="G153" s="119">
        <v>73</v>
      </c>
      <c r="H153" s="115">
        <v>0</v>
      </c>
      <c r="I153" s="115">
        <v>5.4259713320075602E+18</v>
      </c>
    </row>
    <row r="154" spans="4:9" ht="15" customHeight="1">
      <c r="D154" s="111" t="b">
        <v>0</v>
      </c>
      <c r="E154" s="117">
        <v>45217</v>
      </c>
      <c r="F154" s="106">
        <v>75</v>
      </c>
      <c r="G154" s="119">
        <v>74</v>
      </c>
      <c r="H154" s="115">
        <v>0</v>
      </c>
      <c r="I154" s="115">
        <v>3.4868128549037839E+18</v>
      </c>
    </row>
    <row r="155" spans="4:9" ht="15" customHeight="1">
      <c r="D155" s="111" t="b">
        <v>0</v>
      </c>
      <c r="E155" s="117">
        <v>45216</v>
      </c>
      <c r="F155" s="106">
        <v>21</v>
      </c>
      <c r="G155" s="119">
        <v>75</v>
      </c>
      <c r="H155" s="115">
        <v>0</v>
      </c>
      <c r="I155" s="115">
        <v>3.1763311421677645E+18</v>
      </c>
    </row>
    <row r="156" spans="4:9" ht="15" customHeight="1">
      <c r="D156" s="111" t="b">
        <v>0</v>
      </c>
      <c r="E156" s="117">
        <v>45215</v>
      </c>
      <c r="F156" s="106">
        <v>43</v>
      </c>
      <c r="G156" s="119">
        <v>76</v>
      </c>
      <c r="H156" s="115">
        <v>0</v>
      </c>
      <c r="I156" s="115">
        <v>2.1020652097379907E+18</v>
      </c>
    </row>
    <row r="157" spans="4:9" ht="15" customHeight="1">
      <c r="D157" s="111" t="b">
        <v>0</v>
      </c>
      <c r="E157" s="117">
        <v>45214</v>
      </c>
      <c r="F157" s="106">
        <v>113</v>
      </c>
      <c r="G157" s="119">
        <v>77</v>
      </c>
      <c r="H157" s="115">
        <v>0</v>
      </c>
      <c r="I157" s="115">
        <v>1.1173749313327657E+19</v>
      </c>
    </row>
    <row r="158" spans="4:9" ht="15" customHeight="1">
      <c r="D158" s="111" t="b">
        <v>0</v>
      </c>
      <c r="E158" s="117">
        <v>45213</v>
      </c>
      <c r="F158" s="106">
        <v>97</v>
      </c>
      <c r="G158" s="119">
        <v>78</v>
      </c>
      <c r="H158" s="115">
        <v>0</v>
      </c>
      <c r="I158" s="115">
        <v>5.2363482307398688E+17</v>
      </c>
    </row>
    <row r="159" spans="4:9" ht="15" customHeight="1">
      <c r="D159" s="111" t="b">
        <v>0</v>
      </c>
      <c r="E159" s="117">
        <v>45212</v>
      </c>
      <c r="F159" s="106">
        <v>78</v>
      </c>
      <c r="G159" s="119">
        <v>79</v>
      </c>
      <c r="H159" s="115">
        <v>0</v>
      </c>
      <c r="I159" s="115">
        <v>1.9665322256178422E+18</v>
      </c>
    </row>
    <row r="160" spans="4:9" ht="15" customHeight="1">
      <c r="D160" s="111" t="b">
        <v>0</v>
      </c>
      <c r="E160" s="117">
        <v>45211</v>
      </c>
      <c r="F160" s="106">
        <v>123</v>
      </c>
      <c r="G160" s="119">
        <v>80</v>
      </c>
      <c r="H160" s="115">
        <v>0</v>
      </c>
      <c r="I160" s="115">
        <v>2.6960472131647314E+18</v>
      </c>
    </row>
    <row r="161" spans="4:9" ht="15" customHeight="1">
      <c r="D161" s="111" t="b">
        <v>0</v>
      </c>
      <c r="E161" s="117">
        <v>45210</v>
      </c>
      <c r="F161" s="106">
        <v>54</v>
      </c>
      <c r="G161" s="119">
        <v>81</v>
      </c>
      <c r="H161" s="115">
        <v>0</v>
      </c>
      <c r="I161" s="115">
        <v>9.8688121531967631E+18</v>
      </c>
    </row>
    <row r="162" spans="4:9" ht="15" customHeight="1">
      <c r="D162" s="111" t="b">
        <v>0</v>
      </c>
      <c r="E162" s="117">
        <v>45209</v>
      </c>
      <c r="F162" s="106">
        <v>10</v>
      </c>
      <c r="G162" s="119">
        <v>82</v>
      </c>
      <c r="H162" s="115">
        <v>0</v>
      </c>
      <c r="I162" s="115">
        <v>1.293304173750103E+19</v>
      </c>
    </row>
    <row r="163" spans="4:9" ht="15" customHeight="1">
      <c r="D163" s="111" t="b">
        <v>0</v>
      </c>
      <c r="E163" s="117">
        <v>45208</v>
      </c>
      <c r="F163" s="106">
        <v>46</v>
      </c>
      <c r="G163" s="119">
        <v>83</v>
      </c>
      <c r="H163" s="115">
        <v>0</v>
      </c>
      <c r="I163" s="115">
        <v>9.8130007357137306E+18</v>
      </c>
    </row>
    <row r="164" spans="4:9" ht="15" customHeight="1">
      <c r="D164" s="111" t="b">
        <v>0</v>
      </c>
      <c r="E164" s="117">
        <v>45207</v>
      </c>
      <c r="F164" s="106">
        <v>132</v>
      </c>
      <c r="G164" s="119">
        <v>84</v>
      </c>
      <c r="H164" s="115">
        <v>0</v>
      </c>
      <c r="I164" s="115">
        <v>7.6545860989899028E+18</v>
      </c>
    </row>
    <row r="165" spans="4:9" ht="15" customHeight="1">
      <c r="D165" s="111" t="b">
        <v>0</v>
      </c>
      <c r="E165" s="117">
        <v>45206</v>
      </c>
      <c r="F165" s="106">
        <v>96</v>
      </c>
      <c r="G165" s="119">
        <v>85</v>
      </c>
      <c r="H165" s="115">
        <v>0</v>
      </c>
      <c r="I165" s="115">
        <v>1.207473130154634E+19</v>
      </c>
    </row>
    <row r="166" spans="4:9" ht="15" customHeight="1">
      <c r="D166" s="111" t="b">
        <v>0</v>
      </c>
      <c r="E166" s="117">
        <v>45205</v>
      </c>
      <c r="F166" s="106">
        <v>93</v>
      </c>
      <c r="G166" s="119">
        <v>86</v>
      </c>
      <c r="H166" s="115">
        <v>0</v>
      </c>
      <c r="I166" s="115">
        <v>5.9776256272060815E+18</v>
      </c>
    </row>
    <row r="167" spans="4:9" ht="15" customHeight="1">
      <c r="D167" s="111" t="b">
        <v>0</v>
      </c>
      <c r="E167" s="117">
        <v>45204</v>
      </c>
      <c r="F167" s="106">
        <v>116</v>
      </c>
      <c r="G167" s="119">
        <v>87</v>
      </c>
      <c r="H167" s="115">
        <v>0</v>
      </c>
      <c r="I167" s="115">
        <v>1.063090795830895E+19</v>
      </c>
    </row>
    <row r="168" spans="4:9" ht="15" customHeight="1">
      <c r="D168" s="111" t="b">
        <v>0</v>
      </c>
      <c r="E168" s="117">
        <v>45203</v>
      </c>
      <c r="F168" s="106">
        <v>52</v>
      </c>
      <c r="G168" s="119">
        <v>88</v>
      </c>
      <c r="H168" s="115">
        <v>0</v>
      </c>
      <c r="I168" s="115">
        <v>1.0911721496357401E+19</v>
      </c>
    </row>
    <row r="169" spans="4:9" ht="15" customHeight="1">
      <c r="D169" s="111" t="b">
        <v>0</v>
      </c>
      <c r="E169" s="117">
        <v>45202</v>
      </c>
      <c r="F169" s="106">
        <v>35</v>
      </c>
      <c r="G169" s="119">
        <v>89</v>
      </c>
      <c r="H169" s="115">
        <v>0</v>
      </c>
      <c r="I169" s="115">
        <v>1.7262109496475286E+19</v>
      </c>
    </row>
    <row r="170" spans="4:9" ht="15" customHeight="1">
      <c r="D170" s="111" t="b">
        <v>0</v>
      </c>
      <c r="E170" s="117">
        <v>45201</v>
      </c>
      <c r="F170" s="106">
        <v>20</v>
      </c>
      <c r="G170" s="119">
        <v>90</v>
      </c>
      <c r="H170" s="115">
        <v>0</v>
      </c>
      <c r="I170" s="115">
        <v>1.2720646398968801E+19</v>
      </c>
    </row>
    <row r="171" spans="4:9" ht="15" customHeight="1">
      <c r="D171" s="111" t="b">
        <v>0</v>
      </c>
      <c r="E171" s="117">
        <v>45200</v>
      </c>
      <c r="F171" s="106">
        <v>136</v>
      </c>
      <c r="G171" s="119">
        <v>91</v>
      </c>
      <c r="H171" s="115">
        <v>0</v>
      </c>
      <c r="I171" s="115">
        <v>1.6970234269344872E+19</v>
      </c>
    </row>
    <row r="172" spans="4:9" ht="15" customHeight="1">
      <c r="D172" s="111" t="b">
        <v>0</v>
      </c>
      <c r="E172" s="117">
        <v>45199</v>
      </c>
      <c r="F172" s="106">
        <v>134</v>
      </c>
      <c r="G172" s="119">
        <v>92</v>
      </c>
      <c r="H172" s="115">
        <v>0</v>
      </c>
      <c r="I172" s="115">
        <v>1.5639128676130576E+19</v>
      </c>
    </row>
    <row r="173" spans="4:9" ht="15" customHeight="1">
      <c r="D173" s="111" t="b">
        <v>0</v>
      </c>
      <c r="E173" s="117">
        <v>45198</v>
      </c>
      <c r="F173" s="106">
        <v>100</v>
      </c>
      <c r="G173" s="119">
        <v>93</v>
      </c>
      <c r="H173" s="115">
        <v>0</v>
      </c>
      <c r="I173" s="115">
        <v>1.3637249350273407E+19</v>
      </c>
    </row>
    <row r="174" spans="4:9" ht="15" customHeight="1">
      <c r="D174" s="111" t="b">
        <v>0</v>
      </c>
      <c r="E174" s="117">
        <v>45197</v>
      </c>
      <c r="F174" s="106">
        <v>92</v>
      </c>
      <c r="G174" s="119">
        <v>94</v>
      </c>
      <c r="H174" s="115">
        <v>0</v>
      </c>
      <c r="I174" s="115">
        <v>1.0388744763482911E+19</v>
      </c>
    </row>
    <row r="175" spans="4:9" ht="15" customHeight="1">
      <c r="D175" s="111" t="b">
        <v>0</v>
      </c>
      <c r="E175" s="117">
        <v>45196</v>
      </c>
      <c r="F175" s="106">
        <v>63</v>
      </c>
      <c r="G175" s="119">
        <v>95</v>
      </c>
      <c r="H175" s="115">
        <v>0</v>
      </c>
      <c r="I175" s="115">
        <v>2.1825352148964687E+18</v>
      </c>
    </row>
    <row r="176" spans="4:9" ht="15" customHeight="1">
      <c r="D176" s="111" t="b">
        <v>0</v>
      </c>
      <c r="E176" s="117">
        <v>45195</v>
      </c>
      <c r="F176" s="106">
        <v>41</v>
      </c>
      <c r="G176" s="119">
        <v>96</v>
      </c>
      <c r="H176" s="115">
        <v>0</v>
      </c>
      <c r="I176" s="115">
        <v>1.479543609467023E+19</v>
      </c>
    </row>
    <row r="177" spans="4:9" ht="15" customHeight="1">
      <c r="D177" s="111" t="b">
        <v>0</v>
      </c>
      <c r="E177" s="117">
        <v>45194</v>
      </c>
      <c r="F177" s="106">
        <v>43</v>
      </c>
      <c r="G177" s="119">
        <v>97</v>
      </c>
      <c r="H177" s="115">
        <v>0</v>
      </c>
      <c r="I177" s="115">
        <v>3.2352095576514514E+18</v>
      </c>
    </row>
    <row r="178" spans="4:9" ht="15" customHeight="1">
      <c r="D178" s="111" t="b">
        <v>0</v>
      </c>
      <c r="E178" s="117">
        <v>45193</v>
      </c>
      <c r="F178" s="106">
        <v>125</v>
      </c>
      <c r="G178" s="119">
        <v>98</v>
      </c>
      <c r="H178" s="115">
        <v>0</v>
      </c>
      <c r="I178" s="115">
        <v>9.2682038889234452E+18</v>
      </c>
    </row>
    <row r="179" spans="4:9" ht="15" customHeight="1">
      <c r="D179" s="111" t="b">
        <v>0</v>
      </c>
      <c r="E179" s="117">
        <v>45192</v>
      </c>
      <c r="F179" s="106">
        <v>126</v>
      </c>
      <c r="G179" s="119">
        <v>99</v>
      </c>
      <c r="H179" s="115">
        <v>0</v>
      </c>
      <c r="I179" s="115">
        <v>1.7074771807606374E+19</v>
      </c>
    </row>
    <row r="180" spans="4:9" ht="15" customHeight="1">
      <c r="D180" s="111" t="b">
        <v>0</v>
      </c>
      <c r="E180" s="117">
        <v>45191</v>
      </c>
      <c r="F180" s="106">
        <v>97</v>
      </c>
      <c r="G180" s="119">
        <v>100</v>
      </c>
      <c r="H180" s="115">
        <v>0</v>
      </c>
      <c r="I180" s="115">
        <v>3.4207627170016584E+18</v>
      </c>
    </row>
    <row r="181" spans="4:9" ht="15" customHeight="1">
      <c r="D181" s="111" t="b">
        <v>0</v>
      </c>
      <c r="E181" s="117">
        <v>45190</v>
      </c>
      <c r="F181" s="106">
        <v>114</v>
      </c>
      <c r="G181" s="119">
        <v>101</v>
      </c>
      <c r="H181" s="115">
        <v>0</v>
      </c>
      <c r="I181" s="115">
        <v>1.4632778136108564E+19</v>
      </c>
    </row>
    <row r="182" spans="4:9" ht="15" customHeight="1">
      <c r="D182" s="111" t="b">
        <v>0</v>
      </c>
      <c r="E182" s="117">
        <v>45189</v>
      </c>
      <c r="F182" s="106">
        <v>88</v>
      </c>
      <c r="G182" s="119">
        <v>102</v>
      </c>
      <c r="H182" s="115">
        <v>0</v>
      </c>
      <c r="I182" s="115">
        <v>9.8227903565929595E+18</v>
      </c>
    </row>
    <row r="183" spans="4:9" ht="15" customHeight="1">
      <c r="D183" s="111" t="b">
        <v>0</v>
      </c>
      <c r="E183" s="117">
        <v>45188</v>
      </c>
      <c r="F183" s="106">
        <v>13</v>
      </c>
      <c r="G183" s="119">
        <v>103</v>
      </c>
      <c r="H183" s="115">
        <v>0</v>
      </c>
      <c r="I183" s="115">
        <v>2.6620385246958408E+18</v>
      </c>
    </row>
    <row r="184" spans="4:9" ht="15" customHeight="1">
      <c r="D184" s="111" t="b">
        <v>0</v>
      </c>
      <c r="E184" s="117">
        <v>45187</v>
      </c>
      <c r="F184" s="106">
        <v>24</v>
      </c>
      <c r="G184" s="119">
        <v>104</v>
      </c>
      <c r="H184" s="115">
        <v>0</v>
      </c>
      <c r="I184" s="115">
        <v>7.1954133899779615E+18</v>
      </c>
    </row>
    <row r="185" spans="4:9" ht="15" customHeight="1">
      <c r="D185" s="111" t="b">
        <v>0</v>
      </c>
      <c r="E185" s="117">
        <v>45186</v>
      </c>
      <c r="F185" s="106">
        <v>127</v>
      </c>
      <c r="G185" s="119">
        <v>105</v>
      </c>
      <c r="H185" s="115">
        <v>0</v>
      </c>
      <c r="I185" s="115">
        <v>3.1930276099450337E+18</v>
      </c>
    </row>
    <row r="186" spans="4:9" ht="15" customHeight="1">
      <c r="D186" s="111" t="b">
        <v>0</v>
      </c>
      <c r="E186" s="117">
        <v>45185</v>
      </c>
      <c r="F186" s="106">
        <v>96</v>
      </c>
      <c r="G186" s="119">
        <v>106</v>
      </c>
      <c r="H186" s="115">
        <v>0</v>
      </c>
      <c r="I186" s="115">
        <v>1.5742718233701084E+18</v>
      </c>
    </row>
    <row r="187" spans="4:9" ht="15" customHeight="1">
      <c r="D187" s="111" t="b">
        <v>0</v>
      </c>
      <c r="E187" s="117">
        <v>45184</v>
      </c>
      <c r="F187" s="106">
        <v>125</v>
      </c>
      <c r="G187" s="119">
        <v>107</v>
      </c>
      <c r="H187" s="115">
        <v>0</v>
      </c>
      <c r="I187" s="115">
        <v>1.415347242849862E+19</v>
      </c>
    </row>
    <row r="188" spans="4:9" ht="15" customHeight="1">
      <c r="D188" s="111" t="b">
        <v>0</v>
      </c>
      <c r="E188" s="117">
        <v>45183</v>
      </c>
      <c r="F188" s="106">
        <v>101</v>
      </c>
      <c r="G188" s="119">
        <v>108</v>
      </c>
      <c r="H188" s="115">
        <v>0</v>
      </c>
      <c r="I188" s="115">
        <v>1.5580303681143939E+18</v>
      </c>
    </row>
    <row r="189" spans="4:9" ht="15" customHeight="1">
      <c r="D189" s="111" t="b">
        <v>0</v>
      </c>
      <c r="E189" s="117">
        <v>45182</v>
      </c>
      <c r="F189" s="106">
        <v>81</v>
      </c>
      <c r="G189" s="119">
        <v>109</v>
      </c>
      <c r="H189" s="115">
        <v>0</v>
      </c>
      <c r="I189" s="115">
        <v>2.4424697262046464E+18</v>
      </c>
    </row>
    <row r="190" spans="4:9" ht="15" customHeight="1">
      <c r="D190" s="111" t="b">
        <v>0</v>
      </c>
      <c r="E190" s="117">
        <v>45181</v>
      </c>
      <c r="F190" s="106">
        <v>31</v>
      </c>
      <c r="G190" s="119">
        <v>110</v>
      </c>
      <c r="H190" s="115">
        <v>0</v>
      </c>
      <c r="I190" s="115">
        <v>4.7604431935624765E+18</v>
      </c>
    </row>
    <row r="191" spans="4:9" ht="15" customHeight="1">
      <c r="D191" s="111" t="b">
        <v>0</v>
      </c>
      <c r="E191" s="117">
        <v>45180</v>
      </c>
      <c r="F191" s="106">
        <v>12</v>
      </c>
      <c r="G191" s="119">
        <v>111</v>
      </c>
      <c r="H191" s="115">
        <v>0</v>
      </c>
      <c r="I191" s="115">
        <v>1.3063084859968946E+19</v>
      </c>
    </row>
    <row r="192" spans="4:9" ht="15" customHeight="1">
      <c r="D192" s="111" t="b">
        <v>0</v>
      </c>
      <c r="E192" s="117">
        <v>45179</v>
      </c>
      <c r="F192" s="106">
        <v>118</v>
      </c>
      <c r="G192" s="119">
        <v>112</v>
      </c>
      <c r="H192" s="115">
        <v>0</v>
      </c>
      <c r="I192" s="115">
        <v>1.4282631866760296E+19</v>
      </c>
    </row>
    <row r="193" spans="4:9" ht="15" customHeight="1">
      <c r="D193" s="111" t="b">
        <v>0</v>
      </c>
      <c r="E193" s="117">
        <v>45178</v>
      </c>
      <c r="F193" s="106">
        <v>113</v>
      </c>
      <c r="G193" s="119">
        <v>113</v>
      </c>
      <c r="H193" s="115">
        <v>0</v>
      </c>
      <c r="I193" s="115">
        <v>1.7678097501682586E+19</v>
      </c>
    </row>
    <row r="194" spans="4:9" ht="15" customHeight="1">
      <c r="D194" s="111" t="b">
        <v>0</v>
      </c>
      <c r="E194" s="117">
        <v>45177</v>
      </c>
      <c r="F194" s="106">
        <v>112</v>
      </c>
      <c r="G194" s="119">
        <v>114</v>
      </c>
      <c r="H194" s="115">
        <v>0</v>
      </c>
      <c r="I194" s="115">
        <v>1.5342406910794375E+19</v>
      </c>
    </row>
    <row r="195" spans="4:9" ht="15" customHeight="1">
      <c r="D195" s="111" t="b">
        <v>0</v>
      </c>
      <c r="E195" s="117">
        <v>45176</v>
      </c>
      <c r="F195" s="106">
        <v>96</v>
      </c>
      <c r="G195" s="119">
        <v>115</v>
      </c>
      <c r="H195" s="115">
        <v>0</v>
      </c>
      <c r="I195" s="115">
        <v>1.1854683564737837E+19</v>
      </c>
    </row>
    <row r="196" spans="4:9" ht="15" customHeight="1">
      <c r="D196" s="111" t="b">
        <v>0</v>
      </c>
      <c r="E196" s="117">
        <v>45175</v>
      </c>
      <c r="F196" s="106">
        <v>72</v>
      </c>
      <c r="G196" s="119">
        <v>116</v>
      </c>
      <c r="H196" s="115">
        <v>0</v>
      </c>
      <c r="I196" s="115">
        <v>6.7413193416312566E+18</v>
      </c>
    </row>
    <row r="197" spans="4:9" ht="15" customHeight="1">
      <c r="D197" s="111" t="b">
        <v>0</v>
      </c>
      <c r="E197" s="117">
        <v>45174</v>
      </c>
      <c r="F197" s="106">
        <v>56</v>
      </c>
      <c r="G197" s="119">
        <v>117</v>
      </c>
      <c r="H197" s="115">
        <v>0</v>
      </c>
      <c r="I197" s="115">
        <v>8.1617705876773233E+18</v>
      </c>
    </row>
    <row r="198" spans="4:9" ht="15" customHeight="1">
      <c r="D198" s="111" t="b">
        <v>0</v>
      </c>
      <c r="E198" s="117">
        <v>45173</v>
      </c>
      <c r="F198" s="106">
        <v>46</v>
      </c>
      <c r="G198" s="119">
        <v>118</v>
      </c>
      <c r="H198" s="115">
        <v>0</v>
      </c>
      <c r="I198" s="115">
        <v>1.4688431544464701E+19</v>
      </c>
    </row>
    <row r="199" spans="4:9" ht="15" customHeight="1">
      <c r="D199" s="111" t="b">
        <v>0</v>
      </c>
      <c r="E199" s="117">
        <v>45172</v>
      </c>
      <c r="F199" s="106">
        <v>131</v>
      </c>
      <c r="G199" s="119">
        <v>119</v>
      </c>
      <c r="H199" s="115">
        <v>0</v>
      </c>
      <c r="I199" s="115">
        <v>5.022596552907009E+18</v>
      </c>
    </row>
    <row r="200" spans="4:9" ht="15" customHeight="1">
      <c r="D200" s="111" t="b">
        <v>0</v>
      </c>
      <c r="E200" s="117">
        <v>45171</v>
      </c>
      <c r="F200" s="106">
        <v>102</v>
      </c>
      <c r="G200" s="119">
        <v>120</v>
      </c>
      <c r="H200" s="115">
        <v>0</v>
      </c>
      <c r="I200" s="115">
        <v>1.5485198945728219E+19</v>
      </c>
    </row>
    <row r="201" spans="4:9" ht="15" customHeight="1">
      <c r="D201" s="111" t="b">
        <v>0</v>
      </c>
      <c r="E201" s="117">
        <v>45170</v>
      </c>
      <c r="F201" s="106">
        <v>100</v>
      </c>
      <c r="G201" s="119">
        <v>121</v>
      </c>
      <c r="H201" s="115">
        <v>0</v>
      </c>
      <c r="I201" s="115">
        <v>4.554682029845886E+18</v>
      </c>
    </row>
    <row r="202" spans="4:9" ht="15" customHeight="1">
      <c r="D202" s="111" t="b">
        <v>0</v>
      </c>
      <c r="E202" s="117">
        <v>45169</v>
      </c>
      <c r="F202" s="106">
        <v>110</v>
      </c>
      <c r="G202" s="119">
        <v>122</v>
      </c>
      <c r="H202" s="115">
        <v>0</v>
      </c>
      <c r="I202" s="115">
        <v>1.1818619108739336E+19</v>
      </c>
    </row>
    <row r="203" spans="4:9" ht="15" customHeight="1">
      <c r="D203" s="111" t="b">
        <v>0</v>
      </c>
      <c r="E203" s="117">
        <v>45168</v>
      </c>
      <c r="F203" s="106">
        <v>83</v>
      </c>
      <c r="G203" s="119">
        <v>123</v>
      </c>
      <c r="H203" s="115">
        <v>0</v>
      </c>
      <c r="I203" s="115">
        <v>4.358437455351244E+16</v>
      </c>
    </row>
    <row r="204" spans="4:9" ht="15" customHeight="1">
      <c r="D204" s="111" t="b">
        <v>0</v>
      </c>
      <c r="E204" s="117">
        <v>45167</v>
      </c>
      <c r="F204" s="106">
        <v>19</v>
      </c>
      <c r="G204" s="119">
        <v>124</v>
      </c>
      <c r="H204" s="115">
        <v>0</v>
      </c>
      <c r="I204" s="115">
        <v>9.770768251365376E+18</v>
      </c>
    </row>
    <row r="205" spans="4:9" ht="15" customHeight="1">
      <c r="D205" s="111" t="b">
        <v>0</v>
      </c>
      <c r="E205" s="117">
        <v>45166</v>
      </c>
      <c r="F205" s="106">
        <v>28</v>
      </c>
      <c r="G205" s="119">
        <v>125</v>
      </c>
      <c r="H205" s="115">
        <v>0</v>
      </c>
      <c r="I205" s="115">
        <v>1.7122304090440112E+19</v>
      </c>
    </row>
    <row r="206" spans="4:9" ht="15" customHeight="1">
      <c r="D206" s="111" t="b">
        <v>0</v>
      </c>
      <c r="E206" s="117">
        <v>45165</v>
      </c>
      <c r="F206" s="106">
        <v>109</v>
      </c>
      <c r="G206" s="119">
        <v>126</v>
      </c>
      <c r="H206" s="115">
        <v>0</v>
      </c>
      <c r="I206" s="115">
        <v>1.6846235123320263E+19</v>
      </c>
    </row>
    <row r="207" spans="4:9" ht="15" customHeight="1">
      <c r="D207" s="111" t="b">
        <v>0</v>
      </c>
      <c r="E207" s="117">
        <v>45164</v>
      </c>
      <c r="F207" s="106">
        <v>92</v>
      </c>
      <c r="G207" s="119">
        <v>127</v>
      </c>
      <c r="H207" s="115">
        <v>0</v>
      </c>
      <c r="I207" s="115">
        <v>7.1232317733907425E+18</v>
      </c>
    </row>
    <row r="208" spans="4:9" ht="15" customHeight="1">
      <c r="D208" s="111" t="b">
        <v>0</v>
      </c>
      <c r="E208" s="117">
        <v>45163</v>
      </c>
      <c r="F208" s="106">
        <v>89</v>
      </c>
      <c r="G208" s="119">
        <v>128</v>
      </c>
      <c r="H208" s="115">
        <v>0</v>
      </c>
      <c r="I208" s="115">
        <v>3.488840920952512E+18</v>
      </c>
    </row>
    <row r="209" spans="4:9" ht="15" customHeight="1">
      <c r="D209" s="111" t="b">
        <v>0</v>
      </c>
      <c r="E209" s="117">
        <v>45162</v>
      </c>
      <c r="F209" s="106">
        <v>135</v>
      </c>
      <c r="G209" s="119">
        <v>129</v>
      </c>
      <c r="H209" s="115">
        <v>0</v>
      </c>
      <c r="I209" s="115">
        <v>5.9930627249822177E+18</v>
      </c>
    </row>
    <row r="210" spans="4:9" ht="15" customHeight="1">
      <c r="D210" s="111" t="b">
        <v>0</v>
      </c>
      <c r="E210" s="117">
        <v>45161</v>
      </c>
      <c r="F210" s="106">
        <v>57</v>
      </c>
      <c r="G210" s="119">
        <v>130</v>
      </c>
      <c r="H210" s="115">
        <v>0</v>
      </c>
      <c r="I210" s="115">
        <v>3.7985172356999332E+18</v>
      </c>
    </row>
    <row r="211" spans="4:9" ht="15" customHeight="1">
      <c r="D211" s="111" t="b">
        <v>0</v>
      </c>
      <c r="E211" s="117">
        <v>45160</v>
      </c>
      <c r="F211" s="106">
        <v>36</v>
      </c>
      <c r="G211" s="119">
        <v>131</v>
      </c>
      <c r="H211" s="115">
        <v>0</v>
      </c>
      <c r="I211" s="115">
        <v>1.5859146375289909E+19</v>
      </c>
    </row>
    <row r="212" spans="4:9" ht="15" customHeight="1">
      <c r="D212" s="111" t="b">
        <v>0</v>
      </c>
      <c r="E212" s="117">
        <v>45159</v>
      </c>
      <c r="F212" s="106">
        <v>33</v>
      </c>
      <c r="G212" s="119">
        <v>132</v>
      </c>
      <c r="H212" s="115">
        <v>0</v>
      </c>
      <c r="I212" s="115">
        <v>9.5149497142340198E+18</v>
      </c>
    </row>
    <row r="213" spans="4:9" ht="15" customHeight="1">
      <c r="D213" s="111" t="b">
        <v>0</v>
      </c>
      <c r="E213" s="117">
        <v>45158</v>
      </c>
      <c r="F213" s="106">
        <v>118</v>
      </c>
      <c r="G213" s="119">
        <v>133</v>
      </c>
      <c r="H213" s="115">
        <v>0</v>
      </c>
      <c r="I213" s="115">
        <v>7.5650893188291891E+18</v>
      </c>
    </row>
    <row r="214" spans="4:9" ht="15" customHeight="1">
      <c r="D214" s="111" t="b">
        <v>0</v>
      </c>
      <c r="E214" s="117">
        <v>45157</v>
      </c>
      <c r="F214" s="106">
        <v>98</v>
      </c>
      <c r="G214" s="119">
        <v>134</v>
      </c>
      <c r="H214" s="115">
        <v>0</v>
      </c>
      <c r="I214" s="115">
        <v>6.1836756999889582E+18</v>
      </c>
    </row>
    <row r="215" spans="4:9" ht="15" customHeight="1">
      <c r="D215" s="111" t="b">
        <v>0</v>
      </c>
      <c r="E215" s="117">
        <v>45156</v>
      </c>
      <c r="F215" s="106">
        <v>95</v>
      </c>
      <c r="G215" s="119">
        <v>135</v>
      </c>
      <c r="H215" s="115">
        <v>0</v>
      </c>
      <c r="I215" s="115">
        <v>4.7293509731366769E+18</v>
      </c>
    </row>
    <row r="216" spans="4:9" ht="15" customHeight="1">
      <c r="D216" s="111" t="b">
        <v>0</v>
      </c>
      <c r="E216" s="117">
        <v>45155</v>
      </c>
      <c r="F216" s="106">
        <v>99</v>
      </c>
      <c r="G216" s="119">
        <v>136</v>
      </c>
      <c r="H216" s="115">
        <v>0</v>
      </c>
      <c r="I216" s="115">
        <v>1.7007147709690431E+19</v>
      </c>
    </row>
    <row r="217" spans="4:9" ht="15" customHeight="1">
      <c r="D217" s="111" t="b">
        <v>0</v>
      </c>
      <c r="E217" s="117">
        <v>45154</v>
      </c>
      <c r="F217" s="106">
        <v>67</v>
      </c>
      <c r="G217" s="119">
        <v>137</v>
      </c>
      <c r="H217" s="115">
        <v>0</v>
      </c>
      <c r="I217" s="115">
        <v>3.4385751893761331E+18</v>
      </c>
    </row>
    <row r="218" spans="4:9" ht="15" customHeight="1">
      <c r="D218" s="111" t="b">
        <v>0</v>
      </c>
      <c r="E218" s="117">
        <v>45153</v>
      </c>
      <c r="F218" s="106">
        <v>43</v>
      </c>
      <c r="G218" s="119">
        <v>138</v>
      </c>
      <c r="H218" s="115">
        <v>0</v>
      </c>
      <c r="I218" s="115">
        <v>9.9613858527889592E+18</v>
      </c>
    </row>
    <row r="219" spans="4:9" ht="15" customHeight="1">
      <c r="D219" s="111" t="b">
        <v>0</v>
      </c>
      <c r="E219" s="117">
        <v>45152</v>
      </c>
      <c r="F219" s="106">
        <v>50</v>
      </c>
      <c r="G219" s="119">
        <v>139</v>
      </c>
      <c r="H219" s="115">
        <v>0</v>
      </c>
      <c r="I219" s="115">
        <v>5.8448276017797796E+18</v>
      </c>
    </row>
    <row r="220" spans="4:9" ht="15" customHeight="1">
      <c r="D220" s="111" t="b">
        <v>0</v>
      </c>
      <c r="E220" s="117">
        <v>45151</v>
      </c>
      <c r="F220" s="106">
        <v>130</v>
      </c>
      <c r="G220" s="119">
        <v>140</v>
      </c>
      <c r="H220" s="115">
        <v>0</v>
      </c>
      <c r="I220" s="115">
        <v>2.3114270106261939E+18</v>
      </c>
    </row>
    <row r="221" spans="4:9" ht="15" customHeight="1">
      <c r="D221" s="111" t="b">
        <v>0</v>
      </c>
      <c r="E221" s="117">
        <v>45150</v>
      </c>
      <c r="F221" s="106">
        <v>134</v>
      </c>
      <c r="G221" s="119">
        <v>141</v>
      </c>
      <c r="H221" s="115">
        <v>0</v>
      </c>
      <c r="I221" s="115">
        <v>1.5950125234375066E+19</v>
      </c>
    </row>
    <row r="222" spans="4:9" ht="15" customHeight="1">
      <c r="D222" s="111" t="b">
        <v>0</v>
      </c>
      <c r="E222" s="117">
        <v>45149</v>
      </c>
      <c r="F222" s="106">
        <v>97</v>
      </c>
      <c r="G222" s="119">
        <v>142</v>
      </c>
      <c r="H222" s="115">
        <v>0</v>
      </c>
      <c r="I222" s="115">
        <v>3.8978618523486976E+18</v>
      </c>
    </row>
    <row r="223" spans="4:9" ht="15" customHeight="1">
      <c r="D223" s="111" t="b">
        <v>0</v>
      </c>
      <c r="E223" s="117">
        <v>45148</v>
      </c>
      <c r="F223" s="106">
        <v>114</v>
      </c>
      <c r="G223" s="119">
        <v>143</v>
      </c>
      <c r="H223" s="115">
        <v>0</v>
      </c>
      <c r="I223" s="115">
        <v>1.9858569411356995E+18</v>
      </c>
    </row>
    <row r="224" spans="4:9" ht="15" customHeight="1">
      <c r="D224" s="111" t="b">
        <v>0</v>
      </c>
      <c r="E224" s="117">
        <v>45147</v>
      </c>
      <c r="F224" s="106">
        <v>78</v>
      </c>
      <c r="G224" s="119">
        <v>144</v>
      </c>
      <c r="H224" s="115">
        <v>0</v>
      </c>
      <c r="I224" s="115">
        <v>1.1562410100981551E+19</v>
      </c>
    </row>
    <row r="225" spans="4:9" ht="15" customHeight="1">
      <c r="D225" s="111" t="b">
        <v>0</v>
      </c>
      <c r="E225" s="117">
        <v>45146</v>
      </c>
      <c r="F225" s="106">
        <v>52</v>
      </c>
      <c r="G225" s="119">
        <v>145</v>
      </c>
      <c r="H225" s="115">
        <v>0</v>
      </c>
      <c r="I225" s="115">
        <v>1.6101677284874038E+18</v>
      </c>
    </row>
    <row r="226" spans="4:9" ht="15" customHeight="1">
      <c r="D226" s="111" t="b">
        <v>0</v>
      </c>
      <c r="E226" s="117">
        <v>45145</v>
      </c>
      <c r="F226" s="106">
        <v>15</v>
      </c>
      <c r="G226" s="119">
        <v>146</v>
      </c>
      <c r="H226" s="115">
        <v>0</v>
      </c>
      <c r="I226" s="115">
        <v>1.6700943260021436E+19</v>
      </c>
    </row>
    <row r="227" spans="4:9" ht="15" customHeight="1">
      <c r="D227" s="111" t="b">
        <v>0</v>
      </c>
      <c r="E227" s="117">
        <v>45144</v>
      </c>
      <c r="F227" s="106">
        <v>126</v>
      </c>
      <c r="G227" s="119">
        <v>147</v>
      </c>
      <c r="H227" s="115">
        <v>0</v>
      </c>
      <c r="I227" s="115">
        <v>5.4857026687612088E+18</v>
      </c>
    </row>
    <row r="228" spans="4:9" ht="15" customHeight="1">
      <c r="D228" s="111" t="b">
        <v>0</v>
      </c>
      <c r="E228" s="117">
        <v>45143</v>
      </c>
      <c r="F228" s="106">
        <v>93</v>
      </c>
      <c r="G228" s="119">
        <v>148</v>
      </c>
      <c r="H228" s="115">
        <v>0</v>
      </c>
      <c r="I228" s="115">
        <v>7.6723962137809213E+18</v>
      </c>
    </row>
    <row r="229" spans="4:9" ht="15" customHeight="1">
      <c r="D229" s="111" t="b">
        <v>0</v>
      </c>
      <c r="E229" s="117">
        <v>45142</v>
      </c>
      <c r="F229" s="106">
        <v>108</v>
      </c>
      <c r="G229" s="119">
        <v>149</v>
      </c>
      <c r="H229" s="115">
        <v>0</v>
      </c>
      <c r="I229" s="115">
        <v>1.421737437075601E+19</v>
      </c>
    </row>
    <row r="230" spans="4:9" ht="15" customHeight="1">
      <c r="D230" s="111" t="b">
        <v>0</v>
      </c>
      <c r="E230" s="117">
        <v>45141</v>
      </c>
      <c r="F230" s="106">
        <v>114</v>
      </c>
      <c r="G230" s="119">
        <v>150</v>
      </c>
      <c r="H230" s="115">
        <v>0</v>
      </c>
      <c r="I230" s="115">
        <v>5.6406794296285338E+18</v>
      </c>
    </row>
    <row r="231" spans="4:9" ht="15" customHeight="1">
      <c r="D231" s="111" t="b">
        <v>0</v>
      </c>
      <c r="E231" s="117">
        <v>45140</v>
      </c>
      <c r="F231" s="106">
        <v>57</v>
      </c>
      <c r="G231" s="119">
        <v>151</v>
      </c>
      <c r="H231" s="115">
        <v>0</v>
      </c>
      <c r="I231" s="115">
        <v>1.3240576364273666E+19</v>
      </c>
    </row>
    <row r="232" spans="4:9" ht="15" customHeight="1">
      <c r="D232" s="111" t="b">
        <v>0</v>
      </c>
      <c r="E232" s="117">
        <v>45139</v>
      </c>
      <c r="F232" s="106">
        <v>43</v>
      </c>
      <c r="G232" s="119">
        <v>152</v>
      </c>
      <c r="H232" s="115">
        <v>0</v>
      </c>
      <c r="I232" s="115">
        <v>1.7083932129162136E+19</v>
      </c>
    </row>
    <row r="233" spans="4:9" ht="15" customHeight="1">
      <c r="D233" s="111" t="b">
        <v>0</v>
      </c>
      <c r="E233" s="117">
        <v>45138</v>
      </c>
      <c r="F233" s="106">
        <v>59</v>
      </c>
      <c r="G233" s="119">
        <v>153</v>
      </c>
      <c r="H233" s="115">
        <v>0</v>
      </c>
      <c r="I233" s="115">
        <v>6.4745295989001882E+18</v>
      </c>
    </row>
    <row r="234" spans="4:9" ht="15" customHeight="1">
      <c r="D234" s="111" t="b">
        <v>0</v>
      </c>
      <c r="E234" s="117">
        <v>45137</v>
      </c>
      <c r="F234" s="106">
        <v>142</v>
      </c>
      <c r="G234" s="119">
        <v>154</v>
      </c>
      <c r="H234" s="115">
        <v>0</v>
      </c>
      <c r="I234" s="115">
        <v>1.7524358719337914E+19</v>
      </c>
    </row>
    <row r="235" spans="4:9" ht="15" customHeight="1">
      <c r="D235" s="111" t="b">
        <v>0</v>
      </c>
      <c r="E235" s="117">
        <v>45136</v>
      </c>
      <c r="F235" s="106">
        <v>137</v>
      </c>
      <c r="G235" s="119">
        <v>155</v>
      </c>
      <c r="H235" s="115">
        <v>0</v>
      </c>
      <c r="I235" s="115">
        <v>1.0593211584670982E+19</v>
      </c>
    </row>
    <row r="236" spans="4:9" ht="15" customHeight="1">
      <c r="D236" s="111" t="b">
        <v>0</v>
      </c>
      <c r="E236" s="117">
        <v>45135</v>
      </c>
      <c r="F236" s="106">
        <v>83</v>
      </c>
      <c r="G236" s="119">
        <v>156</v>
      </c>
      <c r="H236" s="115">
        <v>0</v>
      </c>
      <c r="I236" s="115">
        <v>7.8871904113698109E+18</v>
      </c>
    </row>
    <row r="237" spans="4:9" ht="15" customHeight="1">
      <c r="D237" s="111" t="b">
        <v>0</v>
      </c>
      <c r="E237" s="117">
        <v>45134</v>
      </c>
      <c r="F237" s="106">
        <v>130</v>
      </c>
      <c r="G237" s="119">
        <v>157</v>
      </c>
      <c r="H237" s="115">
        <v>0</v>
      </c>
      <c r="I237" s="115">
        <v>5.2315252785759754E+18</v>
      </c>
    </row>
    <row r="238" spans="4:9" ht="15" customHeight="1">
      <c r="D238" s="111" t="b">
        <v>0</v>
      </c>
      <c r="E238" s="117">
        <v>45133</v>
      </c>
      <c r="F238" s="106">
        <v>67</v>
      </c>
      <c r="G238" s="119">
        <v>158</v>
      </c>
      <c r="H238" s="115">
        <v>0</v>
      </c>
      <c r="I238" s="115">
        <v>6.5159600997567867E+18</v>
      </c>
    </row>
    <row r="239" spans="4:9" ht="15" customHeight="1">
      <c r="D239" s="111" t="b">
        <v>0</v>
      </c>
      <c r="E239" s="117">
        <v>45132</v>
      </c>
      <c r="F239" s="106">
        <v>38</v>
      </c>
      <c r="G239" s="119">
        <v>159</v>
      </c>
      <c r="H239" s="115">
        <v>0</v>
      </c>
      <c r="I239" s="115">
        <v>1.3417811294275002E+19</v>
      </c>
    </row>
    <row r="240" spans="4:9" ht="15" customHeight="1">
      <c r="D240" s="111" t="b">
        <v>0</v>
      </c>
      <c r="E240" s="117">
        <v>45131</v>
      </c>
      <c r="F240" s="106">
        <v>49</v>
      </c>
      <c r="G240" s="119">
        <v>160</v>
      </c>
      <c r="H240" s="115">
        <v>0</v>
      </c>
      <c r="I240" s="115">
        <v>7.2926143976435282E+18</v>
      </c>
    </row>
    <row r="241" spans="4:9" ht="15" customHeight="1">
      <c r="D241" s="111" t="b">
        <v>0</v>
      </c>
      <c r="E241" s="117">
        <v>45130</v>
      </c>
      <c r="F241" s="106">
        <v>127</v>
      </c>
      <c r="G241" s="119">
        <v>161</v>
      </c>
      <c r="H241" s="115">
        <v>0</v>
      </c>
      <c r="I241" s="115">
        <v>9.4549330167618089E+18</v>
      </c>
    </row>
    <row r="242" spans="4:9" ht="15" customHeight="1">
      <c r="D242" s="111" t="b">
        <v>0</v>
      </c>
      <c r="E242" s="117">
        <v>45129</v>
      </c>
      <c r="F242" s="106">
        <v>139</v>
      </c>
      <c r="G242" s="119">
        <v>162</v>
      </c>
      <c r="H242" s="115">
        <v>0</v>
      </c>
      <c r="I242" s="115">
        <v>1.6528653676659368E+19</v>
      </c>
    </row>
    <row r="243" spans="4:9" ht="15" customHeight="1">
      <c r="D243" s="111" t="b">
        <v>0</v>
      </c>
      <c r="E243" s="117">
        <v>45128</v>
      </c>
      <c r="F243" s="106">
        <v>85</v>
      </c>
      <c r="G243" s="119">
        <v>163</v>
      </c>
      <c r="H243" s="115">
        <v>0</v>
      </c>
      <c r="I243" s="115">
        <v>4.5468329226689347E+18</v>
      </c>
    </row>
    <row r="244" spans="4:9" ht="15" customHeight="1">
      <c r="D244" s="111" t="b">
        <v>0</v>
      </c>
      <c r="E244" s="117">
        <v>45127</v>
      </c>
      <c r="F244" s="106">
        <v>121</v>
      </c>
      <c r="G244" s="119">
        <v>164</v>
      </c>
      <c r="H244" s="115">
        <v>0</v>
      </c>
      <c r="I244" s="115">
        <v>7.5341686284792392E+18</v>
      </c>
    </row>
    <row r="245" spans="4:9" ht="15" customHeight="1">
      <c r="D245" s="111" t="b">
        <v>0</v>
      </c>
      <c r="E245" s="117">
        <v>45126</v>
      </c>
      <c r="F245" s="106">
        <v>57</v>
      </c>
      <c r="G245" s="119">
        <v>165</v>
      </c>
      <c r="H245" s="115">
        <v>0</v>
      </c>
      <c r="I245" s="115">
        <v>8.6484505539425475E+18</v>
      </c>
    </row>
    <row r="246" spans="4:9" ht="15" customHeight="1">
      <c r="D246" s="111" t="b">
        <v>0</v>
      </c>
      <c r="E246" s="117">
        <v>45125</v>
      </c>
      <c r="F246" s="106">
        <v>57</v>
      </c>
      <c r="G246" s="119">
        <v>166</v>
      </c>
      <c r="H246" s="115">
        <v>0</v>
      </c>
      <c r="I246" s="115">
        <v>1.2566817667385543E+19</v>
      </c>
    </row>
    <row r="247" spans="4:9" ht="15" customHeight="1">
      <c r="D247" s="111" t="b">
        <v>0</v>
      </c>
      <c r="E247" s="117">
        <v>45124</v>
      </c>
      <c r="F247" s="106">
        <v>53</v>
      </c>
      <c r="G247" s="119">
        <v>167</v>
      </c>
      <c r="H247" s="115">
        <v>0</v>
      </c>
      <c r="I247" s="115">
        <v>4.7666864302035896E+18</v>
      </c>
    </row>
    <row r="248" spans="4:9" ht="15" customHeight="1">
      <c r="D248" s="111" t="b">
        <v>0</v>
      </c>
      <c r="E248" s="117">
        <v>45123</v>
      </c>
      <c r="F248" s="106">
        <v>132</v>
      </c>
      <c r="G248" s="119">
        <v>168</v>
      </c>
      <c r="H248" s="115">
        <v>0</v>
      </c>
      <c r="I248" s="115">
        <v>1.7251321191911709E+19</v>
      </c>
    </row>
    <row r="249" spans="4:9" ht="15" customHeight="1">
      <c r="D249" s="111" t="b">
        <v>0</v>
      </c>
      <c r="E249" s="117">
        <v>45122</v>
      </c>
      <c r="F249" s="106">
        <v>133</v>
      </c>
      <c r="G249" s="119">
        <v>169</v>
      </c>
      <c r="H249" s="115">
        <v>0</v>
      </c>
      <c r="I249" s="115">
        <v>1.6199111916287099E+18</v>
      </c>
    </row>
    <row r="250" spans="4:9" ht="15" customHeight="1">
      <c r="D250" s="111" t="b">
        <v>0</v>
      </c>
      <c r="E250" s="117">
        <v>45121</v>
      </c>
      <c r="F250" s="106">
        <v>124</v>
      </c>
      <c r="G250" s="119">
        <v>170</v>
      </c>
      <c r="H250" s="115">
        <v>0</v>
      </c>
      <c r="I250" s="115">
        <v>1.4395443171181136E+19</v>
      </c>
    </row>
    <row r="251" spans="4:9" ht="15" customHeight="1">
      <c r="D251" s="111" t="b">
        <v>0</v>
      </c>
      <c r="E251" s="117">
        <v>45120</v>
      </c>
      <c r="F251" s="106">
        <v>118</v>
      </c>
      <c r="G251" s="119">
        <v>171</v>
      </c>
      <c r="H251" s="115">
        <v>0</v>
      </c>
      <c r="I251" s="115">
        <v>5.9807990935000207E+18</v>
      </c>
    </row>
    <row r="252" spans="4:9" ht="15" customHeight="1">
      <c r="D252" s="111" t="b">
        <v>0</v>
      </c>
      <c r="E252" s="117">
        <v>45119</v>
      </c>
      <c r="F252" s="106">
        <v>98</v>
      </c>
      <c r="G252" s="119">
        <v>172</v>
      </c>
      <c r="H252" s="115">
        <v>0</v>
      </c>
      <c r="I252" s="115">
        <v>1.2898819587122792E+19</v>
      </c>
    </row>
    <row r="253" spans="4:9" ht="15" customHeight="1">
      <c r="D253" s="111" t="b">
        <v>0</v>
      </c>
      <c r="E253" s="117">
        <v>45118</v>
      </c>
      <c r="F253" s="106">
        <v>50</v>
      </c>
      <c r="G253" s="119">
        <v>173</v>
      </c>
      <c r="H253" s="115">
        <v>0</v>
      </c>
      <c r="I253" s="115">
        <v>1.6356935949285775E+18</v>
      </c>
    </row>
    <row r="254" spans="4:9" ht="15" customHeight="1">
      <c r="D254" s="111" t="b">
        <v>0</v>
      </c>
      <c r="E254" s="117">
        <v>45117</v>
      </c>
      <c r="F254" s="106">
        <v>53</v>
      </c>
      <c r="G254" s="119">
        <v>174</v>
      </c>
      <c r="H254" s="115">
        <v>0</v>
      </c>
      <c r="I254" s="115">
        <v>1.1142087270281093E+19</v>
      </c>
    </row>
    <row r="255" spans="4:9" ht="15" customHeight="1">
      <c r="D255" s="111" t="b">
        <v>0</v>
      </c>
      <c r="E255" s="117">
        <v>45116</v>
      </c>
      <c r="F255" s="106">
        <v>140</v>
      </c>
      <c r="G255" s="119">
        <v>175</v>
      </c>
      <c r="H255" s="115">
        <v>0</v>
      </c>
      <c r="I255" s="115">
        <v>9.0116695341869466E+18</v>
      </c>
    </row>
    <row r="256" spans="4:9" ht="15" customHeight="1">
      <c r="D256" s="111" t="b">
        <v>0</v>
      </c>
      <c r="E256" s="117">
        <v>45115</v>
      </c>
      <c r="F256" s="106">
        <v>123</v>
      </c>
      <c r="G256" s="119">
        <v>176</v>
      </c>
      <c r="H256" s="115">
        <v>0</v>
      </c>
      <c r="I256" s="115">
        <v>4.7025160878523453E+18</v>
      </c>
    </row>
    <row r="257" spans="4:9" ht="15" customHeight="1">
      <c r="D257" s="111" t="b">
        <v>0</v>
      </c>
      <c r="E257" s="117">
        <v>45114</v>
      </c>
      <c r="F257" s="106">
        <v>107</v>
      </c>
      <c r="G257" s="119">
        <v>177</v>
      </c>
      <c r="H257" s="115">
        <v>0</v>
      </c>
      <c r="I257" s="115">
        <v>9.3382672011112489E+18</v>
      </c>
    </row>
    <row r="258" spans="4:9" ht="15" customHeight="1">
      <c r="D258" s="111" t="b">
        <v>0</v>
      </c>
      <c r="E258" s="117">
        <v>45113</v>
      </c>
      <c r="F258" s="106">
        <v>144</v>
      </c>
      <c r="G258" s="119">
        <v>178</v>
      </c>
      <c r="H258" s="115">
        <v>0</v>
      </c>
      <c r="I258" s="115">
        <v>2.7922329934176128E+18</v>
      </c>
    </row>
    <row r="259" spans="4:9" ht="15" customHeight="1">
      <c r="D259" s="111" t="b">
        <v>0</v>
      </c>
      <c r="E259" s="117">
        <v>45112</v>
      </c>
      <c r="F259" s="106">
        <v>81</v>
      </c>
      <c r="G259" s="119">
        <v>179</v>
      </c>
      <c r="H259" s="115">
        <v>0</v>
      </c>
      <c r="I259" s="115">
        <v>7.5625461284641413E+18</v>
      </c>
    </row>
    <row r="260" spans="4:9" ht="15" customHeight="1">
      <c r="D260" s="111" t="b">
        <v>0</v>
      </c>
      <c r="E260" s="117">
        <v>45111</v>
      </c>
      <c r="F260" s="106">
        <v>15</v>
      </c>
      <c r="G260" s="119">
        <v>180</v>
      </c>
      <c r="H260" s="115">
        <v>0</v>
      </c>
      <c r="I260" s="115">
        <v>1.6046395818948274E+19</v>
      </c>
    </row>
    <row r="261" spans="4:9" ht="15" customHeight="1">
      <c r="D261" s="111" t="b">
        <v>0</v>
      </c>
      <c r="E261" s="117">
        <v>45110</v>
      </c>
      <c r="F261" s="106">
        <v>30</v>
      </c>
      <c r="G261" s="119">
        <v>181</v>
      </c>
      <c r="H261" s="115">
        <v>0</v>
      </c>
      <c r="I261" s="115">
        <v>1.1622270848882588E+19</v>
      </c>
    </row>
    <row r="262" spans="4:9" ht="15" customHeight="1">
      <c r="D262" s="111" t="b">
        <v>0</v>
      </c>
      <c r="E262" s="117">
        <v>45109</v>
      </c>
      <c r="F262" s="106">
        <v>138</v>
      </c>
      <c r="G262" s="119">
        <v>182</v>
      </c>
      <c r="H262" s="115">
        <v>0</v>
      </c>
      <c r="I262" s="115">
        <v>1.7119910619769885E+19</v>
      </c>
    </row>
    <row r="263" spans="4:9" ht="15" customHeight="1">
      <c r="D263" s="111" t="b">
        <v>0</v>
      </c>
      <c r="E263" s="117">
        <v>45108</v>
      </c>
      <c r="F263" s="106">
        <v>124</v>
      </c>
      <c r="G263" s="119">
        <v>183</v>
      </c>
      <c r="H263" s="115">
        <v>0</v>
      </c>
      <c r="I263" s="115">
        <v>1.0777095646748765E+18</v>
      </c>
    </row>
    <row r="264" spans="4:9" ht="15" customHeight="1">
      <c r="D264" s="111" t="b">
        <v>0</v>
      </c>
      <c r="E264" s="117">
        <v>45107</v>
      </c>
      <c r="F264" s="106">
        <v>120</v>
      </c>
      <c r="G264" s="119">
        <v>184</v>
      </c>
      <c r="H264" s="115">
        <v>0</v>
      </c>
      <c r="I264" s="115">
        <v>1.611939216018946E+19</v>
      </c>
    </row>
    <row r="265" spans="4:9" ht="15" customHeight="1">
      <c r="D265" s="111" t="b">
        <v>0</v>
      </c>
      <c r="E265" s="117">
        <v>45106</v>
      </c>
      <c r="F265" s="106">
        <v>118</v>
      </c>
      <c r="G265" s="119">
        <v>185</v>
      </c>
      <c r="H265" s="115">
        <v>0</v>
      </c>
      <c r="I265" s="115">
        <v>1.3531088699431885E+19</v>
      </c>
    </row>
    <row r="266" spans="4:9" ht="15" customHeight="1">
      <c r="D266" s="111" t="b">
        <v>0</v>
      </c>
      <c r="E266" s="117">
        <v>45105</v>
      </c>
      <c r="F266" s="106">
        <v>60</v>
      </c>
      <c r="G266" s="119">
        <v>186</v>
      </c>
      <c r="H266" s="115">
        <v>0</v>
      </c>
      <c r="I266" s="115">
        <v>1.2089884001153853E+19</v>
      </c>
    </row>
    <row r="267" spans="4:9" ht="15" customHeight="1">
      <c r="D267" s="111" t="b">
        <v>0</v>
      </c>
      <c r="E267" s="117">
        <v>45104</v>
      </c>
      <c r="F267" s="106">
        <v>46</v>
      </c>
      <c r="G267" s="119">
        <v>187</v>
      </c>
      <c r="H267" s="115">
        <v>0</v>
      </c>
      <c r="I267" s="115">
        <v>1.7218284219495993E+19</v>
      </c>
    </row>
    <row r="268" spans="4:9" ht="15" customHeight="1">
      <c r="D268" s="111" t="b">
        <v>0</v>
      </c>
      <c r="E268" s="117">
        <v>45103</v>
      </c>
      <c r="F268" s="106">
        <v>59</v>
      </c>
      <c r="G268" s="119">
        <v>188</v>
      </c>
      <c r="H268" s="115">
        <v>0</v>
      </c>
      <c r="I268" s="115">
        <v>3.9489501348568325E+18</v>
      </c>
    </row>
    <row r="269" spans="4:9" ht="15" customHeight="1">
      <c r="D269" s="111" t="b">
        <v>0</v>
      </c>
      <c r="E269" s="117">
        <v>45102</v>
      </c>
      <c r="F269" s="106">
        <v>112</v>
      </c>
      <c r="G269" s="119">
        <v>189</v>
      </c>
      <c r="H269" s="115">
        <v>0</v>
      </c>
      <c r="I269" s="115">
        <v>1.6923537407739748E+19</v>
      </c>
    </row>
    <row r="270" spans="4:9" ht="15" customHeight="1">
      <c r="D270" s="111" t="b">
        <v>0</v>
      </c>
      <c r="E270" s="117">
        <v>45101</v>
      </c>
      <c r="F270" s="106">
        <v>108</v>
      </c>
      <c r="G270" s="119">
        <v>190</v>
      </c>
      <c r="H270" s="115">
        <v>0</v>
      </c>
      <c r="I270" s="115">
        <v>5.3626266240532255E+18</v>
      </c>
    </row>
    <row r="271" spans="4:9" ht="15" customHeight="1">
      <c r="D271" s="111" t="b">
        <v>0</v>
      </c>
      <c r="E271" s="117">
        <v>45100</v>
      </c>
      <c r="F271" s="106">
        <v>98</v>
      </c>
      <c r="G271" s="119">
        <v>191</v>
      </c>
      <c r="H271" s="115">
        <v>0</v>
      </c>
      <c r="I271" s="115">
        <v>8.9167219536162683E+18</v>
      </c>
    </row>
    <row r="272" spans="4:9" ht="15" customHeight="1">
      <c r="D272" s="111" t="b">
        <v>0</v>
      </c>
      <c r="E272" s="117">
        <v>45099</v>
      </c>
      <c r="F272" s="106">
        <v>120</v>
      </c>
      <c r="G272" s="119">
        <v>192</v>
      </c>
      <c r="H272" s="115">
        <v>0</v>
      </c>
      <c r="I272" s="115">
        <v>9.5718438706780303E+18</v>
      </c>
    </row>
    <row r="273" spans="4:9" ht="15" customHeight="1">
      <c r="D273" s="111" t="b">
        <v>0</v>
      </c>
      <c r="E273" s="117">
        <v>45098</v>
      </c>
      <c r="F273" s="106">
        <v>93</v>
      </c>
      <c r="G273" s="119">
        <v>193</v>
      </c>
      <c r="H273" s="115">
        <v>0</v>
      </c>
      <c r="I273" s="115">
        <v>1.1211502044843E+18</v>
      </c>
    </row>
    <row r="274" spans="4:9" ht="15" customHeight="1">
      <c r="D274" s="111" t="b">
        <v>0</v>
      </c>
      <c r="E274" s="117">
        <v>45097</v>
      </c>
      <c r="F274" s="106">
        <v>51</v>
      </c>
      <c r="G274" s="119">
        <v>194</v>
      </c>
      <c r="H274" s="115">
        <v>0</v>
      </c>
      <c r="I274" s="115">
        <v>1.5023956120055751E+19</v>
      </c>
    </row>
    <row r="275" spans="4:9" ht="15" customHeight="1">
      <c r="D275" s="111" t="b">
        <v>0</v>
      </c>
      <c r="E275" s="117">
        <v>45096</v>
      </c>
      <c r="F275" s="106">
        <v>56</v>
      </c>
      <c r="G275" s="119">
        <v>195</v>
      </c>
      <c r="H275" s="115">
        <v>0</v>
      </c>
      <c r="I275" s="115">
        <v>5.4892824519364424E+18</v>
      </c>
    </row>
    <row r="276" spans="4:9" ht="15" customHeight="1">
      <c r="D276" s="111" t="b">
        <v>0</v>
      </c>
      <c r="E276" s="117">
        <v>45095</v>
      </c>
      <c r="F276" s="106">
        <v>123</v>
      </c>
      <c r="G276" s="119">
        <v>196</v>
      </c>
      <c r="H276" s="115">
        <v>0</v>
      </c>
      <c r="I276" s="115">
        <v>1.3857305716649353E+19</v>
      </c>
    </row>
    <row r="277" spans="4:9" ht="15" customHeight="1">
      <c r="D277" s="111" t="b">
        <v>0</v>
      </c>
      <c r="E277" s="117">
        <v>45094</v>
      </c>
      <c r="F277" s="106">
        <v>136</v>
      </c>
      <c r="G277" s="119">
        <v>197</v>
      </c>
      <c r="H277" s="115">
        <v>0</v>
      </c>
      <c r="I277" s="115">
        <v>1.6638793811248396E+19</v>
      </c>
    </row>
    <row r="278" spans="4:9" ht="15" customHeight="1">
      <c r="D278" s="111" t="b">
        <v>0</v>
      </c>
      <c r="E278" s="117">
        <v>45093</v>
      </c>
      <c r="F278" s="106">
        <v>129</v>
      </c>
      <c r="G278" s="119">
        <v>198</v>
      </c>
      <c r="H278" s="115">
        <v>0</v>
      </c>
      <c r="I278" s="115">
        <v>8.2903044389579049E+18</v>
      </c>
    </row>
    <row r="279" spans="4:9" ht="15" customHeight="1">
      <c r="D279" s="111" t="b">
        <v>0</v>
      </c>
      <c r="E279" s="117">
        <v>45092</v>
      </c>
      <c r="F279" s="106">
        <v>141</v>
      </c>
      <c r="G279" s="119">
        <v>199</v>
      </c>
      <c r="H279" s="115">
        <v>0</v>
      </c>
      <c r="I279" s="115">
        <v>6.1435418420115517E+18</v>
      </c>
    </row>
    <row r="280" spans="4:9" ht="15" customHeight="1">
      <c r="D280" s="111" t="b">
        <v>0</v>
      </c>
      <c r="E280" s="117">
        <v>45091</v>
      </c>
      <c r="F280" s="106">
        <v>78</v>
      </c>
      <c r="G280" s="119">
        <v>200</v>
      </c>
      <c r="H280" s="115">
        <v>0</v>
      </c>
      <c r="I280" s="115">
        <v>3.1872988471083556E+18</v>
      </c>
    </row>
    <row r="281" spans="4:9" ht="15" customHeight="1">
      <c r="D281" s="111" t="b">
        <v>0</v>
      </c>
      <c r="E281" s="117">
        <v>45090</v>
      </c>
      <c r="F281" s="106">
        <v>16</v>
      </c>
      <c r="G281" s="119">
        <v>201</v>
      </c>
      <c r="H281" s="115">
        <v>0</v>
      </c>
      <c r="I281" s="115">
        <v>2.3016407565082575E+18</v>
      </c>
    </row>
    <row r="282" spans="4:9" ht="15" customHeight="1">
      <c r="D282" s="111" t="b">
        <v>0</v>
      </c>
      <c r="E282" s="117">
        <v>45089</v>
      </c>
      <c r="F282" s="106">
        <v>53</v>
      </c>
      <c r="G282" s="119">
        <v>202</v>
      </c>
      <c r="H282" s="115">
        <v>0</v>
      </c>
      <c r="I282" s="115">
        <v>1.2556530050321994E+19</v>
      </c>
    </row>
    <row r="283" spans="4:9" ht="15" customHeight="1">
      <c r="D283" s="111" t="b">
        <v>0</v>
      </c>
      <c r="E283" s="117">
        <v>45088</v>
      </c>
      <c r="F283" s="106">
        <v>120</v>
      </c>
      <c r="G283" s="119">
        <v>203</v>
      </c>
      <c r="H283" s="115">
        <v>0</v>
      </c>
      <c r="I283" s="115">
        <v>1.6235351082749594E+19</v>
      </c>
    </row>
    <row r="284" spans="4:9" ht="15" customHeight="1">
      <c r="D284" s="111" t="b">
        <v>0</v>
      </c>
      <c r="E284" s="117">
        <v>45087</v>
      </c>
      <c r="F284" s="106">
        <v>100</v>
      </c>
      <c r="G284" s="119">
        <v>204</v>
      </c>
      <c r="H284" s="115">
        <v>0</v>
      </c>
      <c r="I284" s="115">
        <v>3.6407469076930406E+18</v>
      </c>
    </row>
    <row r="285" spans="4:9" ht="15" customHeight="1">
      <c r="D285" s="111" t="b">
        <v>0</v>
      </c>
      <c r="E285" s="117">
        <v>45086</v>
      </c>
      <c r="F285" s="106">
        <v>103</v>
      </c>
      <c r="G285" s="119">
        <v>205</v>
      </c>
      <c r="H285" s="115">
        <v>0</v>
      </c>
      <c r="I285" s="115">
        <v>8.4048871529066076E+18</v>
      </c>
    </row>
    <row r="286" spans="4:9" ht="15" customHeight="1">
      <c r="D286" s="111" t="b">
        <v>0</v>
      </c>
      <c r="E286" s="117">
        <v>45085</v>
      </c>
      <c r="F286" s="106">
        <v>132</v>
      </c>
      <c r="G286" s="119">
        <v>206</v>
      </c>
      <c r="H286" s="115">
        <v>0</v>
      </c>
      <c r="I286" s="115">
        <v>1.4528203691327944E+18</v>
      </c>
    </row>
    <row r="287" spans="4:9" ht="15" customHeight="1">
      <c r="D287" s="111" t="b">
        <v>0</v>
      </c>
      <c r="E287" s="117">
        <v>45084</v>
      </c>
      <c r="F287" s="106">
        <v>56</v>
      </c>
      <c r="G287" s="119">
        <v>207</v>
      </c>
      <c r="H287" s="115">
        <v>0</v>
      </c>
      <c r="I287" s="115">
        <v>1.0958378295411503E+19</v>
      </c>
    </row>
    <row r="288" spans="4:9" ht="15" customHeight="1">
      <c r="D288" s="111" t="b">
        <v>0</v>
      </c>
      <c r="E288" s="117">
        <v>45083</v>
      </c>
      <c r="F288" s="106">
        <v>29</v>
      </c>
      <c r="G288" s="119">
        <v>208</v>
      </c>
      <c r="H288" s="115">
        <v>0</v>
      </c>
      <c r="I288" s="115">
        <v>1.0142507681735369E+19</v>
      </c>
    </row>
    <row r="289" spans="4:9" ht="15" customHeight="1">
      <c r="D289" s="111" t="b">
        <v>0</v>
      </c>
      <c r="E289" s="117">
        <v>45082</v>
      </c>
      <c r="F289" s="106">
        <v>44</v>
      </c>
      <c r="G289" s="119">
        <v>209</v>
      </c>
      <c r="H289" s="115">
        <v>0</v>
      </c>
      <c r="I289" s="115">
        <v>1.0456446889172775E+19</v>
      </c>
    </row>
    <row r="290" spans="4:9" ht="15" customHeight="1">
      <c r="D290" s="111" t="b">
        <v>0</v>
      </c>
      <c r="E290" s="117">
        <v>45081</v>
      </c>
      <c r="F290" s="106">
        <v>111</v>
      </c>
      <c r="G290" s="119">
        <v>210</v>
      </c>
      <c r="H290" s="115">
        <v>0</v>
      </c>
      <c r="I290" s="115">
        <v>6.6094858369410673E+18</v>
      </c>
    </row>
    <row r="291" spans="4:9" ht="15" customHeight="1">
      <c r="D291" s="111" t="b">
        <v>0</v>
      </c>
      <c r="E291" s="117">
        <v>45080</v>
      </c>
      <c r="F291" s="106">
        <v>114</v>
      </c>
      <c r="G291" s="119">
        <v>211</v>
      </c>
      <c r="H291" s="115">
        <v>0</v>
      </c>
      <c r="I291" s="115">
        <v>1.7367011783642569E+19</v>
      </c>
    </row>
    <row r="292" spans="4:9" ht="15" customHeight="1">
      <c r="D292" s="111" t="b">
        <v>0</v>
      </c>
      <c r="E292" s="117">
        <v>45079</v>
      </c>
      <c r="F292" s="106">
        <v>127</v>
      </c>
      <c r="G292" s="119">
        <v>212</v>
      </c>
      <c r="H292" s="115">
        <v>0</v>
      </c>
      <c r="I292" s="115">
        <v>1.2584910925597712E+19</v>
      </c>
    </row>
    <row r="293" spans="4:9" ht="15" customHeight="1">
      <c r="D293" s="111" t="b">
        <v>0</v>
      </c>
      <c r="E293" s="117">
        <v>45078</v>
      </c>
      <c r="F293" s="106">
        <v>139</v>
      </c>
      <c r="G293" s="119">
        <v>213</v>
      </c>
      <c r="H293" s="115">
        <v>0</v>
      </c>
      <c r="I293" s="115">
        <v>1.320226934045091E+19</v>
      </c>
    </row>
    <row r="294" spans="4:9" ht="15" customHeight="1">
      <c r="D294" s="111" t="b">
        <v>0</v>
      </c>
      <c r="E294" s="117">
        <v>45077</v>
      </c>
      <c r="F294" s="106">
        <v>94</v>
      </c>
      <c r="G294" s="119">
        <v>214</v>
      </c>
      <c r="H294" s="115">
        <v>0</v>
      </c>
      <c r="I294" s="115">
        <v>1.8160093449239558E+19</v>
      </c>
    </row>
    <row r="295" spans="4:9" ht="15" customHeight="1">
      <c r="D295" s="111" t="b">
        <v>0</v>
      </c>
      <c r="E295" s="117">
        <v>45076</v>
      </c>
      <c r="F295" s="106">
        <v>17</v>
      </c>
      <c r="G295" s="119">
        <v>215</v>
      </c>
      <c r="H295" s="115">
        <v>0</v>
      </c>
      <c r="I295" s="115">
        <v>7.8116809329072397E+17</v>
      </c>
    </row>
    <row r="296" spans="4:9" ht="15" customHeight="1">
      <c r="D296" s="111" t="b">
        <v>0</v>
      </c>
      <c r="E296" s="117">
        <v>45075</v>
      </c>
      <c r="F296" s="106">
        <v>39</v>
      </c>
      <c r="G296" s="119">
        <v>216</v>
      </c>
      <c r="H296" s="115">
        <v>0</v>
      </c>
      <c r="I296" s="115">
        <v>4.1600449096586742E+18</v>
      </c>
    </row>
    <row r="297" spans="4:9" ht="15" customHeight="1">
      <c r="D297" s="111" t="b">
        <v>0</v>
      </c>
      <c r="E297" s="117">
        <v>45074</v>
      </c>
      <c r="F297" s="106">
        <v>141</v>
      </c>
      <c r="G297" s="119">
        <v>217</v>
      </c>
      <c r="H297" s="115">
        <v>0</v>
      </c>
      <c r="I297" s="115">
        <v>5.2146163379112397E+18</v>
      </c>
    </row>
    <row r="298" spans="4:9" ht="15" customHeight="1">
      <c r="D298" s="111" t="b">
        <v>0</v>
      </c>
      <c r="E298" s="117">
        <v>45073</v>
      </c>
      <c r="F298" s="106">
        <v>138</v>
      </c>
      <c r="G298" s="119">
        <v>218</v>
      </c>
      <c r="H298" s="115">
        <v>0</v>
      </c>
      <c r="I298" s="115">
        <v>1.6723686727799163E+19</v>
      </c>
    </row>
    <row r="299" spans="4:9" ht="15" customHeight="1">
      <c r="D299" s="111" t="b">
        <v>0</v>
      </c>
      <c r="E299" s="117">
        <v>45072</v>
      </c>
      <c r="F299" s="106">
        <v>121</v>
      </c>
      <c r="G299" s="119">
        <v>219</v>
      </c>
      <c r="H299" s="115">
        <v>0</v>
      </c>
      <c r="I299" s="115">
        <v>1.0191729176601569E+19</v>
      </c>
    </row>
    <row r="300" spans="4:9" ht="15" customHeight="1">
      <c r="D300" s="111" t="b">
        <v>0</v>
      </c>
      <c r="E300" s="117">
        <v>45071</v>
      </c>
      <c r="F300" s="106">
        <v>104</v>
      </c>
      <c r="G300" s="119">
        <v>220</v>
      </c>
      <c r="H300" s="115">
        <v>0</v>
      </c>
      <c r="I300" s="115">
        <v>1.9696748739235077E+18</v>
      </c>
    </row>
    <row r="301" spans="4:9" ht="15" customHeight="1">
      <c r="D301" s="111" t="b">
        <v>0</v>
      </c>
      <c r="E301" s="117">
        <v>45070</v>
      </c>
      <c r="F301" s="106">
        <v>83</v>
      </c>
      <c r="G301" s="119">
        <v>221</v>
      </c>
      <c r="H301" s="115">
        <v>0</v>
      </c>
      <c r="I301" s="115">
        <v>1.0644447981282699E+19</v>
      </c>
    </row>
    <row r="302" spans="4:9" ht="15" customHeight="1">
      <c r="D302" s="111" t="b">
        <v>0</v>
      </c>
      <c r="E302" s="117">
        <v>45069</v>
      </c>
      <c r="F302" s="106">
        <v>17</v>
      </c>
      <c r="G302" s="119">
        <v>222</v>
      </c>
      <c r="H302" s="115">
        <v>0</v>
      </c>
      <c r="I302" s="115">
        <v>2.0081340593495823E+18</v>
      </c>
    </row>
    <row r="303" spans="4:9" ht="15" customHeight="1">
      <c r="D303" s="111" t="b">
        <v>0</v>
      </c>
      <c r="E303" s="117">
        <v>45068</v>
      </c>
      <c r="F303" s="106">
        <v>35</v>
      </c>
      <c r="G303" s="119">
        <v>223</v>
      </c>
      <c r="H303" s="115">
        <v>0</v>
      </c>
      <c r="I303" s="115">
        <v>6.7655333734359562E+18</v>
      </c>
    </row>
    <row r="304" spans="4:9" ht="15" customHeight="1">
      <c r="D304" s="111" t="b">
        <v>0</v>
      </c>
      <c r="E304" s="117">
        <v>45067</v>
      </c>
      <c r="F304" s="106">
        <v>108</v>
      </c>
      <c r="G304" s="119">
        <v>224</v>
      </c>
      <c r="H304" s="115">
        <v>0</v>
      </c>
      <c r="I304" s="115">
        <v>1.0622971956820376E+19</v>
      </c>
    </row>
    <row r="305" spans="4:9" ht="15" customHeight="1">
      <c r="D305" s="111" t="b">
        <v>0</v>
      </c>
      <c r="E305" s="117">
        <v>45066</v>
      </c>
      <c r="F305" s="106">
        <v>95</v>
      </c>
      <c r="G305" s="119">
        <v>225</v>
      </c>
      <c r="H305" s="115">
        <v>0</v>
      </c>
      <c r="I305" s="115">
        <v>8.3408661373163341E+17</v>
      </c>
    </row>
    <row r="306" spans="4:9" ht="15" customHeight="1">
      <c r="D306" s="111" t="b">
        <v>0</v>
      </c>
      <c r="E306" s="117">
        <v>45065</v>
      </c>
      <c r="F306" s="106">
        <v>104</v>
      </c>
      <c r="G306" s="119">
        <v>226</v>
      </c>
      <c r="H306" s="115">
        <v>0</v>
      </c>
      <c r="I306" s="115">
        <v>2.6730861783971103E+18</v>
      </c>
    </row>
    <row r="307" spans="4:9" ht="15" customHeight="1">
      <c r="D307" s="111" t="b">
        <v>0</v>
      </c>
      <c r="E307" s="117">
        <v>45064</v>
      </c>
      <c r="F307" s="106">
        <v>133</v>
      </c>
      <c r="G307" s="119">
        <v>227</v>
      </c>
      <c r="H307" s="115">
        <v>0</v>
      </c>
      <c r="I307" s="115">
        <v>6.0584015512237783E+18</v>
      </c>
    </row>
    <row r="308" spans="4:9" ht="15" customHeight="1">
      <c r="D308" s="111" t="b">
        <v>0</v>
      </c>
      <c r="E308" s="117">
        <v>45063</v>
      </c>
      <c r="F308" s="106">
        <v>83</v>
      </c>
      <c r="G308" s="119">
        <v>228</v>
      </c>
      <c r="H308" s="115">
        <v>0</v>
      </c>
      <c r="I308" s="115">
        <v>7.615526320660866E+18</v>
      </c>
    </row>
    <row r="309" spans="4:9" ht="15" customHeight="1">
      <c r="D309" s="111" t="b">
        <v>0</v>
      </c>
      <c r="E309" s="117">
        <v>45062</v>
      </c>
      <c r="F309" s="106">
        <v>56</v>
      </c>
      <c r="G309" s="119">
        <v>229</v>
      </c>
      <c r="H309" s="115">
        <v>0</v>
      </c>
      <c r="I309" s="115">
        <v>4.9652315367921684E+18</v>
      </c>
    </row>
    <row r="310" spans="4:9" ht="15" customHeight="1">
      <c r="D310" s="111" t="b">
        <v>0</v>
      </c>
      <c r="E310" s="117">
        <v>45061</v>
      </c>
      <c r="F310" s="106">
        <v>19</v>
      </c>
      <c r="G310" s="119">
        <v>230</v>
      </c>
      <c r="H310" s="115">
        <v>0</v>
      </c>
      <c r="I310" s="115">
        <v>1.6109786319201823E+19</v>
      </c>
    </row>
    <row r="311" spans="4:9" ht="15" customHeight="1">
      <c r="D311" s="111" t="b">
        <v>0</v>
      </c>
      <c r="E311" s="117">
        <v>45060</v>
      </c>
      <c r="F311" s="106">
        <v>137</v>
      </c>
      <c r="G311" s="119">
        <v>231</v>
      </c>
      <c r="H311" s="115">
        <v>0</v>
      </c>
      <c r="I311" s="115">
        <v>1.55051284452714E+19</v>
      </c>
    </row>
    <row r="312" spans="4:9" ht="15" customHeight="1">
      <c r="D312" s="111" t="b">
        <v>0</v>
      </c>
      <c r="E312" s="117">
        <v>45059</v>
      </c>
      <c r="F312" s="106">
        <v>136</v>
      </c>
      <c r="G312" s="119">
        <v>232</v>
      </c>
      <c r="H312" s="115">
        <v>0</v>
      </c>
      <c r="I312" s="115">
        <v>1.5394934796873574E+19</v>
      </c>
    </row>
    <row r="313" spans="4:9" ht="15" customHeight="1">
      <c r="D313" s="111" t="b">
        <v>0</v>
      </c>
      <c r="E313" s="117">
        <v>45058</v>
      </c>
      <c r="F313" s="106">
        <v>126</v>
      </c>
      <c r="G313" s="119">
        <v>233</v>
      </c>
      <c r="H313" s="115">
        <v>0</v>
      </c>
      <c r="I313" s="115">
        <v>8.5925103696595436E+18</v>
      </c>
    </row>
    <row r="314" spans="4:9" ht="15" customHeight="1">
      <c r="D314" s="111" t="b">
        <v>0</v>
      </c>
      <c r="E314" s="117">
        <v>45057</v>
      </c>
      <c r="F314" s="106">
        <v>141</v>
      </c>
      <c r="G314" s="119">
        <v>234</v>
      </c>
      <c r="H314" s="115">
        <v>0</v>
      </c>
      <c r="I314" s="115">
        <v>1.4485804056188926E+19</v>
      </c>
    </row>
    <row r="315" spans="4:9" ht="15" customHeight="1">
      <c r="D315" s="111" t="b">
        <v>0</v>
      </c>
      <c r="E315" s="117">
        <v>45056</v>
      </c>
      <c r="F315" s="106">
        <v>80</v>
      </c>
      <c r="G315" s="119">
        <v>235</v>
      </c>
      <c r="H315" s="115">
        <v>0</v>
      </c>
      <c r="I315" s="115">
        <v>2.4078193431426519E+18</v>
      </c>
    </row>
    <row r="316" spans="4:9" ht="15" customHeight="1">
      <c r="D316" s="111" t="b">
        <v>0</v>
      </c>
      <c r="E316" s="117">
        <v>45055</v>
      </c>
      <c r="F316" s="106">
        <v>52</v>
      </c>
      <c r="G316" s="119">
        <v>236</v>
      </c>
      <c r="H316" s="115">
        <v>0</v>
      </c>
      <c r="I316" s="115">
        <v>1.47953662264023E+19</v>
      </c>
    </row>
    <row r="317" spans="4:9" ht="15" customHeight="1">
      <c r="D317" s="111" t="b">
        <v>0</v>
      </c>
      <c r="E317" s="117">
        <v>45054</v>
      </c>
      <c r="F317" s="106">
        <v>58</v>
      </c>
      <c r="G317" s="119">
        <v>237</v>
      </c>
      <c r="H317" s="115">
        <v>0</v>
      </c>
      <c r="I317" s="115">
        <v>8.9044115664355789E+18</v>
      </c>
    </row>
    <row r="318" spans="4:9" ht="15" customHeight="1">
      <c r="D318" s="111" t="b">
        <v>0</v>
      </c>
      <c r="E318" s="117">
        <v>45053</v>
      </c>
      <c r="F318" s="106">
        <v>152</v>
      </c>
      <c r="G318" s="119">
        <v>238</v>
      </c>
      <c r="H318" s="115">
        <v>0</v>
      </c>
      <c r="I318" s="115">
        <v>1.399074346143659E+19</v>
      </c>
    </row>
    <row r="319" spans="4:9" ht="15" customHeight="1">
      <c r="D319" s="111" t="b">
        <v>0</v>
      </c>
      <c r="E319" s="117">
        <v>45052</v>
      </c>
      <c r="F319" s="106">
        <v>135</v>
      </c>
      <c r="G319" s="119">
        <v>239</v>
      </c>
      <c r="H319" s="115">
        <v>0</v>
      </c>
      <c r="I319" s="115">
        <v>8.2922005624658442E+18</v>
      </c>
    </row>
    <row r="320" spans="4:9" ht="15" customHeight="1">
      <c r="D320" s="111" t="b">
        <v>0</v>
      </c>
      <c r="E320" s="117">
        <v>45051</v>
      </c>
      <c r="F320" s="106">
        <v>108</v>
      </c>
      <c r="G320" s="119">
        <v>240</v>
      </c>
      <c r="H320" s="115">
        <v>0</v>
      </c>
      <c r="I320" s="115">
        <v>1.178238218133207E+18</v>
      </c>
    </row>
    <row r="321" spans="4:9" ht="15" customHeight="1">
      <c r="D321" s="111" t="b">
        <v>0</v>
      </c>
      <c r="E321" s="117">
        <v>45050</v>
      </c>
      <c r="F321" s="106">
        <v>139</v>
      </c>
      <c r="G321" s="119">
        <v>241</v>
      </c>
      <c r="H321" s="115">
        <v>0</v>
      </c>
      <c r="I321" s="115">
        <v>1.0695232596206313E+18</v>
      </c>
    </row>
    <row r="322" spans="4:9" ht="15" customHeight="1">
      <c r="D322" s="111" t="b">
        <v>0</v>
      </c>
      <c r="E322" s="117">
        <v>45049</v>
      </c>
      <c r="F322" s="106">
        <v>94</v>
      </c>
      <c r="G322" s="119">
        <v>242</v>
      </c>
      <c r="H322" s="115">
        <v>0</v>
      </c>
      <c r="I322" s="115">
        <v>9.5897331284742029E+17</v>
      </c>
    </row>
    <row r="323" spans="4:9" ht="15" customHeight="1">
      <c r="D323" s="111" t="b">
        <v>0</v>
      </c>
      <c r="E323" s="117">
        <v>45048</v>
      </c>
      <c r="F323" s="106">
        <v>35</v>
      </c>
      <c r="G323" s="119">
        <v>243</v>
      </c>
      <c r="H323" s="115">
        <v>0</v>
      </c>
      <c r="I323" s="115">
        <v>1.4829420312462297E+19</v>
      </c>
    </row>
    <row r="324" spans="4:9" ht="15" customHeight="1">
      <c r="D324" s="111" t="b">
        <v>0</v>
      </c>
      <c r="E324" s="117">
        <v>45047</v>
      </c>
      <c r="F324" s="106">
        <v>61</v>
      </c>
      <c r="G324" s="119">
        <v>244</v>
      </c>
      <c r="H324" s="115">
        <v>0</v>
      </c>
      <c r="I324" s="115">
        <v>1.8334446461589804E+18</v>
      </c>
    </row>
    <row r="325" spans="4:9" ht="15" customHeight="1">
      <c r="D325" s="111" t="b">
        <v>0</v>
      </c>
      <c r="E325" s="117">
        <v>45046</v>
      </c>
      <c r="F325" s="106">
        <v>144</v>
      </c>
      <c r="G325" s="119">
        <v>245</v>
      </c>
      <c r="H325" s="115">
        <v>0</v>
      </c>
      <c r="I325" s="115">
        <v>3.8141253643886336E+18</v>
      </c>
    </row>
    <row r="326" spans="4:9" ht="15" customHeight="1">
      <c r="D326" s="111" t="b">
        <v>0</v>
      </c>
      <c r="E326" s="117">
        <v>45045</v>
      </c>
      <c r="F326" s="106">
        <v>138</v>
      </c>
      <c r="G326" s="119">
        <v>246</v>
      </c>
      <c r="H326" s="115">
        <v>0</v>
      </c>
      <c r="I326" s="115">
        <v>1.5236507644967426E+19</v>
      </c>
    </row>
    <row r="327" spans="4:9" ht="15" customHeight="1">
      <c r="D327" s="111" t="b">
        <v>0</v>
      </c>
      <c r="E327" s="117">
        <v>45044</v>
      </c>
      <c r="F327" s="106">
        <v>94</v>
      </c>
      <c r="G327" s="119">
        <v>247</v>
      </c>
      <c r="H327" s="115">
        <v>0</v>
      </c>
      <c r="I327" s="115">
        <v>1.7111116586266483E+18</v>
      </c>
    </row>
    <row r="328" spans="4:9" ht="15" customHeight="1">
      <c r="D328" s="111" t="b">
        <v>0</v>
      </c>
      <c r="E328" s="117">
        <v>45043</v>
      </c>
      <c r="F328" s="106">
        <v>143</v>
      </c>
      <c r="G328" s="119">
        <v>248</v>
      </c>
      <c r="H328" s="115">
        <v>0</v>
      </c>
      <c r="I328" s="115">
        <v>1.0548807528324514E+19</v>
      </c>
    </row>
    <row r="329" spans="4:9" ht="15" customHeight="1">
      <c r="D329" s="111" t="b">
        <v>0</v>
      </c>
      <c r="E329" s="117">
        <v>45042</v>
      </c>
      <c r="F329" s="106">
        <v>57</v>
      </c>
      <c r="G329" s="119">
        <v>249</v>
      </c>
      <c r="H329" s="115">
        <v>0</v>
      </c>
      <c r="I329" s="115">
        <v>4.3893962181418234E+17</v>
      </c>
    </row>
    <row r="330" spans="4:9" ht="15" customHeight="1">
      <c r="D330" s="111" t="b">
        <v>0</v>
      </c>
      <c r="E330" s="117">
        <v>45041</v>
      </c>
      <c r="F330" s="106">
        <v>22</v>
      </c>
      <c r="G330" s="119">
        <v>250</v>
      </c>
      <c r="H330" s="115">
        <v>0</v>
      </c>
      <c r="I330" s="115">
        <v>8.3551126129186693E+18</v>
      </c>
    </row>
    <row r="331" spans="4:9" ht="15" customHeight="1">
      <c r="D331" s="111" t="b">
        <v>0</v>
      </c>
      <c r="E331" s="117">
        <v>45040</v>
      </c>
      <c r="F331" s="106">
        <v>60</v>
      </c>
      <c r="G331" s="119">
        <v>251</v>
      </c>
      <c r="H331" s="115">
        <v>0</v>
      </c>
      <c r="I331" s="115">
        <v>1.5723738815230024E+19</v>
      </c>
    </row>
    <row r="332" spans="4:9" ht="15" customHeight="1">
      <c r="D332" s="111" t="b">
        <v>0</v>
      </c>
      <c r="E332" s="117">
        <v>45039</v>
      </c>
      <c r="F332" s="106">
        <v>141</v>
      </c>
      <c r="G332" s="119">
        <v>252</v>
      </c>
      <c r="H332" s="115">
        <v>0</v>
      </c>
      <c r="I332" s="115">
        <v>1.7638402272111219E+19</v>
      </c>
    </row>
    <row r="333" spans="4:9" ht="15" customHeight="1">
      <c r="D333" s="111" t="b">
        <v>0</v>
      </c>
      <c r="E333" s="117">
        <v>45038</v>
      </c>
      <c r="F333" s="106">
        <v>133</v>
      </c>
      <c r="G333" s="119">
        <v>253</v>
      </c>
      <c r="H333" s="115">
        <v>0</v>
      </c>
      <c r="I333" s="115">
        <v>5.3117774903633971E+18</v>
      </c>
    </row>
    <row r="334" spans="4:9" ht="15" customHeight="1">
      <c r="D334" s="111" t="b">
        <v>0</v>
      </c>
      <c r="E334" s="117">
        <v>45037</v>
      </c>
      <c r="F334" s="106">
        <v>121</v>
      </c>
      <c r="G334" s="119">
        <v>254</v>
      </c>
      <c r="H334" s="115">
        <v>0</v>
      </c>
      <c r="I334" s="115">
        <v>1.3082333544163822E+19</v>
      </c>
    </row>
    <row r="335" spans="4:9" ht="15" customHeight="1">
      <c r="D335" s="111" t="b">
        <v>0</v>
      </c>
      <c r="E335" s="117">
        <v>45036</v>
      </c>
      <c r="F335" s="106">
        <v>143</v>
      </c>
      <c r="G335" s="119">
        <v>255</v>
      </c>
      <c r="H335" s="115">
        <v>0</v>
      </c>
      <c r="I335" s="115">
        <v>3.4132715897451668E+18</v>
      </c>
    </row>
    <row r="336" spans="4:9" ht="15" customHeight="1">
      <c r="D336" s="111" t="b">
        <v>0</v>
      </c>
      <c r="E336" s="117">
        <v>45035</v>
      </c>
      <c r="F336" s="106">
        <v>75</v>
      </c>
      <c r="G336" s="119">
        <v>256</v>
      </c>
      <c r="H336" s="115">
        <v>0</v>
      </c>
      <c r="I336" s="115">
        <v>4.264226972168148E+18</v>
      </c>
    </row>
    <row r="337" spans="4:9" ht="15" customHeight="1">
      <c r="D337" s="111" t="b">
        <v>0</v>
      </c>
      <c r="E337" s="117">
        <v>45034</v>
      </c>
      <c r="F337" s="106">
        <v>47</v>
      </c>
      <c r="G337" s="119">
        <v>257</v>
      </c>
      <c r="H337" s="115">
        <v>0</v>
      </c>
      <c r="I337" s="115">
        <v>1.4989071292782252E+19</v>
      </c>
    </row>
    <row r="338" spans="4:9" ht="15" customHeight="1">
      <c r="D338" s="111" t="b">
        <v>0</v>
      </c>
      <c r="E338" s="117">
        <v>45033</v>
      </c>
      <c r="F338" s="106">
        <v>33</v>
      </c>
      <c r="G338" s="119">
        <v>258</v>
      </c>
      <c r="H338" s="115">
        <v>0</v>
      </c>
      <c r="I338" s="115">
        <v>3.7338446976142822E+18</v>
      </c>
    </row>
    <row r="339" spans="4:9" ht="15" customHeight="1">
      <c r="D339" s="111" t="b">
        <v>0</v>
      </c>
      <c r="E339" s="117">
        <v>45032</v>
      </c>
      <c r="F339" s="106">
        <v>137</v>
      </c>
      <c r="G339" s="119">
        <v>259</v>
      </c>
      <c r="H339" s="115">
        <v>0</v>
      </c>
      <c r="I339" s="115">
        <v>1.8258300087481188E+19</v>
      </c>
    </row>
    <row r="340" spans="4:9" ht="15" customHeight="1">
      <c r="D340" s="111" t="b">
        <v>0</v>
      </c>
      <c r="E340" s="117">
        <v>45031</v>
      </c>
      <c r="F340" s="106">
        <v>111</v>
      </c>
      <c r="G340" s="119">
        <v>260</v>
      </c>
      <c r="H340" s="115">
        <v>0</v>
      </c>
      <c r="I340" s="115">
        <v>4.864219492129834E+18</v>
      </c>
    </row>
    <row r="341" spans="4:9" ht="15" customHeight="1">
      <c r="D341" s="111" t="b">
        <v>0</v>
      </c>
      <c r="E341" s="117">
        <v>45030</v>
      </c>
      <c r="F341" s="106">
        <v>92</v>
      </c>
      <c r="G341" s="119">
        <v>261</v>
      </c>
      <c r="H341" s="115">
        <v>0</v>
      </c>
      <c r="I341" s="115">
        <v>1.0728495825778731E+19</v>
      </c>
    </row>
    <row r="342" spans="4:9" ht="15" customHeight="1">
      <c r="D342" s="111" t="b">
        <v>0</v>
      </c>
      <c r="E342" s="117">
        <v>45029</v>
      </c>
      <c r="F342" s="106">
        <v>132</v>
      </c>
      <c r="G342" s="119">
        <v>262</v>
      </c>
      <c r="H342" s="115">
        <v>0</v>
      </c>
      <c r="I342" s="115">
        <v>9.2182125539033979E+18</v>
      </c>
    </row>
    <row r="343" spans="4:9" ht="15" customHeight="1">
      <c r="D343" s="111" t="b">
        <v>0</v>
      </c>
      <c r="E343" s="117">
        <v>45028</v>
      </c>
      <c r="F343" s="106">
        <v>85</v>
      </c>
      <c r="G343" s="119">
        <v>263</v>
      </c>
      <c r="H343" s="115">
        <v>0</v>
      </c>
      <c r="I343" s="115">
        <v>1.3521687920413055E+19</v>
      </c>
    </row>
    <row r="344" spans="4:9" ht="15" customHeight="1">
      <c r="D344" s="111" t="b">
        <v>0</v>
      </c>
      <c r="E344" s="117">
        <v>45027</v>
      </c>
      <c r="F344" s="106">
        <v>63</v>
      </c>
      <c r="G344" s="119">
        <v>264</v>
      </c>
      <c r="H344" s="115">
        <v>0</v>
      </c>
      <c r="I344" s="115">
        <v>2.7608314494509215E+18</v>
      </c>
    </row>
    <row r="345" spans="4:9" ht="15" customHeight="1">
      <c r="D345" s="111" t="b">
        <v>0</v>
      </c>
      <c r="E345" s="117">
        <v>45026</v>
      </c>
      <c r="F345" s="106">
        <v>22</v>
      </c>
      <c r="G345" s="119">
        <v>265</v>
      </c>
      <c r="H345" s="115">
        <v>0</v>
      </c>
      <c r="I345" s="115">
        <v>1.3572075273466941E+19</v>
      </c>
    </row>
    <row r="346" spans="4:9" ht="15" customHeight="1">
      <c r="D346" s="111" t="b">
        <v>0</v>
      </c>
      <c r="E346" s="117">
        <v>45025</v>
      </c>
      <c r="F346" s="106">
        <v>153</v>
      </c>
      <c r="G346" s="119">
        <v>266</v>
      </c>
      <c r="H346" s="115">
        <v>0</v>
      </c>
      <c r="I346" s="115">
        <v>1.0208354093388829E+19</v>
      </c>
    </row>
    <row r="347" spans="4:9" ht="15" customHeight="1">
      <c r="D347" s="111" t="b">
        <v>0</v>
      </c>
      <c r="E347" s="117">
        <v>45024</v>
      </c>
      <c r="F347" s="106">
        <v>107</v>
      </c>
      <c r="G347" s="119">
        <v>267</v>
      </c>
      <c r="H347" s="115">
        <v>0</v>
      </c>
      <c r="I347" s="115">
        <v>6.1163087290358979E+18</v>
      </c>
    </row>
    <row r="348" spans="4:9" ht="15" customHeight="1">
      <c r="D348" s="111" t="b">
        <v>0</v>
      </c>
      <c r="E348" s="117">
        <v>45023</v>
      </c>
      <c r="F348" s="106">
        <v>133</v>
      </c>
      <c r="G348" s="119">
        <v>268</v>
      </c>
      <c r="H348" s="115">
        <v>0</v>
      </c>
      <c r="I348" s="115">
        <v>1.4495904048406307E+19</v>
      </c>
    </row>
    <row r="349" spans="4:9" ht="15" customHeight="1">
      <c r="D349" s="111" t="b">
        <v>0</v>
      </c>
      <c r="E349" s="117">
        <v>45022</v>
      </c>
      <c r="F349" s="106">
        <v>128</v>
      </c>
      <c r="G349" s="119">
        <v>269</v>
      </c>
      <c r="H349" s="115">
        <v>0</v>
      </c>
      <c r="I349" s="115">
        <v>8.497408226887424E+18</v>
      </c>
    </row>
    <row r="350" spans="4:9" ht="15" customHeight="1">
      <c r="D350" s="111" t="b">
        <v>0</v>
      </c>
      <c r="E350" s="117">
        <v>45021</v>
      </c>
      <c r="F350" s="106">
        <v>90</v>
      </c>
      <c r="G350" s="119">
        <v>270</v>
      </c>
      <c r="H350" s="115">
        <v>0</v>
      </c>
      <c r="I350" s="115">
        <v>8.1993457476184074E+18</v>
      </c>
    </row>
    <row r="351" spans="4:9" ht="15" customHeight="1">
      <c r="D351" s="111" t="b">
        <v>0</v>
      </c>
      <c r="E351" s="117">
        <v>45020</v>
      </c>
      <c r="F351" s="106">
        <v>29</v>
      </c>
      <c r="G351" s="119">
        <v>271</v>
      </c>
      <c r="H351" s="115">
        <v>0</v>
      </c>
      <c r="I351" s="115">
        <v>1.4838154165666142E+19</v>
      </c>
    </row>
    <row r="352" spans="4:9" ht="15" customHeight="1">
      <c r="D352" s="111" t="b">
        <v>0</v>
      </c>
      <c r="E352" s="117">
        <v>45019</v>
      </c>
      <c r="F352" s="106">
        <v>31</v>
      </c>
      <c r="G352" s="119">
        <v>272</v>
      </c>
      <c r="H352" s="115">
        <v>0</v>
      </c>
      <c r="I352" s="115">
        <v>4.6051294299152604E+18</v>
      </c>
    </row>
    <row r="353" spans="4:9" ht="15" customHeight="1">
      <c r="D353" s="111" t="b">
        <v>0</v>
      </c>
      <c r="E353" s="117">
        <v>45018</v>
      </c>
      <c r="F353" s="106">
        <v>129</v>
      </c>
      <c r="G353" s="119">
        <v>273</v>
      </c>
      <c r="H353" s="115">
        <v>0</v>
      </c>
      <c r="I353" s="115">
        <v>1.1917194992172253E+19</v>
      </c>
    </row>
    <row r="354" spans="4:9" ht="15" customHeight="1">
      <c r="D354" s="111" t="b">
        <v>0</v>
      </c>
      <c r="E354" s="117">
        <v>45017</v>
      </c>
      <c r="F354" s="106">
        <v>128</v>
      </c>
      <c r="G354" s="119">
        <v>274</v>
      </c>
      <c r="H354" s="115">
        <v>0</v>
      </c>
      <c r="I354" s="115">
        <v>1.1713780168345357E+17</v>
      </c>
    </row>
    <row r="355" spans="4:9" ht="15" customHeight="1">
      <c r="D355" s="111" t="b">
        <v>0</v>
      </c>
      <c r="E355" s="117">
        <v>45016</v>
      </c>
      <c r="F355" s="106">
        <v>92</v>
      </c>
      <c r="G355" s="119">
        <v>275</v>
      </c>
      <c r="H355" s="115">
        <v>0</v>
      </c>
      <c r="I355" s="115">
        <v>1.4404111109734355E+19</v>
      </c>
    </row>
    <row r="356" spans="4:9" ht="15" customHeight="1">
      <c r="D356" s="111" t="b">
        <v>0</v>
      </c>
      <c r="E356" s="117">
        <v>45015</v>
      </c>
      <c r="F356" s="106">
        <v>120</v>
      </c>
      <c r="G356" s="119">
        <v>276</v>
      </c>
      <c r="H356" s="115">
        <v>0</v>
      </c>
      <c r="I356" s="115">
        <v>1.0619442968110199E+19</v>
      </c>
    </row>
    <row r="357" spans="4:9" ht="15" customHeight="1">
      <c r="D357" s="111" t="b">
        <v>0</v>
      </c>
      <c r="E357" s="117">
        <v>45014</v>
      </c>
      <c r="F357" s="106">
        <v>60</v>
      </c>
      <c r="G357" s="119">
        <v>277</v>
      </c>
      <c r="H357" s="115">
        <v>0</v>
      </c>
      <c r="I357" s="115">
        <v>5.7382283457748675E+18</v>
      </c>
    </row>
    <row r="358" spans="4:9" ht="15" customHeight="1">
      <c r="D358" s="111" t="b">
        <v>0</v>
      </c>
      <c r="E358" s="117">
        <v>45013</v>
      </c>
      <c r="F358" s="106">
        <v>26</v>
      </c>
      <c r="G358" s="119">
        <v>278</v>
      </c>
      <c r="H358" s="115">
        <v>0</v>
      </c>
      <c r="I358" s="115">
        <v>5.3844992352962519E+18</v>
      </c>
    </row>
    <row r="359" spans="4:9" ht="15" customHeight="1">
      <c r="D359" s="111" t="b">
        <v>0</v>
      </c>
      <c r="E359" s="117">
        <v>45012</v>
      </c>
      <c r="F359" s="106">
        <v>29</v>
      </c>
      <c r="G359" s="119">
        <v>279</v>
      </c>
      <c r="H359" s="115">
        <v>0</v>
      </c>
      <c r="I359" s="115">
        <v>1.3264469909451106E+19</v>
      </c>
    </row>
    <row r="360" spans="4:9" ht="15" customHeight="1">
      <c r="D360" s="111" t="b">
        <v>0</v>
      </c>
      <c r="E360" s="117">
        <v>45011</v>
      </c>
      <c r="F360" s="106">
        <v>119</v>
      </c>
      <c r="G360" s="119">
        <v>280</v>
      </c>
      <c r="H360" s="115">
        <v>0</v>
      </c>
      <c r="I360" s="115">
        <v>8.6762554419981606E+17</v>
      </c>
    </row>
    <row r="361" spans="4:9" ht="15" customHeight="1">
      <c r="D361" s="111" t="b">
        <v>0</v>
      </c>
      <c r="E361" s="117">
        <v>45010</v>
      </c>
      <c r="F361" s="106">
        <v>106</v>
      </c>
      <c r="G361" s="119">
        <v>281</v>
      </c>
      <c r="H361" s="115">
        <v>0</v>
      </c>
      <c r="I361" s="115">
        <v>8.4096085306002248E+18</v>
      </c>
    </row>
    <row r="362" spans="4:9" ht="15" customHeight="1">
      <c r="D362" s="111" t="b">
        <v>0</v>
      </c>
      <c r="E362" s="117">
        <v>45009</v>
      </c>
      <c r="F362" s="106">
        <v>101</v>
      </c>
      <c r="G362" s="119">
        <v>282</v>
      </c>
      <c r="H362" s="115">
        <v>0</v>
      </c>
      <c r="I362" s="115">
        <v>3.249625864106284E+18</v>
      </c>
    </row>
    <row r="363" spans="4:9" ht="15" customHeight="1">
      <c r="D363" s="111" t="b">
        <v>0</v>
      </c>
      <c r="E363" s="117">
        <v>45008</v>
      </c>
      <c r="F363" s="106">
        <v>127</v>
      </c>
      <c r="G363" s="119">
        <v>283</v>
      </c>
      <c r="H363" s="115">
        <v>0</v>
      </c>
      <c r="I363" s="115">
        <v>5.2104779852280832E+18</v>
      </c>
    </row>
    <row r="364" spans="4:9" ht="15" customHeight="1">
      <c r="D364" s="111" t="b">
        <v>0</v>
      </c>
      <c r="E364" s="117">
        <v>45007</v>
      </c>
      <c r="F364" s="106">
        <v>103</v>
      </c>
      <c r="G364" s="119">
        <v>284</v>
      </c>
      <c r="H364" s="115">
        <v>0</v>
      </c>
      <c r="I364" s="115">
        <v>2.3988627387799429E+18</v>
      </c>
    </row>
    <row r="365" spans="4:9" ht="15" customHeight="1">
      <c r="D365" s="111" t="b">
        <v>0</v>
      </c>
      <c r="E365" s="117">
        <v>45006</v>
      </c>
      <c r="F365" s="106">
        <v>43</v>
      </c>
      <c r="G365" s="119">
        <v>285</v>
      </c>
      <c r="H365" s="115">
        <v>0</v>
      </c>
      <c r="I365" s="115">
        <v>1.2000095313032446E+19</v>
      </c>
    </row>
    <row r="366" spans="4:9" ht="15" customHeight="1">
      <c r="D366" s="111" t="b">
        <v>0</v>
      </c>
      <c r="E366" s="117">
        <v>45005</v>
      </c>
      <c r="F366" s="106">
        <v>49</v>
      </c>
      <c r="G366" s="119">
        <v>286</v>
      </c>
      <c r="H366" s="115">
        <v>0</v>
      </c>
      <c r="I366" s="115">
        <v>1.306191665008733E+19</v>
      </c>
    </row>
    <row r="367" spans="4:9" ht="15" customHeight="1">
      <c r="D367" s="111" t="b">
        <v>0</v>
      </c>
      <c r="E367" s="117">
        <v>45004</v>
      </c>
      <c r="F367" s="106">
        <v>133</v>
      </c>
      <c r="G367" s="119">
        <v>287</v>
      </c>
      <c r="H367" s="115">
        <v>0</v>
      </c>
      <c r="I367" s="115">
        <v>6.1610395240997857E+18</v>
      </c>
    </row>
    <row r="368" spans="4:9" ht="15" customHeight="1">
      <c r="D368" s="111" t="b">
        <v>0</v>
      </c>
      <c r="E368" s="117">
        <v>45003</v>
      </c>
      <c r="F368" s="106">
        <v>106</v>
      </c>
      <c r="G368" s="119">
        <v>288</v>
      </c>
      <c r="H368" s="115">
        <v>0</v>
      </c>
      <c r="I368" s="115">
        <v>1.1365028815883581E+19</v>
      </c>
    </row>
    <row r="369" spans="4:9" ht="15" customHeight="1">
      <c r="D369" s="111" t="b">
        <v>0</v>
      </c>
      <c r="E369" s="117">
        <v>45002</v>
      </c>
      <c r="F369" s="106">
        <v>140</v>
      </c>
      <c r="G369" s="119">
        <v>289</v>
      </c>
      <c r="H369" s="115">
        <v>0</v>
      </c>
      <c r="I369" s="115">
        <v>1.3139649849517737E+18</v>
      </c>
    </row>
    <row r="370" spans="4:9" ht="15" customHeight="1">
      <c r="D370" s="111" t="b">
        <v>0</v>
      </c>
      <c r="E370" s="117">
        <v>45001</v>
      </c>
      <c r="F370" s="106">
        <v>136</v>
      </c>
      <c r="G370" s="119">
        <v>290</v>
      </c>
      <c r="H370" s="115">
        <v>0</v>
      </c>
      <c r="I370" s="115">
        <v>4.503810836672404E+18</v>
      </c>
    </row>
    <row r="371" spans="4:9" ht="15" customHeight="1">
      <c r="D371" s="111" t="b">
        <v>0</v>
      </c>
      <c r="E371" s="117">
        <v>45000</v>
      </c>
      <c r="F371" s="106">
        <v>98</v>
      </c>
      <c r="G371" s="119">
        <v>291</v>
      </c>
      <c r="H371" s="115">
        <v>0</v>
      </c>
      <c r="I371" s="115">
        <v>5.830588290640725E+18</v>
      </c>
    </row>
    <row r="372" spans="4:9" ht="15" customHeight="1">
      <c r="D372" s="111" t="b">
        <v>0</v>
      </c>
      <c r="E372" s="117">
        <v>44999</v>
      </c>
      <c r="F372" s="106">
        <v>47</v>
      </c>
      <c r="G372" s="119">
        <v>292</v>
      </c>
      <c r="H372" s="115">
        <v>0</v>
      </c>
      <c r="I372" s="115">
        <v>1.408645850935055E+19</v>
      </c>
    </row>
    <row r="373" spans="4:9" ht="15" customHeight="1">
      <c r="D373" s="111" t="b">
        <v>0</v>
      </c>
      <c r="E373" s="117">
        <v>44998</v>
      </c>
      <c r="F373" s="106">
        <v>34</v>
      </c>
      <c r="G373" s="119">
        <v>293</v>
      </c>
      <c r="H373" s="115">
        <v>0</v>
      </c>
      <c r="I373" s="115">
        <v>7.0613641775687199E+18</v>
      </c>
    </row>
    <row r="374" spans="4:9" ht="15" customHeight="1">
      <c r="D374" s="111" t="b">
        <v>0</v>
      </c>
      <c r="E374" s="117">
        <v>44997</v>
      </c>
      <c r="F374" s="106">
        <v>130</v>
      </c>
      <c r="G374" s="119">
        <v>294</v>
      </c>
      <c r="H374" s="115">
        <v>0</v>
      </c>
      <c r="I374" s="115">
        <v>8.7427912968816497E+18</v>
      </c>
    </row>
    <row r="375" spans="4:9" ht="15" customHeight="1">
      <c r="D375" s="111" t="b">
        <v>0</v>
      </c>
      <c r="E375" s="117">
        <v>44996</v>
      </c>
      <c r="F375" s="106">
        <v>134</v>
      </c>
      <c r="G375" s="119">
        <v>295</v>
      </c>
      <c r="H375" s="115">
        <v>0</v>
      </c>
      <c r="I375" s="115">
        <v>1.7587540792974291E+19</v>
      </c>
    </row>
    <row r="376" spans="4:9" ht="15" customHeight="1">
      <c r="D376" s="111" t="b">
        <v>0</v>
      </c>
      <c r="E376" s="117">
        <v>44995</v>
      </c>
      <c r="F376" s="106">
        <v>141</v>
      </c>
      <c r="G376" s="119">
        <v>296</v>
      </c>
      <c r="H376" s="115">
        <v>0</v>
      </c>
      <c r="I376" s="115">
        <v>1.84291984298512E+18</v>
      </c>
    </row>
    <row r="377" spans="4:9" ht="15" customHeight="1">
      <c r="D377" s="111" t="b">
        <v>0</v>
      </c>
      <c r="E377" s="117">
        <v>44994</v>
      </c>
      <c r="F377" s="106">
        <v>113</v>
      </c>
      <c r="G377" s="119">
        <v>297</v>
      </c>
      <c r="H377" s="115">
        <v>0</v>
      </c>
      <c r="I377" s="115">
        <v>1.4942841091399158E+19</v>
      </c>
    </row>
    <row r="378" spans="4:9" ht="15" customHeight="1">
      <c r="D378" s="111" t="b">
        <v>0</v>
      </c>
      <c r="E378" s="117">
        <v>44993</v>
      </c>
      <c r="F378" s="106">
        <v>98</v>
      </c>
      <c r="G378" s="119">
        <v>298</v>
      </c>
      <c r="H378" s="115">
        <v>0</v>
      </c>
      <c r="I378" s="115">
        <v>8.0470224249390879E+18</v>
      </c>
    </row>
    <row r="379" spans="4:9" ht="15" customHeight="1">
      <c r="D379" s="111" t="b">
        <v>0</v>
      </c>
      <c r="E379" s="117">
        <v>44992</v>
      </c>
      <c r="F379" s="106">
        <v>45</v>
      </c>
      <c r="G379" s="119">
        <v>299</v>
      </c>
      <c r="H379" s="115">
        <v>0</v>
      </c>
      <c r="I379" s="115">
        <v>1.4096509525045797E+19</v>
      </c>
    </row>
    <row r="380" spans="4:9" ht="15" customHeight="1">
      <c r="D380" s="111" t="b">
        <v>0</v>
      </c>
      <c r="E380" s="117">
        <v>44991</v>
      </c>
      <c r="F380" s="106">
        <v>58</v>
      </c>
      <c r="G380" s="119">
        <v>300</v>
      </c>
      <c r="H380" s="115">
        <v>0</v>
      </c>
      <c r="I380" s="115">
        <v>2.9145167234647547E+18</v>
      </c>
    </row>
    <row r="381" spans="4:9" ht="15" customHeight="1">
      <c r="D381" s="111" t="b">
        <v>0</v>
      </c>
      <c r="E381" s="117">
        <v>44990</v>
      </c>
      <c r="F381" s="106">
        <v>123</v>
      </c>
      <c r="G381" s="119">
        <v>301</v>
      </c>
      <c r="H381" s="115">
        <v>0</v>
      </c>
      <c r="I381" s="115">
        <v>7.7682623528270049E+18</v>
      </c>
    </row>
    <row r="382" spans="4:9" ht="15" customHeight="1">
      <c r="D382" s="111" t="b">
        <v>0</v>
      </c>
      <c r="E382" s="117">
        <v>44989</v>
      </c>
      <c r="F382" s="106">
        <v>133</v>
      </c>
      <c r="G382" s="119">
        <v>302</v>
      </c>
      <c r="H382" s="115">
        <v>0</v>
      </c>
      <c r="I382" s="115">
        <v>1.5284179924943552E+17</v>
      </c>
    </row>
    <row r="383" spans="4:9" ht="15" customHeight="1">
      <c r="D383" s="111" t="b">
        <v>0</v>
      </c>
      <c r="E383" s="117">
        <v>44988</v>
      </c>
      <c r="F383" s="106">
        <v>115</v>
      </c>
      <c r="G383" s="119">
        <v>303</v>
      </c>
      <c r="H383" s="115">
        <v>0</v>
      </c>
      <c r="I383" s="115">
        <v>1.0589217649881807E+19</v>
      </c>
    </row>
    <row r="384" spans="4:9" ht="15" customHeight="1">
      <c r="D384" s="111" t="b">
        <v>0</v>
      </c>
      <c r="E384" s="117">
        <v>44987</v>
      </c>
      <c r="F384" s="106">
        <v>113</v>
      </c>
      <c r="G384" s="119">
        <v>304</v>
      </c>
      <c r="H384" s="115">
        <v>0</v>
      </c>
      <c r="I384" s="115">
        <v>8.0855632128882586E+18</v>
      </c>
    </row>
    <row r="385" spans="4:9" ht="15" customHeight="1">
      <c r="D385" s="111" t="b">
        <v>0</v>
      </c>
      <c r="E385" s="117">
        <v>44986</v>
      </c>
      <c r="F385" s="106">
        <v>92</v>
      </c>
      <c r="G385" s="119">
        <v>305</v>
      </c>
      <c r="H385" s="115">
        <v>0</v>
      </c>
      <c r="I385" s="115">
        <v>6.6805324433737933E+18</v>
      </c>
    </row>
    <row r="386" spans="4:9" ht="15" customHeight="1">
      <c r="D386" s="111" t="b">
        <v>0</v>
      </c>
      <c r="E386" s="117">
        <v>44985</v>
      </c>
      <c r="F386" s="106">
        <v>33</v>
      </c>
      <c r="G386" s="119">
        <v>306</v>
      </c>
      <c r="H386" s="115">
        <v>0</v>
      </c>
      <c r="I386" s="115">
        <v>1.153403065718154E+19</v>
      </c>
    </row>
    <row r="387" spans="4:9" ht="15" customHeight="1">
      <c r="D387" s="111" t="b">
        <v>0</v>
      </c>
      <c r="E387" s="117">
        <v>44984</v>
      </c>
      <c r="F387" s="106">
        <v>44</v>
      </c>
      <c r="G387" s="119">
        <v>307</v>
      </c>
      <c r="H387" s="115">
        <v>0</v>
      </c>
      <c r="I387" s="115">
        <v>1.6909015952845256E+18</v>
      </c>
    </row>
    <row r="388" spans="4:9" ht="15" customHeight="1">
      <c r="D388" s="111" t="b">
        <v>0</v>
      </c>
      <c r="E388" s="117">
        <v>44983</v>
      </c>
      <c r="F388" s="106">
        <v>144</v>
      </c>
      <c r="G388" s="119">
        <v>308</v>
      </c>
      <c r="H388" s="115">
        <v>0</v>
      </c>
      <c r="I388" s="115">
        <v>1.7688318706983076E+18</v>
      </c>
    </row>
    <row r="389" spans="4:9" ht="15" customHeight="1">
      <c r="D389" s="111" t="b">
        <v>0</v>
      </c>
      <c r="E389" s="117">
        <v>44982</v>
      </c>
      <c r="F389" s="106">
        <v>129</v>
      </c>
      <c r="G389" s="119">
        <v>309</v>
      </c>
      <c r="H389" s="115">
        <v>0</v>
      </c>
      <c r="I389" s="115">
        <v>9.8964615713497539E+18</v>
      </c>
    </row>
    <row r="390" spans="4:9" ht="15" customHeight="1">
      <c r="D390" s="111" t="b">
        <v>0</v>
      </c>
      <c r="E390" s="117">
        <v>44981</v>
      </c>
      <c r="F390" s="106">
        <v>111</v>
      </c>
      <c r="G390" s="119">
        <v>310</v>
      </c>
      <c r="H390" s="115">
        <v>0</v>
      </c>
      <c r="I390" s="115">
        <v>5.1933172068023849E+18</v>
      </c>
    </row>
    <row r="391" spans="4:9" ht="15" customHeight="1">
      <c r="D391" s="111" t="b">
        <v>0</v>
      </c>
      <c r="E391" s="117">
        <v>44980</v>
      </c>
      <c r="F391" s="106">
        <v>104</v>
      </c>
      <c r="G391" s="119">
        <v>311</v>
      </c>
      <c r="H391" s="115">
        <v>0</v>
      </c>
      <c r="I391" s="115">
        <v>6.2008473774360238E+18</v>
      </c>
    </row>
    <row r="392" spans="4:9" ht="15" customHeight="1">
      <c r="D392" s="111" t="b">
        <v>0</v>
      </c>
      <c r="E392" s="117">
        <v>44979</v>
      </c>
      <c r="F392" s="106">
        <v>90</v>
      </c>
      <c r="G392" s="119">
        <v>312</v>
      </c>
      <c r="H392" s="115">
        <v>0</v>
      </c>
      <c r="I392" s="115">
        <v>1.2781268311571616E+19</v>
      </c>
    </row>
    <row r="393" spans="4:9" ht="15" customHeight="1">
      <c r="D393" s="111" t="b">
        <v>0</v>
      </c>
      <c r="E393" s="117">
        <v>44978</v>
      </c>
      <c r="F393" s="106">
        <v>45</v>
      </c>
      <c r="G393" s="119">
        <v>313</v>
      </c>
      <c r="H393" s="115">
        <v>0</v>
      </c>
      <c r="I393" s="115">
        <v>1.0992060046831929E+19</v>
      </c>
    </row>
    <row r="394" spans="4:9" ht="15" customHeight="1">
      <c r="D394" s="111" t="b">
        <v>0</v>
      </c>
      <c r="E394" s="117">
        <v>44977</v>
      </c>
      <c r="F394" s="106">
        <v>38</v>
      </c>
      <c r="G394" s="119">
        <v>314</v>
      </c>
      <c r="H394" s="115">
        <v>0</v>
      </c>
      <c r="I394" s="115">
        <v>9.1919887405941729E+18</v>
      </c>
    </row>
    <row r="395" spans="4:9" ht="15" customHeight="1">
      <c r="D395" s="111" t="b">
        <v>0</v>
      </c>
      <c r="E395" s="117">
        <v>44976</v>
      </c>
      <c r="F395" s="106">
        <v>149</v>
      </c>
      <c r="G395" s="119">
        <v>315</v>
      </c>
      <c r="H395" s="115">
        <v>0</v>
      </c>
      <c r="I395" s="115">
        <v>4.4542225637189519E+18</v>
      </c>
    </row>
    <row r="396" spans="4:9" ht="15" customHeight="1">
      <c r="D396" s="111" t="b">
        <v>0</v>
      </c>
      <c r="E396" s="117">
        <v>44975</v>
      </c>
      <c r="F396" s="106">
        <v>113</v>
      </c>
      <c r="G396" s="119">
        <v>316</v>
      </c>
      <c r="H396" s="115">
        <v>0</v>
      </c>
      <c r="I396" s="115">
        <v>9.6594902230431908E+18</v>
      </c>
    </row>
    <row r="397" spans="4:9" ht="15" customHeight="1">
      <c r="D397" s="111" t="b">
        <v>0</v>
      </c>
      <c r="E397" s="117">
        <v>44974</v>
      </c>
      <c r="F397" s="106">
        <v>100</v>
      </c>
      <c r="G397" s="119">
        <v>317</v>
      </c>
      <c r="H397" s="115">
        <v>0</v>
      </c>
      <c r="I397" s="115">
        <v>9.0591935946139843E+18</v>
      </c>
    </row>
    <row r="398" spans="4:9" ht="15" customHeight="1">
      <c r="D398" s="111" t="b">
        <v>0</v>
      </c>
      <c r="E398" s="117">
        <v>44973</v>
      </c>
      <c r="F398" s="106">
        <v>138</v>
      </c>
      <c r="G398" s="119">
        <v>318</v>
      </c>
      <c r="H398" s="115">
        <v>0</v>
      </c>
      <c r="I398" s="115">
        <v>1.9408152704934605E+18</v>
      </c>
    </row>
    <row r="399" spans="4:9" ht="15" customHeight="1">
      <c r="D399" s="111" t="b">
        <v>0</v>
      </c>
      <c r="E399" s="117">
        <v>44972</v>
      </c>
      <c r="F399" s="106">
        <v>89</v>
      </c>
      <c r="G399" s="119">
        <v>319</v>
      </c>
      <c r="H399" s="115">
        <v>0</v>
      </c>
      <c r="I399" s="115">
        <v>7.5325539794583265E+18</v>
      </c>
    </row>
    <row r="400" spans="4:9" ht="15" customHeight="1">
      <c r="D400" s="111" t="b">
        <v>0</v>
      </c>
      <c r="E400" s="117">
        <v>44971</v>
      </c>
      <c r="F400" s="106">
        <v>46</v>
      </c>
      <c r="G400" s="119">
        <v>320</v>
      </c>
      <c r="H400" s="115">
        <v>0</v>
      </c>
      <c r="I400" s="115">
        <v>2.4624499525173499E+18</v>
      </c>
    </row>
    <row r="401" spans="4:9" ht="15" customHeight="1">
      <c r="D401" s="111" t="b">
        <v>0</v>
      </c>
      <c r="E401" s="117">
        <v>44970</v>
      </c>
      <c r="F401" s="106">
        <v>57</v>
      </c>
      <c r="G401" s="119">
        <v>321</v>
      </c>
      <c r="H401" s="115">
        <v>0</v>
      </c>
      <c r="I401" s="115">
        <v>4.127849497811052E+18</v>
      </c>
    </row>
    <row r="402" spans="4:9" ht="15" customHeight="1">
      <c r="D402" s="111" t="b">
        <v>0</v>
      </c>
      <c r="E402" s="117">
        <v>44969</v>
      </c>
      <c r="F402" s="106">
        <v>151</v>
      </c>
      <c r="G402" s="119">
        <v>322</v>
      </c>
      <c r="H402" s="115">
        <v>0</v>
      </c>
      <c r="I402" s="115">
        <v>1.0458575292960776E+19</v>
      </c>
    </row>
    <row r="403" spans="4:9" ht="15" customHeight="1">
      <c r="D403" s="111" t="b">
        <v>0</v>
      </c>
      <c r="E403" s="117">
        <v>44968</v>
      </c>
      <c r="F403" s="106">
        <v>103</v>
      </c>
      <c r="G403" s="119">
        <v>323</v>
      </c>
      <c r="H403" s="115">
        <v>0</v>
      </c>
      <c r="I403" s="115">
        <v>1.419451642352041E+19</v>
      </c>
    </row>
    <row r="404" spans="4:9" ht="15" customHeight="1">
      <c r="D404" s="111" t="b">
        <v>0</v>
      </c>
      <c r="E404" s="117">
        <v>44967</v>
      </c>
      <c r="F404" s="106">
        <v>107</v>
      </c>
      <c r="G404" s="119">
        <v>324</v>
      </c>
      <c r="H404" s="115">
        <v>0</v>
      </c>
      <c r="I404" s="115">
        <v>1.5005889411549782E+19</v>
      </c>
    </row>
    <row r="405" spans="4:9" ht="15" customHeight="1">
      <c r="D405" s="111" t="b">
        <v>0</v>
      </c>
      <c r="E405" s="117">
        <v>44966</v>
      </c>
      <c r="F405" s="106">
        <v>143</v>
      </c>
      <c r="G405" s="119">
        <v>325</v>
      </c>
      <c r="H405" s="115">
        <v>0</v>
      </c>
      <c r="I405" s="115">
        <v>1.2276735842790799E+19</v>
      </c>
    </row>
    <row r="406" spans="4:9" ht="15" customHeight="1">
      <c r="D406" s="111" t="b">
        <v>0</v>
      </c>
      <c r="E406" s="117">
        <v>44965</v>
      </c>
      <c r="F406" s="106">
        <v>65</v>
      </c>
      <c r="G406" s="119">
        <v>326</v>
      </c>
      <c r="H406" s="115">
        <v>0</v>
      </c>
      <c r="I406" s="115">
        <v>1.4598372293737122E+19</v>
      </c>
    </row>
    <row r="407" spans="4:9" ht="15" customHeight="1">
      <c r="D407" s="111" t="b">
        <v>0</v>
      </c>
      <c r="E407" s="117">
        <v>44964</v>
      </c>
      <c r="F407" s="106">
        <v>36</v>
      </c>
      <c r="G407" s="119">
        <v>327</v>
      </c>
      <c r="H407" s="115">
        <v>0</v>
      </c>
      <c r="I407" s="115">
        <v>8.9194078656626074E+18</v>
      </c>
    </row>
    <row r="408" spans="4:9" ht="15" customHeight="1">
      <c r="D408" s="111" t="b">
        <v>0</v>
      </c>
      <c r="E408" s="117">
        <v>44963</v>
      </c>
      <c r="F408" s="106">
        <v>36</v>
      </c>
      <c r="G408" s="119">
        <v>328</v>
      </c>
      <c r="H408" s="115">
        <v>0</v>
      </c>
      <c r="I408" s="115">
        <v>1.7864333573914606E+19</v>
      </c>
    </row>
    <row r="409" spans="4:9" ht="15" customHeight="1">
      <c r="D409" s="111" t="b">
        <v>0</v>
      </c>
      <c r="E409" s="117">
        <v>44962</v>
      </c>
      <c r="F409" s="106">
        <v>115</v>
      </c>
      <c r="G409" s="119">
        <v>329</v>
      </c>
      <c r="H409" s="115">
        <v>0</v>
      </c>
      <c r="I409" s="115">
        <v>5.4518323564013599E+18</v>
      </c>
    </row>
    <row r="410" spans="4:9" ht="15" customHeight="1">
      <c r="D410" s="111" t="b">
        <v>0</v>
      </c>
      <c r="E410" s="117">
        <v>44961</v>
      </c>
      <c r="F410" s="106">
        <v>145</v>
      </c>
      <c r="G410" s="119">
        <v>330</v>
      </c>
      <c r="H410" s="115">
        <v>0</v>
      </c>
      <c r="I410" s="115">
        <v>1.7603194696883886E+19</v>
      </c>
    </row>
    <row r="411" spans="4:9" ht="15" customHeight="1">
      <c r="D411" s="111" t="b">
        <v>0</v>
      </c>
      <c r="E411" s="117">
        <v>44960</v>
      </c>
      <c r="F411" s="106">
        <v>111</v>
      </c>
      <c r="G411" s="119">
        <v>331</v>
      </c>
      <c r="H411" s="115">
        <v>0</v>
      </c>
      <c r="I411" s="115">
        <v>1.5934446213579807E+19</v>
      </c>
    </row>
    <row r="412" spans="4:9" ht="15" customHeight="1">
      <c r="D412" s="111" t="b">
        <v>0</v>
      </c>
      <c r="E412" s="117">
        <v>44959</v>
      </c>
      <c r="F412" s="106">
        <v>148</v>
      </c>
      <c r="G412" s="119">
        <v>332</v>
      </c>
      <c r="H412" s="115">
        <v>0</v>
      </c>
      <c r="I412" s="115">
        <v>1.1386637299712051E+19</v>
      </c>
    </row>
    <row r="413" spans="4:9" ht="15" customHeight="1">
      <c r="D413" s="111" t="b">
        <v>0</v>
      </c>
      <c r="E413" s="117">
        <v>44958</v>
      </c>
      <c r="F413" s="106">
        <v>102</v>
      </c>
      <c r="G413" s="119">
        <v>333</v>
      </c>
      <c r="H413" s="115">
        <v>0</v>
      </c>
      <c r="I413" s="115">
        <v>5.0334769336329308E+18</v>
      </c>
    </row>
    <row r="414" spans="4:9" ht="15" customHeight="1">
      <c r="D414" s="111" t="b">
        <v>0</v>
      </c>
      <c r="E414" s="117">
        <v>44957</v>
      </c>
      <c r="F414" s="106">
        <v>67</v>
      </c>
      <c r="G414" s="119">
        <v>334</v>
      </c>
      <c r="H414" s="115">
        <v>0</v>
      </c>
      <c r="I414" s="115">
        <v>2.8914089348774292E+18</v>
      </c>
    </row>
    <row r="415" spans="4:9" ht="15" customHeight="1">
      <c r="D415" s="111" t="b">
        <v>0</v>
      </c>
      <c r="E415" s="117">
        <v>44956</v>
      </c>
      <c r="F415" s="106">
        <v>66</v>
      </c>
      <c r="G415" s="119">
        <v>335</v>
      </c>
      <c r="H415" s="115">
        <v>0</v>
      </c>
      <c r="I415" s="115">
        <v>1.1853800618021186E+19</v>
      </c>
    </row>
    <row r="416" spans="4:9" ht="15" customHeight="1">
      <c r="D416" s="111" t="b">
        <v>0</v>
      </c>
      <c r="E416" s="117">
        <v>44955</v>
      </c>
      <c r="F416" s="106">
        <v>122</v>
      </c>
      <c r="G416" s="119">
        <v>336</v>
      </c>
      <c r="H416" s="115">
        <v>0</v>
      </c>
      <c r="I416" s="115">
        <v>6.8074682738844508E+18</v>
      </c>
    </row>
    <row r="417" spans="4:9" ht="15" customHeight="1">
      <c r="D417" s="111" t="b">
        <v>0</v>
      </c>
      <c r="E417" s="117">
        <v>44954</v>
      </c>
      <c r="F417" s="106">
        <v>131</v>
      </c>
      <c r="G417" s="119">
        <v>337</v>
      </c>
      <c r="H417" s="115">
        <v>0</v>
      </c>
      <c r="I417" s="115">
        <v>7.3862091279751086E+18</v>
      </c>
    </row>
    <row r="418" spans="4:9" ht="15" customHeight="1">
      <c r="D418" s="111" t="b">
        <v>0</v>
      </c>
      <c r="E418" s="117">
        <v>44953</v>
      </c>
      <c r="F418" s="106">
        <v>136</v>
      </c>
      <c r="G418" s="119">
        <v>338</v>
      </c>
      <c r="H418" s="115">
        <v>0</v>
      </c>
      <c r="I418" s="115">
        <v>1.1064724392461707E+19</v>
      </c>
    </row>
    <row r="419" spans="4:9" ht="15" customHeight="1">
      <c r="D419" s="111" t="b">
        <v>0</v>
      </c>
      <c r="E419" s="117">
        <v>44952</v>
      </c>
      <c r="F419" s="106">
        <v>129</v>
      </c>
      <c r="G419" s="119">
        <v>339</v>
      </c>
      <c r="H419" s="115">
        <v>0</v>
      </c>
      <c r="I419" s="115">
        <v>1.7239133925332828E+19</v>
      </c>
    </row>
    <row r="420" spans="4:9" ht="15" customHeight="1">
      <c r="D420" s="111" t="b">
        <v>0</v>
      </c>
      <c r="E420" s="117">
        <v>44951</v>
      </c>
      <c r="F420" s="106">
        <v>73</v>
      </c>
      <c r="G420" s="119">
        <v>340</v>
      </c>
      <c r="H420" s="115">
        <v>0</v>
      </c>
      <c r="I420" s="115">
        <v>7.9389284152095212E+18</v>
      </c>
    </row>
    <row r="421" spans="4:9" ht="15" customHeight="1">
      <c r="D421" s="111" t="b">
        <v>0</v>
      </c>
      <c r="E421" s="117">
        <v>44950</v>
      </c>
      <c r="F421" s="106">
        <v>57</v>
      </c>
      <c r="G421" s="119">
        <v>341</v>
      </c>
      <c r="H421" s="115">
        <v>0</v>
      </c>
      <c r="I421" s="115">
        <v>8.6493886105364982E+18</v>
      </c>
    </row>
    <row r="422" spans="4:9" ht="15" customHeight="1">
      <c r="D422" s="111" t="b">
        <v>0</v>
      </c>
      <c r="E422" s="117">
        <v>44949</v>
      </c>
      <c r="F422" s="106">
        <v>50</v>
      </c>
      <c r="G422" s="119">
        <v>342</v>
      </c>
      <c r="H422" s="115">
        <v>0</v>
      </c>
      <c r="I422" s="115">
        <v>1.6796726683848495E+19</v>
      </c>
    </row>
    <row r="423" spans="4:9" ht="15" customHeight="1">
      <c r="D423" s="111" t="b">
        <v>0</v>
      </c>
      <c r="E423" s="117">
        <v>44948</v>
      </c>
      <c r="F423" s="106">
        <v>155</v>
      </c>
      <c r="G423" s="119">
        <v>343</v>
      </c>
      <c r="H423" s="115">
        <v>0</v>
      </c>
      <c r="I423" s="115">
        <v>4.7690366017823642E+18</v>
      </c>
    </row>
    <row r="424" spans="4:9" ht="15" customHeight="1">
      <c r="D424" s="111" t="b">
        <v>0</v>
      </c>
      <c r="E424" s="117">
        <v>44947</v>
      </c>
      <c r="F424" s="106">
        <v>124</v>
      </c>
      <c r="G424" s="119">
        <v>344</v>
      </c>
      <c r="H424" s="115">
        <v>0</v>
      </c>
      <c r="I424" s="115">
        <v>8.6272356103822735E+18</v>
      </c>
    </row>
    <row r="425" spans="4:9" ht="15" customHeight="1">
      <c r="D425" s="111" t="b">
        <v>0</v>
      </c>
      <c r="E425" s="117">
        <v>44946</v>
      </c>
      <c r="F425" s="106">
        <v>144</v>
      </c>
      <c r="G425" s="119">
        <v>345</v>
      </c>
      <c r="H425" s="115">
        <v>0</v>
      </c>
      <c r="I425" s="115">
        <v>1.5108953795122256E+19</v>
      </c>
    </row>
    <row r="426" spans="4:9" ht="15" customHeight="1">
      <c r="D426" s="111" t="b">
        <v>0</v>
      </c>
      <c r="E426" s="117">
        <v>44945</v>
      </c>
      <c r="F426" s="106">
        <v>155</v>
      </c>
      <c r="G426" s="119">
        <v>346</v>
      </c>
      <c r="H426" s="115">
        <v>0</v>
      </c>
      <c r="I426" s="115">
        <v>1.4070325949758974E+19</v>
      </c>
    </row>
    <row r="427" spans="4:9" ht="15" customHeight="1">
      <c r="D427" s="111" t="b">
        <v>0</v>
      </c>
      <c r="E427" s="117">
        <v>44944</v>
      </c>
      <c r="F427" s="106">
        <v>103</v>
      </c>
      <c r="G427" s="119">
        <v>347</v>
      </c>
      <c r="H427" s="115">
        <v>0</v>
      </c>
      <c r="I427" s="115">
        <v>1.1939010798150748E+19</v>
      </c>
    </row>
    <row r="428" spans="4:9" ht="15" customHeight="1">
      <c r="D428" s="111" t="b">
        <v>0</v>
      </c>
      <c r="E428" s="117">
        <v>44943</v>
      </c>
      <c r="F428" s="106">
        <v>43</v>
      </c>
      <c r="G428" s="119">
        <v>348</v>
      </c>
      <c r="H428" s="115">
        <v>0</v>
      </c>
      <c r="I428" s="115">
        <v>7.6180382654867599E+18</v>
      </c>
    </row>
    <row r="429" spans="4:9" ht="15" customHeight="1">
      <c r="D429" s="111" t="b">
        <v>0</v>
      </c>
      <c r="E429" s="117">
        <v>44942</v>
      </c>
      <c r="F429" s="106">
        <v>57</v>
      </c>
      <c r="G429" s="119">
        <v>349</v>
      </c>
      <c r="H429" s="115">
        <v>0</v>
      </c>
      <c r="I429" s="115">
        <v>5.9243238292740588E+18</v>
      </c>
    </row>
    <row r="430" spans="4:9" ht="15" customHeight="1">
      <c r="D430" s="111" t="b">
        <v>0</v>
      </c>
      <c r="E430" s="117">
        <v>44941</v>
      </c>
      <c r="F430" s="106">
        <v>134</v>
      </c>
      <c r="G430" s="119">
        <v>350</v>
      </c>
      <c r="H430" s="115">
        <v>0</v>
      </c>
      <c r="I430" s="115">
        <v>7.7070890628658442E+18</v>
      </c>
    </row>
    <row r="431" spans="4:9" ht="15" customHeight="1">
      <c r="D431" s="111" t="b">
        <v>0</v>
      </c>
      <c r="E431" s="117">
        <v>44940</v>
      </c>
      <c r="F431" s="106">
        <v>104</v>
      </c>
      <c r="G431" s="119">
        <v>351</v>
      </c>
      <c r="H431" s="115">
        <v>0</v>
      </c>
      <c r="I431" s="115">
        <v>1.0762975539592548E+19</v>
      </c>
    </row>
    <row r="432" spans="4:9" ht="15" customHeight="1">
      <c r="D432" s="111" t="b">
        <v>0</v>
      </c>
      <c r="E432" s="117">
        <v>44939</v>
      </c>
      <c r="F432" s="106">
        <v>104</v>
      </c>
      <c r="G432" s="119">
        <v>352</v>
      </c>
      <c r="H432" s="115">
        <v>0</v>
      </c>
      <c r="I432" s="115">
        <v>1.2490876224163623E+19</v>
      </c>
    </row>
    <row r="433" spans="4:9" ht="15" customHeight="1">
      <c r="D433" s="111" t="b">
        <v>0</v>
      </c>
      <c r="E433" s="117">
        <v>44938</v>
      </c>
      <c r="F433" s="106">
        <v>138</v>
      </c>
      <c r="G433" s="119">
        <v>353</v>
      </c>
      <c r="H433" s="115">
        <v>0</v>
      </c>
      <c r="I433" s="115">
        <v>1.6399305185858867E+19</v>
      </c>
    </row>
    <row r="434" spans="4:9" ht="15" customHeight="1">
      <c r="D434" s="111" t="b">
        <v>0</v>
      </c>
      <c r="E434" s="117">
        <v>44937</v>
      </c>
      <c r="F434" s="106">
        <v>113</v>
      </c>
      <c r="G434" s="119">
        <v>354</v>
      </c>
      <c r="H434" s="115">
        <v>0</v>
      </c>
      <c r="I434" s="115">
        <v>2.9685237569476864E+18</v>
      </c>
    </row>
    <row r="435" spans="4:9" ht="15" customHeight="1">
      <c r="D435" s="111" t="b">
        <v>0</v>
      </c>
      <c r="E435" s="117">
        <v>44936</v>
      </c>
      <c r="F435" s="106">
        <v>53</v>
      </c>
      <c r="G435" s="119">
        <v>355</v>
      </c>
      <c r="H435" s="115">
        <v>0</v>
      </c>
      <c r="I435" s="115">
        <v>1.2891542115868451E+19</v>
      </c>
    </row>
    <row r="436" spans="4:9" ht="15" customHeight="1">
      <c r="D436" s="111" t="b">
        <v>0</v>
      </c>
      <c r="E436" s="117">
        <v>44935</v>
      </c>
      <c r="F436" s="106">
        <v>54</v>
      </c>
      <c r="G436" s="119">
        <v>356</v>
      </c>
      <c r="H436" s="115">
        <v>0</v>
      </c>
      <c r="I436" s="115">
        <v>1.3767777119343376E+19</v>
      </c>
    </row>
    <row r="437" spans="4:9" ht="15" customHeight="1">
      <c r="D437" s="111" t="b">
        <v>0</v>
      </c>
      <c r="E437" s="117">
        <v>44934</v>
      </c>
      <c r="F437" s="106">
        <v>120</v>
      </c>
      <c r="G437" s="119">
        <v>357</v>
      </c>
      <c r="H437" s="115">
        <v>0</v>
      </c>
      <c r="I437" s="115">
        <v>1.7622263487032947E+19</v>
      </c>
    </row>
    <row r="438" spans="4:9" ht="15" customHeight="1">
      <c r="D438" s="111" t="b">
        <v>0</v>
      </c>
      <c r="E438" s="117">
        <v>44933</v>
      </c>
      <c r="F438" s="106">
        <v>146</v>
      </c>
      <c r="G438" s="119">
        <v>358</v>
      </c>
      <c r="H438" s="115">
        <v>0</v>
      </c>
      <c r="I438" s="115">
        <v>3.1880974062246682E+17</v>
      </c>
    </row>
    <row r="439" spans="4:9" ht="15" customHeight="1">
      <c r="D439" s="111" t="b">
        <v>0</v>
      </c>
      <c r="E439" s="117">
        <v>44932</v>
      </c>
      <c r="F439" s="106">
        <v>124</v>
      </c>
      <c r="G439" s="119">
        <v>359</v>
      </c>
      <c r="H439" s="115">
        <v>0</v>
      </c>
      <c r="I439" s="115">
        <v>3.0746989234898883E+18</v>
      </c>
    </row>
    <row r="440" spans="4:9" ht="15" customHeight="1">
      <c r="D440" s="111" t="b">
        <v>0</v>
      </c>
      <c r="E440" s="117">
        <v>44931</v>
      </c>
      <c r="F440" s="106">
        <v>108</v>
      </c>
      <c r="G440" s="119">
        <v>360</v>
      </c>
      <c r="H440" s="115">
        <v>0</v>
      </c>
      <c r="I440" s="115">
        <v>1.6003099852395656E+18</v>
      </c>
    </row>
    <row r="441" spans="4:9" ht="15" customHeight="1">
      <c r="D441" s="111" t="b">
        <v>0</v>
      </c>
      <c r="E441" s="117">
        <v>44930</v>
      </c>
      <c r="F441" s="106">
        <v>81</v>
      </c>
      <c r="G441" s="119">
        <v>361</v>
      </c>
      <c r="H441" s="115">
        <v>0</v>
      </c>
      <c r="I441" s="115">
        <v>1.2584121480644555E+19</v>
      </c>
    </row>
    <row r="442" spans="4:9" ht="15" customHeight="1">
      <c r="D442" s="111" t="b">
        <v>0</v>
      </c>
      <c r="E442" s="117">
        <v>44929</v>
      </c>
      <c r="F442" s="106">
        <v>47</v>
      </c>
      <c r="G442" s="119">
        <v>362</v>
      </c>
      <c r="H442" s="115">
        <v>0</v>
      </c>
      <c r="I442" s="115">
        <v>5.1467991088334817E+18</v>
      </c>
    </row>
    <row r="443" spans="4:9" ht="15" customHeight="1">
      <c r="D443" s="111" t="b">
        <v>0</v>
      </c>
      <c r="E443" s="117">
        <v>44928</v>
      </c>
      <c r="F443" s="106">
        <v>70</v>
      </c>
      <c r="G443" s="119">
        <v>363</v>
      </c>
      <c r="H443" s="115">
        <v>0</v>
      </c>
      <c r="I443" s="115">
        <v>2.427608302960873E+18</v>
      </c>
    </row>
    <row r="444" spans="4:9" ht="15" customHeight="1">
      <c r="D444" s="111" t="b">
        <v>0</v>
      </c>
      <c r="E444" s="117">
        <v>44927</v>
      </c>
      <c r="F444" s="106">
        <v>119</v>
      </c>
      <c r="G444" s="119">
        <v>364</v>
      </c>
      <c r="H444" s="115">
        <v>0</v>
      </c>
      <c r="I444" s="115">
        <v>1.4802195896315498E+19</v>
      </c>
    </row>
    <row r="445" spans="4:9" ht="15" customHeight="1">
      <c r="D445" s="111" t="b">
        <v>0</v>
      </c>
      <c r="E445" s="117">
        <v>44926</v>
      </c>
      <c r="F445" s="106">
        <v>114</v>
      </c>
      <c r="G445" s="119">
        <v>365</v>
      </c>
      <c r="H445" s="115">
        <v>0</v>
      </c>
      <c r="I445" s="115">
        <v>9.391113272144087E+18</v>
      </c>
    </row>
    <row r="446" spans="4:9" ht="15" customHeight="1">
      <c r="D446" s="111" t="b">
        <v>0</v>
      </c>
      <c r="E446" s="117">
        <v>44925</v>
      </c>
      <c r="F446" s="106">
        <v>126</v>
      </c>
      <c r="G446" s="119">
        <v>366</v>
      </c>
      <c r="H446" s="115">
        <v>0</v>
      </c>
      <c r="I446" s="115">
        <v>1.1317473336534647E+19</v>
      </c>
    </row>
    <row r="447" spans="4:9" ht="15" customHeight="1">
      <c r="D447" s="111" t="b">
        <v>0</v>
      </c>
      <c r="E447" s="117">
        <v>44924</v>
      </c>
      <c r="F447" s="106">
        <v>114</v>
      </c>
      <c r="G447" s="119">
        <v>367</v>
      </c>
      <c r="H447" s="115">
        <v>0</v>
      </c>
      <c r="I447" s="115">
        <v>1.838764263762799E+19</v>
      </c>
    </row>
    <row r="448" spans="4:9" ht="15" customHeight="1">
      <c r="D448" s="111" t="b">
        <v>0</v>
      </c>
      <c r="E448" s="117">
        <v>44923</v>
      </c>
      <c r="F448" s="106">
        <v>83</v>
      </c>
      <c r="G448" s="119">
        <v>368</v>
      </c>
      <c r="H448" s="115">
        <v>0</v>
      </c>
      <c r="I448" s="115">
        <v>1.7982294182140752E+19</v>
      </c>
    </row>
    <row r="449" spans="4:9" ht="15" customHeight="1">
      <c r="D449" s="111" t="b">
        <v>0</v>
      </c>
      <c r="E449" s="117">
        <v>44922</v>
      </c>
      <c r="F449" s="106">
        <v>29</v>
      </c>
      <c r="G449" s="119">
        <v>369</v>
      </c>
      <c r="H449" s="115">
        <v>0</v>
      </c>
      <c r="I449" s="115">
        <v>1.4478113859193106E+19</v>
      </c>
    </row>
    <row r="450" spans="4:9" ht="15" customHeight="1">
      <c r="D450" s="111" t="b">
        <v>0</v>
      </c>
      <c r="E450" s="117">
        <v>44921</v>
      </c>
      <c r="F450" s="106">
        <v>57</v>
      </c>
      <c r="G450" s="119">
        <v>370</v>
      </c>
      <c r="H450" s="115">
        <v>0</v>
      </c>
      <c r="I450" s="115">
        <v>7.1059220671120814E+18</v>
      </c>
    </row>
    <row r="451" spans="4:9" ht="15" customHeight="1">
      <c r="D451" s="111" t="b">
        <v>0</v>
      </c>
      <c r="E451" s="117">
        <v>44920</v>
      </c>
      <c r="F451" s="106">
        <v>154</v>
      </c>
      <c r="G451" s="119">
        <v>371</v>
      </c>
      <c r="H451" s="115">
        <v>0</v>
      </c>
      <c r="I451" s="115">
        <v>1.3340935439921795E+19</v>
      </c>
    </row>
    <row r="452" spans="4:9" ht="15" customHeight="1">
      <c r="D452" s="111" t="b">
        <v>0</v>
      </c>
      <c r="E452" s="117">
        <v>44919</v>
      </c>
      <c r="F452" s="106">
        <v>144</v>
      </c>
      <c r="G452" s="119">
        <v>372</v>
      </c>
      <c r="H452" s="115">
        <v>0</v>
      </c>
      <c r="I452" s="115">
        <v>1.8266655922569091E+19</v>
      </c>
    </row>
    <row r="453" spans="4:9" ht="15" customHeight="1">
      <c r="D453" s="111" t="b">
        <v>0</v>
      </c>
      <c r="E453" s="117">
        <v>44918</v>
      </c>
      <c r="F453" s="106">
        <v>101</v>
      </c>
      <c r="G453" s="119">
        <v>373</v>
      </c>
      <c r="H453" s="115">
        <v>0</v>
      </c>
      <c r="I453" s="115">
        <v>1.1072962751931589E+19</v>
      </c>
    </row>
    <row r="454" spans="4:9" ht="15" customHeight="1">
      <c r="D454" s="111" t="b">
        <v>0</v>
      </c>
      <c r="E454" s="117">
        <v>44917</v>
      </c>
      <c r="F454" s="106">
        <v>146</v>
      </c>
      <c r="G454" s="119">
        <v>374</v>
      </c>
      <c r="H454" s="115">
        <v>0</v>
      </c>
      <c r="I454" s="115">
        <v>8.3315612377677804E+18</v>
      </c>
    </row>
    <row r="455" spans="4:9" ht="15" customHeight="1">
      <c r="D455" s="111" t="b">
        <v>0</v>
      </c>
      <c r="E455" s="117">
        <v>44916</v>
      </c>
      <c r="F455" s="106">
        <v>109</v>
      </c>
      <c r="G455" s="119">
        <v>375</v>
      </c>
      <c r="H455" s="115">
        <v>0</v>
      </c>
      <c r="I455" s="115">
        <v>6.2846052324622162E+18</v>
      </c>
    </row>
    <row r="456" spans="4:9" ht="15" customHeight="1">
      <c r="D456" s="111" t="b">
        <v>0</v>
      </c>
      <c r="E456" s="117">
        <v>44915</v>
      </c>
      <c r="F456" s="106">
        <v>45</v>
      </c>
      <c r="G456" s="119">
        <v>376</v>
      </c>
      <c r="H456" s="115">
        <v>0</v>
      </c>
      <c r="I456" s="115">
        <v>8.392840305268695E+18</v>
      </c>
    </row>
    <row r="457" spans="4:9" ht="15" customHeight="1">
      <c r="D457" s="111" t="b">
        <v>0</v>
      </c>
      <c r="E457" s="117">
        <v>44914</v>
      </c>
      <c r="F457" s="106">
        <v>62</v>
      </c>
      <c r="G457" s="119">
        <v>377</v>
      </c>
      <c r="H457" s="115">
        <v>0</v>
      </c>
      <c r="I457" s="115">
        <v>8.0376309957767404E+18</v>
      </c>
    </row>
    <row r="458" spans="4:9" ht="15" customHeight="1">
      <c r="D458" s="111" t="b">
        <v>0</v>
      </c>
      <c r="E458" s="117">
        <v>44913</v>
      </c>
      <c r="F458" s="106">
        <v>120</v>
      </c>
      <c r="G458" s="119">
        <v>378</v>
      </c>
      <c r="H458" s="115">
        <v>0</v>
      </c>
      <c r="I458" s="115">
        <v>8.7350921031836559E+18</v>
      </c>
    </row>
    <row r="459" spans="4:9" ht="15" customHeight="1">
      <c r="D459" s="111" t="b">
        <v>0</v>
      </c>
      <c r="E459" s="117">
        <v>44912</v>
      </c>
      <c r="F459" s="106">
        <v>152</v>
      </c>
      <c r="G459" s="119">
        <v>379</v>
      </c>
      <c r="H459" s="115">
        <v>0</v>
      </c>
      <c r="I459" s="115">
        <v>6.5217583156132902E+17</v>
      </c>
    </row>
    <row r="460" spans="4:9" ht="15" customHeight="1">
      <c r="D460" s="111" t="b">
        <v>0</v>
      </c>
      <c r="E460" s="117">
        <v>44911</v>
      </c>
      <c r="F460" s="106">
        <v>112</v>
      </c>
      <c r="G460" s="119">
        <v>380</v>
      </c>
      <c r="H460" s="115">
        <v>0</v>
      </c>
      <c r="I460" s="115">
        <v>8.2924304957733028E+18</v>
      </c>
    </row>
    <row r="461" spans="4:9" ht="15" customHeight="1">
      <c r="D461" s="111" t="b">
        <v>0</v>
      </c>
      <c r="E461" s="117">
        <v>44910</v>
      </c>
      <c r="F461" s="106">
        <v>131</v>
      </c>
      <c r="G461" s="119">
        <v>381</v>
      </c>
      <c r="H461" s="115">
        <v>0</v>
      </c>
      <c r="I461" s="115">
        <v>7.3627401224490783E+18</v>
      </c>
    </row>
    <row r="462" spans="4:9" ht="15" customHeight="1">
      <c r="D462" s="111" t="b">
        <v>0</v>
      </c>
      <c r="E462" s="117">
        <v>44909</v>
      </c>
      <c r="F462" s="106">
        <v>87</v>
      </c>
      <c r="G462" s="119">
        <v>382</v>
      </c>
      <c r="H462" s="115">
        <v>0</v>
      </c>
      <c r="I462" s="115">
        <v>6.0301534492567747E+18</v>
      </c>
    </row>
    <row r="463" spans="4:9" ht="15" customHeight="1">
      <c r="D463" s="111" t="b">
        <v>0</v>
      </c>
      <c r="E463" s="117">
        <v>44908</v>
      </c>
      <c r="F463" s="106">
        <v>41</v>
      </c>
      <c r="G463" s="119">
        <v>383</v>
      </c>
      <c r="H463" s="115">
        <v>0</v>
      </c>
      <c r="I463" s="115">
        <v>1.49912651465809E+18</v>
      </c>
    </row>
    <row r="464" spans="4:9" ht="15" customHeight="1">
      <c r="D464" s="111" t="b">
        <v>0</v>
      </c>
      <c r="E464" s="117">
        <v>44907</v>
      </c>
      <c r="F464" s="106">
        <v>49</v>
      </c>
      <c r="G464" s="119">
        <v>384</v>
      </c>
      <c r="H464" s="115">
        <v>0</v>
      </c>
      <c r="I464" s="115">
        <v>1.3294389564869204E+19</v>
      </c>
    </row>
    <row r="465" spans="4:9" ht="15" customHeight="1">
      <c r="D465" s="111" t="b">
        <v>0</v>
      </c>
      <c r="E465" s="117">
        <v>44906</v>
      </c>
      <c r="F465" s="106">
        <v>146</v>
      </c>
      <c r="G465" s="119">
        <v>385</v>
      </c>
      <c r="H465" s="115">
        <v>0</v>
      </c>
      <c r="I465" s="115">
        <v>1.5539935479717644E+19</v>
      </c>
    </row>
    <row r="466" spans="4:9" ht="15" customHeight="1">
      <c r="D466" s="111" t="b">
        <v>0</v>
      </c>
      <c r="E466" s="117">
        <v>44905</v>
      </c>
      <c r="F466" s="106">
        <v>134</v>
      </c>
      <c r="G466" s="119">
        <v>386</v>
      </c>
      <c r="H466" s="115">
        <v>0</v>
      </c>
      <c r="I466" s="115">
        <v>1.5411926738377628E+19</v>
      </c>
    </row>
    <row r="467" spans="4:9" ht="15" customHeight="1">
      <c r="D467" s="111" t="b">
        <v>0</v>
      </c>
      <c r="E467" s="117">
        <v>44904</v>
      </c>
      <c r="F467" s="106">
        <v>111</v>
      </c>
      <c r="G467" s="119">
        <v>387</v>
      </c>
      <c r="H467" s="115">
        <v>0</v>
      </c>
      <c r="I467" s="115">
        <v>2.7320254195633039E+18</v>
      </c>
    </row>
    <row r="468" spans="4:9" ht="15" customHeight="1">
      <c r="D468" s="111" t="b">
        <v>0</v>
      </c>
      <c r="E468" s="117">
        <v>44903</v>
      </c>
      <c r="F468" s="106">
        <v>152</v>
      </c>
      <c r="G468" s="119">
        <v>388</v>
      </c>
      <c r="H468" s="115">
        <v>0</v>
      </c>
      <c r="I468" s="115">
        <v>9.4420841360337879E+18</v>
      </c>
    </row>
    <row r="469" spans="4:9" ht="15" customHeight="1">
      <c r="D469" s="111" t="b">
        <v>0</v>
      </c>
      <c r="E469" s="117">
        <v>44902</v>
      </c>
      <c r="F469" s="106">
        <v>71</v>
      </c>
      <c r="G469" s="119">
        <v>389</v>
      </c>
      <c r="H469" s="115">
        <v>0</v>
      </c>
      <c r="I469" s="115">
        <v>7.1040609019538504E+18</v>
      </c>
    </row>
    <row r="470" spans="4:9" ht="15" customHeight="1">
      <c r="D470" s="111" t="b">
        <v>0</v>
      </c>
      <c r="E470" s="117">
        <v>44901</v>
      </c>
      <c r="F470" s="106">
        <v>75</v>
      </c>
      <c r="G470" s="119">
        <v>390</v>
      </c>
      <c r="H470" s="115">
        <v>0</v>
      </c>
      <c r="I470" s="115">
        <v>1.367758696873216E+19</v>
      </c>
    </row>
    <row r="471" spans="4:9" ht="15" customHeight="1">
      <c r="D471" s="111" t="b">
        <v>0</v>
      </c>
      <c r="E471" s="117">
        <v>44900</v>
      </c>
      <c r="F471" s="106">
        <v>33</v>
      </c>
      <c r="G471" s="119">
        <v>391</v>
      </c>
      <c r="H471" s="115">
        <v>0</v>
      </c>
      <c r="I471" s="115">
        <v>1.6743977999756749E+19</v>
      </c>
    </row>
    <row r="472" spans="4:9" ht="15" customHeight="1">
      <c r="D472" s="111" t="b">
        <v>0</v>
      </c>
      <c r="E472" s="117">
        <v>44899</v>
      </c>
      <c r="F472" s="106">
        <v>156</v>
      </c>
      <c r="G472" s="119">
        <v>392</v>
      </c>
      <c r="H472" s="115">
        <v>0</v>
      </c>
      <c r="I472" s="115">
        <v>8.7571858058417316E+18</v>
      </c>
    </row>
    <row r="473" spans="4:9" ht="15" customHeight="1">
      <c r="D473" s="111" t="b">
        <v>0</v>
      </c>
      <c r="E473" s="117">
        <v>44898</v>
      </c>
      <c r="F473" s="106">
        <v>108</v>
      </c>
      <c r="G473" s="119">
        <v>393</v>
      </c>
      <c r="H473" s="115">
        <v>0</v>
      </c>
      <c r="I473" s="115">
        <v>1.1311550769266248E+19</v>
      </c>
    </row>
    <row r="474" spans="4:9" ht="15" customHeight="1">
      <c r="D474" s="111" t="b">
        <v>0</v>
      </c>
      <c r="E474" s="117">
        <v>44897</v>
      </c>
      <c r="F474" s="106">
        <v>113</v>
      </c>
      <c r="G474" s="119">
        <v>394</v>
      </c>
      <c r="H474" s="115">
        <v>0</v>
      </c>
      <c r="I474" s="115">
        <v>1.5754665081579305E+19</v>
      </c>
    </row>
    <row r="475" spans="4:9" ht="15" customHeight="1">
      <c r="D475" s="111" t="b">
        <v>0</v>
      </c>
      <c r="E475" s="117">
        <v>44896</v>
      </c>
      <c r="F475" s="106">
        <v>116</v>
      </c>
      <c r="G475" s="119">
        <v>395</v>
      </c>
      <c r="H475" s="115">
        <v>0</v>
      </c>
      <c r="I475" s="115">
        <v>2.3107325630019922E+18</v>
      </c>
    </row>
    <row r="476" spans="4:9" ht="15" customHeight="1">
      <c r="D476" s="111" t="b">
        <v>0</v>
      </c>
      <c r="E476" s="117">
        <v>44895</v>
      </c>
      <c r="F476" s="106">
        <v>103</v>
      </c>
      <c r="G476" s="119">
        <v>396</v>
      </c>
      <c r="H476" s="115">
        <v>0</v>
      </c>
      <c r="I476" s="115">
        <v>2.1006040164259366E+18</v>
      </c>
    </row>
    <row r="477" spans="4:9" ht="15" customHeight="1">
      <c r="D477" s="111" t="b">
        <v>0</v>
      </c>
      <c r="E477" s="117">
        <v>44894</v>
      </c>
      <c r="F477" s="106">
        <v>72</v>
      </c>
      <c r="G477" s="119">
        <v>397</v>
      </c>
      <c r="H477" s="115">
        <v>0</v>
      </c>
      <c r="I477" s="115">
        <v>1.6373041023068246E+19</v>
      </c>
    </row>
    <row r="478" spans="4:9" ht="15" customHeight="1">
      <c r="D478" s="111" t="b">
        <v>0</v>
      </c>
      <c r="E478" s="117">
        <v>44893</v>
      </c>
      <c r="F478" s="106">
        <v>50</v>
      </c>
      <c r="G478" s="119">
        <v>398</v>
      </c>
      <c r="H478" s="115">
        <v>0</v>
      </c>
      <c r="I478" s="115">
        <v>1.7002430361999333E+19</v>
      </c>
    </row>
    <row r="479" spans="4:9" ht="15" customHeight="1">
      <c r="D479" s="111" t="b">
        <v>0</v>
      </c>
      <c r="E479" s="117">
        <v>44892</v>
      </c>
      <c r="F479" s="106">
        <v>127</v>
      </c>
      <c r="G479" s="119">
        <v>399</v>
      </c>
      <c r="H479" s="115">
        <v>0</v>
      </c>
      <c r="I479" s="115">
        <v>1.2581707130104732E+18</v>
      </c>
    </row>
    <row r="480" spans="4:9" ht="15" customHeight="1">
      <c r="D480" s="111" t="b">
        <v>0</v>
      </c>
      <c r="E480" s="117">
        <v>44891</v>
      </c>
      <c r="F480" s="106">
        <v>153</v>
      </c>
      <c r="G480" s="119">
        <v>400</v>
      </c>
      <c r="H480" s="115">
        <v>0</v>
      </c>
      <c r="I480" s="115">
        <v>1.4566815019190854E+19</v>
      </c>
    </row>
    <row r="481" spans="4:9" ht="15" customHeight="1">
      <c r="D481" s="111" t="b">
        <v>0</v>
      </c>
      <c r="E481" s="117">
        <v>44890</v>
      </c>
      <c r="F481" s="106">
        <v>115</v>
      </c>
      <c r="G481" s="119">
        <v>401</v>
      </c>
      <c r="H481" s="115">
        <v>0</v>
      </c>
      <c r="I481" s="115">
        <v>3.4382922648303145E+18</v>
      </c>
    </row>
    <row r="482" spans="4:9" ht="15" customHeight="1">
      <c r="D482" s="111" t="b">
        <v>0</v>
      </c>
      <c r="E482" s="117">
        <v>44889</v>
      </c>
      <c r="F482" s="106">
        <v>111</v>
      </c>
      <c r="G482" s="119">
        <v>402</v>
      </c>
      <c r="H482" s="115">
        <v>0</v>
      </c>
      <c r="I482" s="115">
        <v>1.1624528066165938E+19</v>
      </c>
    </row>
    <row r="483" spans="4:9" ht="15" customHeight="1">
      <c r="D483" s="111" t="b">
        <v>0</v>
      </c>
      <c r="E483" s="117">
        <v>44888</v>
      </c>
      <c r="F483" s="106">
        <v>109</v>
      </c>
      <c r="G483" s="119">
        <v>403</v>
      </c>
      <c r="H483" s="115">
        <v>0</v>
      </c>
      <c r="I483" s="115">
        <v>6.2792702152324608E+17</v>
      </c>
    </row>
    <row r="484" spans="4:9" ht="15" customHeight="1">
      <c r="D484" s="111" t="b">
        <v>0</v>
      </c>
      <c r="E484" s="117">
        <v>44887</v>
      </c>
      <c r="F484" s="106">
        <v>50</v>
      </c>
      <c r="G484" s="119">
        <v>404</v>
      </c>
      <c r="H484" s="115">
        <v>0</v>
      </c>
      <c r="I484" s="115">
        <v>1.4129928061478793E+19</v>
      </c>
    </row>
    <row r="485" spans="4:9" ht="15" customHeight="1">
      <c r="D485" s="111" t="b">
        <v>0</v>
      </c>
      <c r="E485" s="117">
        <v>44886</v>
      </c>
      <c r="F485" s="106">
        <v>41</v>
      </c>
      <c r="G485" s="119">
        <v>405</v>
      </c>
      <c r="H485" s="115">
        <v>0</v>
      </c>
      <c r="I485" s="115">
        <v>1.1588176313687716E+19</v>
      </c>
    </row>
    <row r="486" spans="4:9" ht="15" customHeight="1">
      <c r="D486" s="111" t="b">
        <v>0</v>
      </c>
      <c r="E486" s="117">
        <v>44885</v>
      </c>
      <c r="F486" s="106">
        <v>153</v>
      </c>
      <c r="G486" s="119">
        <v>406</v>
      </c>
      <c r="H486" s="115">
        <v>0</v>
      </c>
      <c r="I486" s="115">
        <v>6.938354637946025E+18</v>
      </c>
    </row>
    <row r="487" spans="4:9" ht="15" customHeight="1">
      <c r="D487" s="111" t="b">
        <v>0</v>
      </c>
      <c r="E487" s="117">
        <v>44884</v>
      </c>
      <c r="F487" s="106">
        <v>121</v>
      </c>
      <c r="G487" s="119">
        <v>407</v>
      </c>
      <c r="H487" s="115">
        <v>0</v>
      </c>
      <c r="I487" s="115">
        <v>1.2916086770948514E+19</v>
      </c>
    </row>
    <row r="488" spans="4:9" ht="15" customHeight="1">
      <c r="D488" s="111" t="b">
        <v>0</v>
      </c>
      <c r="E488" s="117">
        <v>44883</v>
      </c>
      <c r="F488" s="106">
        <v>146</v>
      </c>
      <c r="G488" s="119">
        <v>408</v>
      </c>
      <c r="H488" s="115">
        <v>0</v>
      </c>
      <c r="I488" s="115">
        <v>1.0806643864348596E+19</v>
      </c>
    </row>
    <row r="489" spans="4:9" ht="15" customHeight="1">
      <c r="D489" s="111" t="b">
        <v>0</v>
      </c>
      <c r="E489" s="117">
        <v>44882</v>
      </c>
      <c r="F489" s="106">
        <v>150</v>
      </c>
      <c r="G489" s="119">
        <v>409</v>
      </c>
      <c r="H489" s="115">
        <v>0</v>
      </c>
      <c r="I489" s="115">
        <v>9.7037976389922058E+18</v>
      </c>
    </row>
    <row r="490" spans="4:9" ht="15" customHeight="1">
      <c r="D490" s="111" t="b">
        <v>0</v>
      </c>
      <c r="E490" s="117">
        <v>44881</v>
      </c>
      <c r="F490" s="106">
        <v>70</v>
      </c>
      <c r="G490" s="119">
        <v>410</v>
      </c>
      <c r="H490" s="115">
        <v>0</v>
      </c>
      <c r="I490" s="115">
        <v>1.5510467488372916E+19</v>
      </c>
    </row>
    <row r="491" spans="4:9" ht="15" customHeight="1">
      <c r="D491" s="111" t="b">
        <v>0</v>
      </c>
      <c r="E491" s="117">
        <v>44880</v>
      </c>
      <c r="F491" s="106">
        <v>76</v>
      </c>
      <c r="G491" s="119">
        <v>411</v>
      </c>
      <c r="H491" s="115">
        <v>0</v>
      </c>
      <c r="I491" s="115">
        <v>1.6315769158200236E+19</v>
      </c>
    </row>
    <row r="492" spans="4:9" ht="15" customHeight="1">
      <c r="D492" s="111" t="b">
        <v>0</v>
      </c>
      <c r="E492" s="117">
        <v>44879</v>
      </c>
      <c r="F492" s="106">
        <v>48</v>
      </c>
      <c r="G492" s="119">
        <v>412</v>
      </c>
      <c r="H492" s="115">
        <v>0</v>
      </c>
      <c r="I492" s="115">
        <v>1.6549965421195162E+19</v>
      </c>
    </row>
    <row r="493" spans="4:9" ht="15" customHeight="1">
      <c r="D493" s="111" t="b">
        <v>0</v>
      </c>
      <c r="E493" s="117">
        <v>44878</v>
      </c>
      <c r="F493" s="106">
        <v>151</v>
      </c>
      <c r="G493" s="119">
        <v>413</v>
      </c>
      <c r="H493" s="115">
        <v>0</v>
      </c>
      <c r="I493" s="115">
        <v>1.4739645117574679E+19</v>
      </c>
    </row>
    <row r="494" spans="4:9" ht="15" customHeight="1">
      <c r="D494" s="111" t="b">
        <v>0</v>
      </c>
      <c r="E494" s="117">
        <v>44877</v>
      </c>
      <c r="F494" s="106">
        <v>111</v>
      </c>
      <c r="G494" s="119">
        <v>414</v>
      </c>
      <c r="H494" s="115">
        <v>0</v>
      </c>
      <c r="I494" s="115">
        <v>1.3385190168738234E+19</v>
      </c>
    </row>
    <row r="495" spans="4:9" ht="15" customHeight="1">
      <c r="D495" s="111" t="b">
        <v>0</v>
      </c>
      <c r="E495" s="117">
        <v>44876</v>
      </c>
      <c r="F495" s="106">
        <v>128</v>
      </c>
      <c r="G495" s="119">
        <v>415</v>
      </c>
      <c r="H495" s="115">
        <v>0</v>
      </c>
      <c r="I495" s="115">
        <v>1.6599787104384338E+19</v>
      </c>
    </row>
    <row r="496" spans="4:9" ht="15" customHeight="1">
      <c r="D496" s="111" t="b">
        <v>0</v>
      </c>
      <c r="E496" s="117">
        <v>44875</v>
      </c>
      <c r="F496" s="106">
        <v>118</v>
      </c>
      <c r="G496" s="119">
        <v>416</v>
      </c>
      <c r="H496" s="115">
        <v>0</v>
      </c>
      <c r="I496" s="115">
        <v>1.2610207482301637E+19</v>
      </c>
    </row>
    <row r="497" spans="4:9" ht="15" customHeight="1">
      <c r="D497" s="111" t="b">
        <v>0</v>
      </c>
      <c r="E497" s="117">
        <v>44874</v>
      </c>
      <c r="F497" s="106">
        <v>73</v>
      </c>
      <c r="G497" s="119">
        <v>417</v>
      </c>
      <c r="H497" s="115">
        <v>0</v>
      </c>
      <c r="I497" s="115">
        <v>1.0847788692062446E+19</v>
      </c>
    </row>
    <row r="498" spans="4:9" ht="15" customHeight="1">
      <c r="D498" s="111" t="b">
        <v>0</v>
      </c>
      <c r="E498" s="117">
        <v>44873</v>
      </c>
      <c r="F498" s="106">
        <v>55</v>
      </c>
      <c r="G498" s="119">
        <v>418</v>
      </c>
      <c r="H498" s="115">
        <v>0</v>
      </c>
      <c r="I498" s="115">
        <v>3.2412394870794972E+18</v>
      </c>
    </row>
    <row r="499" spans="4:9" ht="15" customHeight="1">
      <c r="D499" s="111" t="b">
        <v>0</v>
      </c>
      <c r="E499" s="117">
        <v>44872</v>
      </c>
      <c r="F499" s="106">
        <v>69</v>
      </c>
      <c r="G499" s="119">
        <v>419</v>
      </c>
      <c r="H499" s="115">
        <v>0</v>
      </c>
      <c r="I499" s="115">
        <v>1.5468700656182589E+19</v>
      </c>
    </row>
    <row r="500" spans="4:9" ht="15" customHeight="1">
      <c r="D500" s="111" t="b">
        <v>0</v>
      </c>
      <c r="E500" s="117">
        <v>44871</v>
      </c>
      <c r="F500" s="106">
        <v>128</v>
      </c>
      <c r="G500" s="119">
        <v>420</v>
      </c>
      <c r="H500" s="115">
        <v>0</v>
      </c>
      <c r="I500" s="115">
        <v>1.3254595222421426E+19</v>
      </c>
    </row>
    <row r="501" spans="4:9" ht="15" customHeight="1">
      <c r="D501" s="111" t="b">
        <v>0</v>
      </c>
      <c r="E501" s="117">
        <v>44870</v>
      </c>
      <c r="F501" s="106">
        <v>117</v>
      </c>
      <c r="G501" s="119">
        <v>421</v>
      </c>
      <c r="H501" s="115">
        <v>0</v>
      </c>
      <c r="I501" s="115">
        <v>1.0626741254677699E+19</v>
      </c>
    </row>
    <row r="502" spans="4:9" ht="15" customHeight="1">
      <c r="D502" s="111" t="b">
        <v>0</v>
      </c>
      <c r="E502" s="117">
        <v>44869</v>
      </c>
      <c r="F502" s="106">
        <v>109</v>
      </c>
      <c r="G502" s="119">
        <v>422</v>
      </c>
      <c r="H502" s="115">
        <v>0</v>
      </c>
      <c r="I502" s="115">
        <v>1.8224133062564375E+19</v>
      </c>
    </row>
    <row r="503" spans="4:9" ht="15" customHeight="1">
      <c r="D503" s="111" t="b">
        <v>0</v>
      </c>
      <c r="E503" s="117">
        <v>44868</v>
      </c>
      <c r="F503" s="106">
        <v>139</v>
      </c>
      <c r="G503" s="119">
        <v>423</v>
      </c>
      <c r="H503" s="115">
        <v>0</v>
      </c>
      <c r="I503" s="115">
        <v>1.9844862419584406E+17</v>
      </c>
    </row>
    <row r="504" spans="4:9" ht="15" customHeight="1">
      <c r="D504" s="111" t="b">
        <v>0</v>
      </c>
      <c r="E504" s="117">
        <v>44867</v>
      </c>
      <c r="F504" s="106">
        <v>114</v>
      </c>
      <c r="G504" s="119">
        <v>424</v>
      </c>
      <c r="H504" s="115">
        <v>0</v>
      </c>
      <c r="I504" s="115">
        <v>1.3914201269796153E+19</v>
      </c>
    </row>
    <row r="505" spans="4:9" ht="15" customHeight="1">
      <c r="D505" s="111" t="b">
        <v>0</v>
      </c>
      <c r="E505" s="117">
        <v>44866</v>
      </c>
      <c r="F505" s="106">
        <v>44</v>
      </c>
      <c r="G505" s="119">
        <v>425</v>
      </c>
      <c r="H505" s="115">
        <v>0</v>
      </c>
      <c r="I505" s="115">
        <v>5.4090421606590996E+18</v>
      </c>
    </row>
    <row r="506" spans="4:9" ht="15" customHeight="1">
      <c r="D506" s="111" t="b">
        <v>0</v>
      </c>
      <c r="E506" s="117">
        <v>44865</v>
      </c>
      <c r="F506" s="106">
        <v>46</v>
      </c>
      <c r="G506" s="119">
        <v>426</v>
      </c>
      <c r="H506" s="115">
        <v>0</v>
      </c>
      <c r="I506" s="115">
        <v>8.6620384034727465E+18</v>
      </c>
    </row>
    <row r="507" spans="4:9" ht="15" customHeight="1">
      <c r="D507" s="111" t="b">
        <v>0</v>
      </c>
      <c r="E507" s="117">
        <v>44864</v>
      </c>
      <c r="F507" s="106">
        <v>153</v>
      </c>
      <c r="G507" s="119">
        <v>427</v>
      </c>
      <c r="H507" s="115">
        <v>0</v>
      </c>
      <c r="I507" s="115">
        <v>1.2495890763411491E+19</v>
      </c>
    </row>
    <row r="508" spans="4:9" ht="15" customHeight="1">
      <c r="D508" s="111" t="b">
        <v>0</v>
      </c>
      <c r="E508" s="117">
        <v>44863</v>
      </c>
      <c r="F508" s="106">
        <v>157</v>
      </c>
      <c r="G508" s="119">
        <v>428</v>
      </c>
      <c r="H508" s="115">
        <v>0</v>
      </c>
      <c r="I508" s="115">
        <v>1.108804233240567E+19</v>
      </c>
    </row>
    <row r="509" spans="4:9" ht="15" customHeight="1">
      <c r="D509" s="111" t="b">
        <v>0</v>
      </c>
      <c r="E509" s="117">
        <v>44862</v>
      </c>
      <c r="F509" s="106">
        <v>120</v>
      </c>
      <c r="G509" s="119">
        <v>429</v>
      </c>
      <c r="H509" s="115">
        <v>0</v>
      </c>
      <c r="I509" s="115">
        <v>8.5485669226418893E+17</v>
      </c>
    </row>
    <row r="510" spans="4:9" ht="15" customHeight="1">
      <c r="D510" s="111" t="b">
        <v>0</v>
      </c>
      <c r="E510" s="117">
        <v>44861</v>
      </c>
      <c r="F510" s="106">
        <v>115</v>
      </c>
      <c r="G510" s="119">
        <v>430</v>
      </c>
      <c r="H510" s="115">
        <v>0</v>
      </c>
      <c r="I510" s="115">
        <v>8.8547513821554084E+18</v>
      </c>
    </row>
    <row r="511" spans="4:9" ht="15" customHeight="1">
      <c r="D511" s="111" t="b">
        <v>0</v>
      </c>
      <c r="E511" s="117">
        <v>44860</v>
      </c>
      <c r="F511" s="106">
        <v>94</v>
      </c>
      <c r="G511" s="119">
        <v>431</v>
      </c>
      <c r="H511" s="115">
        <v>0</v>
      </c>
      <c r="I511" s="115">
        <v>1.4428843346477197E+19</v>
      </c>
    </row>
    <row r="512" spans="4:9" ht="15" customHeight="1">
      <c r="D512" s="111" t="b">
        <v>0</v>
      </c>
      <c r="E512" s="117">
        <v>44859</v>
      </c>
      <c r="F512" s="106">
        <v>52</v>
      </c>
      <c r="G512" s="119">
        <v>432</v>
      </c>
      <c r="H512" s="115">
        <v>0</v>
      </c>
      <c r="I512" s="115">
        <v>1.5631011890115795E+19</v>
      </c>
    </row>
    <row r="513" spans="4:9" ht="15" customHeight="1">
      <c r="D513" s="111" t="b">
        <v>0</v>
      </c>
      <c r="E513" s="117">
        <v>44858</v>
      </c>
      <c r="F513" s="106">
        <v>47</v>
      </c>
      <c r="G513" s="119">
        <v>433</v>
      </c>
      <c r="H513" s="115">
        <v>0</v>
      </c>
      <c r="I513" s="115">
        <v>4.3453092373545902E+18</v>
      </c>
    </row>
    <row r="514" spans="4:9" ht="15" customHeight="1">
      <c r="D514" s="111" t="b">
        <v>0</v>
      </c>
      <c r="E514" s="117">
        <v>44857</v>
      </c>
      <c r="F514" s="106">
        <v>131</v>
      </c>
      <c r="G514" s="119">
        <v>434</v>
      </c>
      <c r="H514" s="115">
        <v>0</v>
      </c>
      <c r="I514" s="115">
        <v>1.7462529473975466E+19</v>
      </c>
    </row>
    <row r="515" spans="4:9" ht="15" customHeight="1">
      <c r="D515" s="111" t="b">
        <v>0</v>
      </c>
      <c r="E515" s="117">
        <v>44856</v>
      </c>
      <c r="F515" s="106">
        <v>113</v>
      </c>
      <c r="G515" s="119">
        <v>435</v>
      </c>
      <c r="H515" s="115">
        <v>0</v>
      </c>
      <c r="I515" s="115">
        <v>2.002081044516172E+18</v>
      </c>
    </row>
    <row r="516" spans="4:9" ht="15" customHeight="1">
      <c r="D516" s="111" t="b">
        <v>0</v>
      </c>
      <c r="E516" s="117">
        <v>44855</v>
      </c>
      <c r="F516" s="106">
        <v>143</v>
      </c>
      <c r="G516" s="119">
        <v>436</v>
      </c>
      <c r="H516" s="115">
        <v>0</v>
      </c>
      <c r="I516" s="115">
        <v>3.6815327324799217E+18</v>
      </c>
    </row>
    <row r="517" spans="4:9" ht="15" customHeight="1">
      <c r="D517" s="111" t="b">
        <v>0</v>
      </c>
      <c r="E517" s="117">
        <v>44854</v>
      </c>
      <c r="F517" s="106">
        <v>150</v>
      </c>
      <c r="G517" s="119">
        <v>437</v>
      </c>
      <c r="H517" s="115">
        <v>0</v>
      </c>
      <c r="I517" s="115">
        <v>2.9863286937824952E+18</v>
      </c>
    </row>
    <row r="518" spans="4:9" ht="15" customHeight="1">
      <c r="D518" s="111" t="b">
        <v>0</v>
      </c>
      <c r="E518" s="117">
        <v>44853</v>
      </c>
      <c r="F518" s="106">
        <v>90</v>
      </c>
      <c r="G518" s="119">
        <v>438</v>
      </c>
      <c r="H518" s="115">
        <v>0</v>
      </c>
      <c r="I518" s="115">
        <v>6.6817144898206935E+18</v>
      </c>
    </row>
    <row r="519" spans="4:9" ht="15" customHeight="1">
      <c r="D519" s="111" t="b">
        <v>0</v>
      </c>
      <c r="E519" s="117">
        <v>44852</v>
      </c>
      <c r="F519" s="106">
        <v>72</v>
      </c>
      <c r="G519" s="119">
        <v>439</v>
      </c>
      <c r="H519" s="115">
        <v>0</v>
      </c>
      <c r="I519" s="115">
        <v>1.0374687194498877E+18</v>
      </c>
    </row>
    <row r="520" spans="4:9" ht="15" customHeight="1">
      <c r="D520" s="111" t="b">
        <v>0</v>
      </c>
      <c r="E520" s="117">
        <v>44851</v>
      </c>
      <c r="F520" s="106">
        <v>35</v>
      </c>
      <c r="G520" s="119">
        <v>440</v>
      </c>
      <c r="H520" s="115">
        <v>0</v>
      </c>
      <c r="I520" s="115">
        <v>1.7141647266148741E+19</v>
      </c>
    </row>
    <row r="521" spans="4:9" ht="15" customHeight="1">
      <c r="D521" s="111" t="b">
        <v>0</v>
      </c>
      <c r="E521" s="117">
        <v>44850</v>
      </c>
      <c r="F521" s="106">
        <v>131</v>
      </c>
      <c r="G521" s="119">
        <v>441</v>
      </c>
      <c r="H521" s="115">
        <v>0</v>
      </c>
      <c r="I521" s="115">
        <v>8.3888951638856307E+17</v>
      </c>
    </row>
    <row r="522" spans="4:9" ht="15" customHeight="1">
      <c r="D522" s="111" t="b">
        <v>0</v>
      </c>
      <c r="E522" s="117">
        <v>44849</v>
      </c>
      <c r="F522" s="106">
        <v>129</v>
      </c>
      <c r="G522" s="119">
        <v>442</v>
      </c>
      <c r="H522" s="115">
        <v>0</v>
      </c>
      <c r="I522" s="115">
        <v>5.0205578413794468E+18</v>
      </c>
    </row>
    <row r="523" spans="4:9" ht="15" customHeight="1">
      <c r="D523" s="111" t="b">
        <v>0</v>
      </c>
      <c r="E523" s="117">
        <v>44848</v>
      </c>
      <c r="F523" s="106">
        <v>133</v>
      </c>
      <c r="G523" s="119">
        <v>443</v>
      </c>
      <c r="H523" s="115">
        <v>0</v>
      </c>
      <c r="I523" s="115">
        <v>7.2802417450675241E+18</v>
      </c>
    </row>
    <row r="524" spans="4:9" ht="15" customHeight="1">
      <c r="D524" s="111" t="b">
        <v>0</v>
      </c>
      <c r="E524" s="117">
        <v>44847</v>
      </c>
      <c r="F524" s="106">
        <v>123</v>
      </c>
      <c r="G524" s="119">
        <v>444</v>
      </c>
      <c r="H524" s="115">
        <v>0</v>
      </c>
      <c r="I524" s="115">
        <v>6.3917564754050171E+18</v>
      </c>
    </row>
    <row r="525" spans="4:9" ht="15" customHeight="1">
      <c r="D525" s="111" t="b">
        <v>0</v>
      </c>
      <c r="E525" s="117">
        <v>44846</v>
      </c>
      <c r="F525" s="106">
        <v>86</v>
      </c>
      <c r="G525" s="119">
        <v>445</v>
      </c>
      <c r="H525" s="115">
        <v>0</v>
      </c>
      <c r="I525" s="115">
        <v>1.4005841242230467E+18</v>
      </c>
    </row>
    <row r="526" spans="4:9" ht="15" customHeight="1">
      <c r="D526" s="111" t="b">
        <v>0</v>
      </c>
      <c r="E526" s="117">
        <v>44845</v>
      </c>
      <c r="F526" s="106">
        <v>66</v>
      </c>
      <c r="G526" s="119">
        <v>446</v>
      </c>
      <c r="H526" s="115">
        <v>0</v>
      </c>
      <c r="I526" s="115">
        <v>1.168987665690188E+19</v>
      </c>
    </row>
    <row r="527" spans="4:9" ht="15" customHeight="1">
      <c r="D527" s="111" t="b">
        <v>0</v>
      </c>
      <c r="E527" s="117">
        <v>44844</v>
      </c>
      <c r="F527" s="106">
        <v>70</v>
      </c>
      <c r="G527" s="119">
        <v>447</v>
      </c>
      <c r="H527" s="115">
        <v>0</v>
      </c>
      <c r="I527" s="115">
        <v>8.0952691087466189E+18</v>
      </c>
    </row>
    <row r="528" spans="4:9" ht="15" customHeight="1">
      <c r="D528" s="111" t="b">
        <v>0</v>
      </c>
      <c r="E528" s="117">
        <v>44843</v>
      </c>
      <c r="F528" s="106">
        <v>150</v>
      </c>
      <c r="G528" s="119">
        <v>448</v>
      </c>
      <c r="H528" s="115">
        <v>0</v>
      </c>
      <c r="I528" s="115">
        <v>8.119404745838463E+18</v>
      </c>
    </row>
    <row r="529" spans="4:9" ht="15" customHeight="1">
      <c r="D529" s="111" t="b">
        <v>0</v>
      </c>
      <c r="E529" s="117">
        <v>44842</v>
      </c>
      <c r="F529" s="106">
        <v>140</v>
      </c>
      <c r="G529" s="119">
        <v>449</v>
      </c>
      <c r="H529" s="115">
        <v>0</v>
      </c>
      <c r="I529" s="115">
        <v>1.1201184002941166E+19</v>
      </c>
    </row>
    <row r="530" spans="4:9" ht="15" customHeight="1">
      <c r="D530" s="111" t="b">
        <v>0</v>
      </c>
      <c r="E530" s="117">
        <v>44841</v>
      </c>
      <c r="F530" s="106">
        <v>135</v>
      </c>
      <c r="G530" s="119">
        <v>450</v>
      </c>
      <c r="H530" s="115">
        <v>0</v>
      </c>
      <c r="I530" s="115">
        <v>6.0107335021841039E+18</v>
      </c>
    </row>
    <row r="531" spans="4:9" ht="15" customHeight="1">
      <c r="D531" s="111" t="b">
        <v>0</v>
      </c>
      <c r="E531" s="117">
        <v>44840</v>
      </c>
      <c r="F531" s="106">
        <v>149</v>
      </c>
      <c r="G531" s="119">
        <v>451</v>
      </c>
      <c r="H531" s="115">
        <v>0</v>
      </c>
      <c r="I531" s="115">
        <v>1.7249171444541549E+19</v>
      </c>
    </row>
    <row r="532" spans="4:9" ht="15" customHeight="1">
      <c r="D532" s="111" t="b">
        <v>0</v>
      </c>
      <c r="E532" s="117">
        <v>44839</v>
      </c>
      <c r="F532" s="106">
        <v>79</v>
      </c>
      <c r="G532" s="119">
        <v>452</v>
      </c>
      <c r="H532" s="115">
        <v>0</v>
      </c>
      <c r="I532" s="115">
        <v>1.1623507535092165E+19</v>
      </c>
    </row>
    <row r="533" spans="4:9" ht="15" customHeight="1">
      <c r="D533" s="111" t="b">
        <v>0</v>
      </c>
      <c r="E533" s="117">
        <v>44838</v>
      </c>
      <c r="F533" s="106">
        <v>60</v>
      </c>
      <c r="G533" s="119">
        <v>453</v>
      </c>
      <c r="H533" s="115">
        <v>0</v>
      </c>
      <c r="I533" s="115">
        <v>4.208822453726977E+18</v>
      </c>
    </row>
    <row r="534" spans="4:9" ht="15" customHeight="1">
      <c r="D534" s="111" t="b">
        <v>0</v>
      </c>
      <c r="E534" s="117">
        <v>44837</v>
      </c>
      <c r="F534" s="106">
        <v>60</v>
      </c>
      <c r="G534" s="119">
        <v>454</v>
      </c>
      <c r="H534" s="115">
        <v>0</v>
      </c>
      <c r="I534" s="115">
        <v>1.0275473704542968E+19</v>
      </c>
    </row>
    <row r="535" spans="4:9" ht="15" customHeight="1">
      <c r="D535" s="111" t="b">
        <v>0</v>
      </c>
      <c r="E535" s="117">
        <v>44836</v>
      </c>
      <c r="F535" s="106">
        <v>141</v>
      </c>
      <c r="G535" s="119">
        <v>455</v>
      </c>
      <c r="H535" s="115">
        <v>0</v>
      </c>
      <c r="I535" s="115">
        <v>1.617274838379774E+19</v>
      </c>
    </row>
    <row r="536" spans="4:9" ht="15" customHeight="1">
      <c r="D536" s="111" t="b">
        <v>0</v>
      </c>
      <c r="E536" s="117">
        <v>44835</v>
      </c>
      <c r="F536" s="106">
        <v>159</v>
      </c>
      <c r="G536" s="119">
        <v>456</v>
      </c>
      <c r="H536" s="115">
        <v>0</v>
      </c>
      <c r="I536" s="115">
        <v>1.6869653563666049E+19</v>
      </c>
    </row>
    <row r="537" spans="4:9" ht="15" customHeight="1">
      <c r="D537" s="111" t="b">
        <v>0</v>
      </c>
      <c r="E537" s="117">
        <v>44834</v>
      </c>
      <c r="F537" s="106">
        <v>108</v>
      </c>
      <c r="G537" s="119">
        <v>457</v>
      </c>
      <c r="H537" s="115">
        <v>0</v>
      </c>
      <c r="I537" s="115">
        <v>6.3780726431676672E+18</v>
      </c>
    </row>
    <row r="538" spans="4:9" ht="15" customHeight="1">
      <c r="D538" s="111" t="b">
        <v>0</v>
      </c>
      <c r="E538" s="117">
        <v>44833</v>
      </c>
      <c r="F538" s="106">
        <v>156</v>
      </c>
      <c r="G538" s="119">
        <v>458</v>
      </c>
      <c r="H538" s="115">
        <v>0</v>
      </c>
      <c r="I538" s="115">
        <v>1.19026598103146E+19</v>
      </c>
    </row>
    <row r="539" spans="4:9" ht="15" customHeight="1">
      <c r="D539" s="111" t="b">
        <v>0</v>
      </c>
      <c r="E539" s="117">
        <v>44832</v>
      </c>
      <c r="F539" s="106">
        <v>77</v>
      </c>
      <c r="G539" s="119">
        <v>459</v>
      </c>
      <c r="H539" s="115">
        <v>0</v>
      </c>
      <c r="I539" s="115">
        <v>1.2927834390923559E+19</v>
      </c>
    </row>
    <row r="540" spans="4:9" ht="15" customHeight="1">
      <c r="D540" s="111" t="b">
        <v>0</v>
      </c>
      <c r="E540" s="117">
        <v>44831</v>
      </c>
      <c r="F540" s="106">
        <v>75</v>
      </c>
      <c r="G540" s="119">
        <v>460</v>
      </c>
      <c r="H540" s="115">
        <v>0</v>
      </c>
      <c r="I540" s="115">
        <v>6.271096969594026E+18</v>
      </c>
    </row>
    <row r="541" spans="4:9" ht="15" customHeight="1">
      <c r="D541" s="111" t="b">
        <v>0</v>
      </c>
      <c r="E541" s="117">
        <v>44830</v>
      </c>
      <c r="F541" s="106">
        <v>70</v>
      </c>
      <c r="G541" s="119">
        <v>461</v>
      </c>
      <c r="H541" s="115">
        <v>0</v>
      </c>
      <c r="I541" s="115">
        <v>5.6449281934459361E+18</v>
      </c>
    </row>
    <row r="542" spans="4:9" ht="15" customHeight="1">
      <c r="D542" s="111" t="b">
        <v>0</v>
      </c>
      <c r="E542" s="117">
        <v>44829</v>
      </c>
      <c r="F542" s="106">
        <v>140</v>
      </c>
      <c r="G542" s="119">
        <v>462</v>
      </c>
      <c r="H542" s="115">
        <v>0</v>
      </c>
      <c r="I542" s="115">
        <v>8.153311842548652E+18</v>
      </c>
    </row>
    <row r="543" spans="4:9" ht="15" customHeight="1">
      <c r="D543" s="111" t="b">
        <v>0</v>
      </c>
      <c r="E543" s="117">
        <v>44828</v>
      </c>
      <c r="F543" s="106">
        <v>144</v>
      </c>
      <c r="G543" s="119">
        <v>463</v>
      </c>
      <c r="H543" s="115">
        <v>0</v>
      </c>
      <c r="I543" s="115">
        <v>4.0345059454595364E+18</v>
      </c>
    </row>
    <row r="544" spans="4:9" ht="15" customHeight="1">
      <c r="D544" s="111" t="b">
        <v>0</v>
      </c>
      <c r="E544" s="117">
        <v>44827</v>
      </c>
      <c r="F544" s="106">
        <v>130</v>
      </c>
      <c r="G544" s="119">
        <v>464</v>
      </c>
      <c r="H544" s="115">
        <v>0</v>
      </c>
      <c r="I544" s="115">
        <v>1.3935407176532867E+19</v>
      </c>
    </row>
    <row r="545" spans="4:9" ht="15" customHeight="1">
      <c r="D545" s="111" t="b">
        <v>0</v>
      </c>
      <c r="E545" s="117">
        <v>44826</v>
      </c>
      <c r="F545" s="106">
        <v>140</v>
      </c>
      <c r="G545" s="119">
        <v>465</v>
      </c>
      <c r="H545" s="115">
        <v>0</v>
      </c>
      <c r="I545" s="115">
        <v>4.0001122669592684E+18</v>
      </c>
    </row>
    <row r="546" spans="4:9" ht="15" customHeight="1">
      <c r="D546" s="111" t="b">
        <v>0</v>
      </c>
      <c r="E546" s="117">
        <v>44825</v>
      </c>
      <c r="F546" s="106">
        <v>93</v>
      </c>
      <c r="G546" s="119">
        <v>466</v>
      </c>
      <c r="H546" s="115">
        <v>0</v>
      </c>
      <c r="I546" s="115">
        <v>1.4312043499087741E+19</v>
      </c>
    </row>
    <row r="547" spans="4:9" ht="15" customHeight="1">
      <c r="D547" s="111" t="b">
        <v>0</v>
      </c>
      <c r="E547" s="117">
        <v>44824</v>
      </c>
      <c r="F547" s="106">
        <v>50</v>
      </c>
      <c r="G547" s="119">
        <v>467</v>
      </c>
      <c r="H547" s="115">
        <v>0</v>
      </c>
      <c r="I547" s="115">
        <v>6.2550722971247596E+18</v>
      </c>
    </row>
    <row r="548" spans="4:9" ht="15" customHeight="1">
      <c r="D548" s="111" t="b">
        <v>0</v>
      </c>
      <c r="E548" s="117">
        <v>44823</v>
      </c>
      <c r="F548" s="106">
        <v>71</v>
      </c>
      <c r="G548" s="119">
        <v>468</v>
      </c>
      <c r="H548" s="115">
        <v>0</v>
      </c>
      <c r="I548" s="115">
        <v>6.5471296063295314E+18</v>
      </c>
    </row>
    <row r="549" spans="4:9" ht="15" customHeight="1">
      <c r="D549" s="111" t="b">
        <v>0</v>
      </c>
      <c r="E549" s="117">
        <v>44822</v>
      </c>
      <c r="F549" s="106">
        <v>156</v>
      </c>
      <c r="G549" s="119">
        <v>469</v>
      </c>
      <c r="H549" s="115">
        <v>0</v>
      </c>
      <c r="I549" s="115">
        <v>4.142025297054869E+18</v>
      </c>
    </row>
    <row r="550" spans="4:9" ht="15" customHeight="1">
      <c r="D550" s="111" t="b">
        <v>0</v>
      </c>
      <c r="E550" s="117">
        <v>44821</v>
      </c>
      <c r="F550" s="106">
        <v>115</v>
      </c>
      <c r="G550" s="119">
        <v>470</v>
      </c>
      <c r="H550" s="115">
        <v>0</v>
      </c>
      <c r="I550" s="115">
        <v>2.4224105051294572E+18</v>
      </c>
    </row>
    <row r="551" spans="4:9" ht="15" customHeight="1">
      <c r="D551" s="111" t="b">
        <v>0</v>
      </c>
      <c r="E551" s="117">
        <v>44820</v>
      </c>
      <c r="F551" s="106">
        <v>141</v>
      </c>
      <c r="G551" s="119">
        <v>471</v>
      </c>
      <c r="H551" s="115">
        <v>0</v>
      </c>
      <c r="I551" s="115">
        <v>7.0271585925030989E+17</v>
      </c>
    </row>
    <row r="552" spans="4:9" ht="15" customHeight="1">
      <c r="D552" s="111" t="b">
        <v>0</v>
      </c>
      <c r="E552" s="117">
        <v>44819</v>
      </c>
      <c r="F552" s="106">
        <v>117</v>
      </c>
      <c r="G552" s="119">
        <v>472</v>
      </c>
      <c r="H552" s="115">
        <v>0</v>
      </c>
      <c r="I552" s="115">
        <v>8.8272504001107948E+18</v>
      </c>
    </row>
    <row r="553" spans="4:9" ht="15" customHeight="1">
      <c r="D553" s="111" t="b">
        <v>0</v>
      </c>
      <c r="E553" s="117">
        <v>44818</v>
      </c>
      <c r="F553" s="106">
        <v>108</v>
      </c>
      <c r="G553" s="119">
        <v>473</v>
      </c>
      <c r="H553" s="115">
        <v>0</v>
      </c>
      <c r="I553" s="115">
        <v>9.8830732076221606E+17</v>
      </c>
    </row>
    <row r="554" spans="4:9" ht="15" customHeight="1">
      <c r="D554" s="111" t="b">
        <v>0</v>
      </c>
      <c r="E554" s="117">
        <v>44817</v>
      </c>
      <c r="F554" s="106">
        <v>71</v>
      </c>
      <c r="G554" s="119">
        <v>474</v>
      </c>
      <c r="H554" s="115">
        <v>0</v>
      </c>
      <c r="I554" s="115">
        <v>5.1709976826162278E+18</v>
      </c>
    </row>
    <row r="555" spans="4:9" ht="15" customHeight="1">
      <c r="D555" s="111" t="b">
        <v>0</v>
      </c>
      <c r="E555" s="117">
        <v>44816</v>
      </c>
      <c r="F555" s="106">
        <v>79</v>
      </c>
      <c r="G555" s="119">
        <v>475</v>
      </c>
      <c r="H555" s="115">
        <v>0</v>
      </c>
      <c r="I555" s="115">
        <v>4.3091347013695427E+18</v>
      </c>
    </row>
    <row r="556" spans="4:9" ht="15" customHeight="1">
      <c r="D556" s="111" t="b">
        <v>0</v>
      </c>
      <c r="E556" s="117">
        <v>44815</v>
      </c>
      <c r="F556" s="106">
        <v>134</v>
      </c>
      <c r="G556" s="119">
        <v>476</v>
      </c>
      <c r="H556" s="115">
        <v>0</v>
      </c>
      <c r="I556" s="115">
        <v>1.2898588678557127E+19</v>
      </c>
    </row>
    <row r="557" spans="4:9" ht="15" customHeight="1">
      <c r="D557" s="111" t="b">
        <v>0</v>
      </c>
      <c r="E557" s="117">
        <v>44814</v>
      </c>
      <c r="F557" s="106">
        <v>147</v>
      </c>
      <c r="G557" s="119">
        <v>477</v>
      </c>
      <c r="H557" s="115">
        <v>0</v>
      </c>
      <c r="I557" s="115">
        <v>1.4660721580224428E+19</v>
      </c>
    </row>
    <row r="558" spans="4:9" ht="15" customHeight="1">
      <c r="D558" s="111" t="b">
        <v>0</v>
      </c>
      <c r="E558" s="117">
        <v>44813</v>
      </c>
      <c r="F558" s="106">
        <v>122</v>
      </c>
      <c r="G558" s="119">
        <v>478</v>
      </c>
      <c r="H558" s="115">
        <v>0</v>
      </c>
      <c r="I558" s="115">
        <v>1.0636967947321801E+19</v>
      </c>
    </row>
    <row r="559" spans="4:9" ht="15" customHeight="1">
      <c r="D559" s="111" t="b">
        <v>0</v>
      </c>
      <c r="E559" s="117">
        <v>44812</v>
      </c>
      <c r="F559" s="106">
        <v>148</v>
      </c>
      <c r="G559" s="119">
        <v>479</v>
      </c>
      <c r="H559" s="115">
        <v>0</v>
      </c>
      <c r="I559" s="115">
        <v>1.0143701919936506E+19</v>
      </c>
    </row>
    <row r="560" spans="4:9" ht="15" customHeight="1">
      <c r="D560" s="111" t="b">
        <v>0</v>
      </c>
      <c r="E560" s="117">
        <v>44811</v>
      </c>
      <c r="F560" s="106">
        <v>99</v>
      </c>
      <c r="G560" s="119">
        <v>480</v>
      </c>
      <c r="H560" s="115">
        <v>0</v>
      </c>
      <c r="I560" s="115">
        <v>9.9646293132065628E+18</v>
      </c>
    </row>
    <row r="561" spans="4:9" ht="15" customHeight="1">
      <c r="D561" s="111" t="b">
        <v>0</v>
      </c>
      <c r="E561" s="117">
        <v>44810</v>
      </c>
      <c r="F561" s="106">
        <v>82</v>
      </c>
      <c r="G561" s="119">
        <v>481</v>
      </c>
      <c r="H561" s="115">
        <v>0</v>
      </c>
      <c r="I561" s="115">
        <v>1.0479124196540117E+19</v>
      </c>
    </row>
    <row r="562" spans="4:9" ht="15" customHeight="1">
      <c r="D562" s="111" t="b">
        <v>0</v>
      </c>
      <c r="E562" s="117">
        <v>44809</v>
      </c>
      <c r="F562" s="106">
        <v>39</v>
      </c>
      <c r="G562" s="119">
        <v>482</v>
      </c>
      <c r="H562" s="115">
        <v>0</v>
      </c>
      <c r="I562" s="115">
        <v>1.1071557803952755E+18</v>
      </c>
    </row>
    <row r="563" spans="4:9" ht="15" customHeight="1">
      <c r="D563" s="111" t="b">
        <v>0</v>
      </c>
      <c r="E563" s="117">
        <v>44808</v>
      </c>
      <c r="F563" s="106">
        <v>150</v>
      </c>
      <c r="G563" s="119">
        <v>483</v>
      </c>
      <c r="H563" s="115">
        <v>0</v>
      </c>
      <c r="I563" s="115">
        <v>1.5352972341086271E+19</v>
      </c>
    </row>
    <row r="564" spans="4:9" ht="15" customHeight="1">
      <c r="D564" s="111" t="b">
        <v>0</v>
      </c>
      <c r="E564" s="117">
        <v>44807</v>
      </c>
      <c r="F564" s="106">
        <v>155</v>
      </c>
      <c r="G564" s="119">
        <v>484</v>
      </c>
      <c r="H564" s="115">
        <v>0</v>
      </c>
      <c r="I564" s="115">
        <v>9.6030343068908667E+18</v>
      </c>
    </row>
    <row r="565" spans="4:9" ht="15" customHeight="1">
      <c r="D565" s="111" t="b">
        <v>0</v>
      </c>
      <c r="E565" s="117">
        <v>44806</v>
      </c>
      <c r="F565" s="106">
        <v>124</v>
      </c>
      <c r="G565" s="119">
        <v>485</v>
      </c>
      <c r="H565" s="115">
        <v>0</v>
      </c>
      <c r="I565" s="115">
        <v>8.063266499992278E+18</v>
      </c>
    </row>
    <row r="566" spans="4:9" ht="15" customHeight="1">
      <c r="D566" s="111" t="b">
        <v>0</v>
      </c>
      <c r="E566" s="117">
        <v>44805</v>
      </c>
      <c r="F566" s="106">
        <v>138</v>
      </c>
      <c r="G566" s="119">
        <v>486</v>
      </c>
      <c r="H566" s="115">
        <v>0</v>
      </c>
      <c r="I566" s="115">
        <v>1.1306376722930461E+19</v>
      </c>
    </row>
    <row r="567" spans="4:9" ht="15" customHeight="1">
      <c r="D567" s="111" t="b">
        <v>0</v>
      </c>
      <c r="E567" s="117">
        <v>44804</v>
      </c>
      <c r="F567" s="106">
        <v>95</v>
      </c>
      <c r="G567" s="119">
        <v>487</v>
      </c>
      <c r="H567" s="115">
        <v>0</v>
      </c>
      <c r="I567" s="115">
        <v>8.2484146804232253E+18</v>
      </c>
    </row>
    <row r="568" spans="4:9" ht="15" customHeight="1">
      <c r="D568" s="111" t="b">
        <v>0</v>
      </c>
      <c r="E568" s="117">
        <v>44803</v>
      </c>
      <c r="F568" s="106">
        <v>73</v>
      </c>
      <c r="G568" s="119">
        <v>488</v>
      </c>
      <c r="H568" s="115">
        <v>0</v>
      </c>
      <c r="I568" s="115">
        <v>1.719767163937972E+19</v>
      </c>
    </row>
    <row r="569" spans="4:9" ht="15" customHeight="1">
      <c r="D569" s="111" t="b">
        <v>0</v>
      </c>
      <c r="E569" s="117">
        <v>44802</v>
      </c>
      <c r="F569" s="106">
        <v>50</v>
      </c>
      <c r="G569" s="119">
        <v>489</v>
      </c>
      <c r="H569" s="115">
        <v>0</v>
      </c>
      <c r="I569" s="115">
        <v>9.9029676700395904E+17</v>
      </c>
    </row>
    <row r="570" spans="4:9" ht="15" customHeight="1">
      <c r="D570" s="111" t="b">
        <v>0</v>
      </c>
      <c r="E570" s="117">
        <v>44801</v>
      </c>
      <c r="F570" s="106">
        <v>126</v>
      </c>
      <c r="G570" s="119">
        <v>490</v>
      </c>
      <c r="H570" s="115">
        <v>0</v>
      </c>
      <c r="I570" s="115">
        <v>1.189633912735735E+19</v>
      </c>
    </row>
    <row r="571" spans="4:9" ht="15" customHeight="1">
      <c r="D571" s="111" t="b">
        <v>0</v>
      </c>
      <c r="E571" s="117">
        <v>44800</v>
      </c>
      <c r="F571" s="106">
        <v>125</v>
      </c>
      <c r="G571" s="119">
        <v>491</v>
      </c>
      <c r="H571" s="115">
        <v>0</v>
      </c>
      <c r="I571" s="115">
        <v>1.6253495815867347E+19</v>
      </c>
    </row>
    <row r="572" spans="4:9" ht="15" customHeight="1">
      <c r="D572" s="111" t="b">
        <v>0</v>
      </c>
      <c r="E572" s="117">
        <v>44799</v>
      </c>
      <c r="F572" s="106">
        <v>117</v>
      </c>
      <c r="G572" s="119">
        <v>492</v>
      </c>
      <c r="H572" s="115">
        <v>0</v>
      </c>
      <c r="I572" s="115">
        <v>1.147015330062864E+19</v>
      </c>
    </row>
    <row r="573" spans="4:9" ht="15" customHeight="1">
      <c r="D573" s="111" t="b">
        <v>0</v>
      </c>
      <c r="E573" s="117">
        <v>44798</v>
      </c>
      <c r="F573" s="106">
        <v>131</v>
      </c>
      <c r="G573" s="119">
        <v>493</v>
      </c>
      <c r="H573" s="115">
        <v>0</v>
      </c>
      <c r="I573" s="115">
        <v>8.4620974584057152E+17</v>
      </c>
    </row>
    <row r="574" spans="4:9" ht="15" customHeight="1">
      <c r="D574" s="111" t="b">
        <v>0</v>
      </c>
      <c r="E574" s="117">
        <v>44797</v>
      </c>
      <c r="F574" s="106">
        <v>75</v>
      </c>
      <c r="G574" s="119">
        <v>494</v>
      </c>
      <c r="H574" s="115">
        <v>0</v>
      </c>
      <c r="I574" s="115">
        <v>1.5833144717263614E+19</v>
      </c>
    </row>
    <row r="575" spans="4:9" ht="15" customHeight="1">
      <c r="D575" s="111" t="b">
        <v>0</v>
      </c>
      <c r="E575" s="117">
        <v>44796</v>
      </c>
      <c r="F575" s="106">
        <v>57</v>
      </c>
      <c r="G575" s="119">
        <v>495</v>
      </c>
      <c r="H575" s="115">
        <v>0</v>
      </c>
      <c r="I575" s="115">
        <v>1.7555372228158343E+19</v>
      </c>
    </row>
    <row r="576" spans="4:9" ht="15" customHeight="1">
      <c r="D576" s="111" t="b">
        <v>0</v>
      </c>
      <c r="E576" s="117">
        <v>44795</v>
      </c>
      <c r="F576" s="106">
        <v>43</v>
      </c>
      <c r="G576" s="119">
        <v>496</v>
      </c>
      <c r="H576" s="115">
        <v>0</v>
      </c>
      <c r="I576" s="115">
        <v>1.5626011839348007E+19</v>
      </c>
    </row>
    <row r="577" spans="4:9" ht="15" customHeight="1">
      <c r="D577" s="111" t="b">
        <v>0</v>
      </c>
      <c r="E577" s="117">
        <v>44794</v>
      </c>
      <c r="F577" s="106">
        <v>147</v>
      </c>
      <c r="G577" s="119">
        <v>497</v>
      </c>
      <c r="H577" s="115">
        <v>0</v>
      </c>
      <c r="I577" s="115">
        <v>3.5561605558486349E+18</v>
      </c>
    </row>
    <row r="578" spans="4:9" ht="15" customHeight="1">
      <c r="D578" s="111" t="b">
        <v>0</v>
      </c>
      <c r="E578" s="117">
        <v>44793</v>
      </c>
      <c r="F578" s="106">
        <v>128</v>
      </c>
      <c r="G578" s="119">
        <v>498</v>
      </c>
      <c r="H578" s="115">
        <v>0</v>
      </c>
      <c r="I578" s="115">
        <v>5.2935783879888609E+18</v>
      </c>
    </row>
    <row r="579" spans="4:9" ht="15" customHeight="1">
      <c r="D579" s="111" t="b">
        <v>0</v>
      </c>
      <c r="E579" s="117">
        <v>44792</v>
      </c>
      <c r="F579" s="106">
        <v>153</v>
      </c>
      <c r="G579" s="119">
        <v>499</v>
      </c>
      <c r="H579" s="115">
        <v>0</v>
      </c>
      <c r="I579" s="115">
        <v>2.591830556144192E+18</v>
      </c>
    </row>
    <row r="580" spans="4:9" ht="15" customHeight="1">
      <c r="D580" s="111" t="b">
        <v>0</v>
      </c>
      <c r="E580" s="117">
        <v>44791</v>
      </c>
      <c r="F580" s="106">
        <v>145</v>
      </c>
      <c r="G580" s="119">
        <v>500</v>
      </c>
      <c r="H580" s="115">
        <v>0</v>
      </c>
      <c r="I580" s="115">
        <v>6.6836918587244401E+18</v>
      </c>
    </row>
    <row r="581" spans="4:9" ht="15" customHeight="1">
      <c r="D581" s="111" t="b">
        <v>0</v>
      </c>
      <c r="E581" s="117">
        <v>44790</v>
      </c>
      <c r="F581" s="106">
        <v>99</v>
      </c>
      <c r="G581" s="119">
        <v>501</v>
      </c>
      <c r="H581" s="115">
        <v>0</v>
      </c>
      <c r="I581" s="115">
        <v>1.1657095269395515E+19</v>
      </c>
    </row>
    <row r="582" spans="4:9" ht="15" customHeight="1">
      <c r="D582" s="111" t="b">
        <v>0</v>
      </c>
      <c r="E582" s="117">
        <v>44789</v>
      </c>
      <c r="F582" s="106">
        <v>54</v>
      </c>
      <c r="G582" s="119">
        <v>502</v>
      </c>
      <c r="H582" s="115">
        <v>0</v>
      </c>
      <c r="I582" s="115">
        <v>1.3298673714849452E+19</v>
      </c>
    </row>
    <row r="583" spans="4:9" ht="15" customHeight="1">
      <c r="D583" s="111" t="b">
        <v>0</v>
      </c>
      <c r="E583" s="117">
        <v>44788</v>
      </c>
      <c r="F583" s="106">
        <v>82</v>
      </c>
      <c r="G583" s="119">
        <v>503</v>
      </c>
      <c r="H583" s="115">
        <v>0</v>
      </c>
      <c r="I583" s="115">
        <v>1.0359950713554799E+19</v>
      </c>
    </row>
    <row r="584" spans="4:9" ht="15" customHeight="1">
      <c r="D584" s="111" t="b">
        <v>0</v>
      </c>
      <c r="E584" s="117">
        <v>44787</v>
      </c>
      <c r="F584" s="106">
        <v>139</v>
      </c>
      <c r="G584" s="119">
        <v>504</v>
      </c>
      <c r="H584" s="115">
        <v>0</v>
      </c>
      <c r="I584" s="115">
        <v>1.2969883723233798E+19</v>
      </c>
    </row>
    <row r="585" spans="4:9" ht="15" customHeight="1">
      <c r="D585" s="111" t="b">
        <v>0</v>
      </c>
      <c r="E585" s="117">
        <v>44786</v>
      </c>
      <c r="F585" s="106">
        <v>130</v>
      </c>
      <c r="G585" s="119">
        <v>505</v>
      </c>
      <c r="H585" s="115">
        <v>0</v>
      </c>
      <c r="I585" s="115">
        <v>6.7848772743569213E+18</v>
      </c>
    </row>
    <row r="586" spans="4:9" ht="15" customHeight="1">
      <c r="D586" s="111" t="b">
        <v>0</v>
      </c>
      <c r="E586" s="117">
        <v>44785</v>
      </c>
      <c r="F586" s="106">
        <v>115</v>
      </c>
      <c r="G586" s="119">
        <v>506</v>
      </c>
      <c r="H586" s="115">
        <v>0</v>
      </c>
      <c r="I586" s="115">
        <v>1.3568176832358289E+19</v>
      </c>
    </row>
    <row r="587" spans="4:9" ht="15" customHeight="1">
      <c r="D587" s="111" t="b">
        <v>0</v>
      </c>
      <c r="E587" s="117">
        <v>44784</v>
      </c>
      <c r="F587" s="106">
        <v>136</v>
      </c>
      <c r="G587" s="119">
        <v>507</v>
      </c>
      <c r="H587" s="115">
        <v>0</v>
      </c>
      <c r="I587" s="115">
        <v>1.3765947968632422E+19</v>
      </c>
    </row>
    <row r="588" spans="4:9" ht="15" customHeight="1">
      <c r="D588" s="111" t="b">
        <v>0</v>
      </c>
      <c r="E588" s="117">
        <v>44783</v>
      </c>
      <c r="F588" s="106">
        <v>115</v>
      </c>
      <c r="G588" s="119">
        <v>508</v>
      </c>
      <c r="H588" s="115">
        <v>0</v>
      </c>
      <c r="I588" s="115">
        <v>1.8673153265111334E+18</v>
      </c>
    </row>
    <row r="589" spans="4:9" ht="15" customHeight="1">
      <c r="D589" s="111" t="b">
        <v>0</v>
      </c>
      <c r="E589" s="117">
        <v>44782</v>
      </c>
      <c r="F589" s="106">
        <v>69</v>
      </c>
      <c r="G589" s="119">
        <v>509</v>
      </c>
      <c r="H589" s="115">
        <v>0</v>
      </c>
      <c r="I589" s="115">
        <v>2.7484204730386063E+18</v>
      </c>
    </row>
    <row r="590" spans="4:9" ht="15" customHeight="1">
      <c r="D590" s="111" t="b">
        <v>0</v>
      </c>
      <c r="E590" s="117">
        <v>44781</v>
      </c>
      <c r="F590" s="106">
        <v>82</v>
      </c>
      <c r="G590" s="119">
        <v>510</v>
      </c>
      <c r="H590" s="115">
        <v>0</v>
      </c>
      <c r="I590" s="115">
        <v>9.8745416516220191E+18</v>
      </c>
    </row>
    <row r="591" spans="4:9" ht="15" customHeight="1">
      <c r="D591" s="111" t="b">
        <v>0</v>
      </c>
      <c r="E591" s="117">
        <v>44780</v>
      </c>
      <c r="F591" s="106">
        <v>146</v>
      </c>
      <c r="G591" s="119">
        <v>511</v>
      </c>
      <c r="H591" s="115">
        <v>0</v>
      </c>
      <c r="I591" s="115">
        <v>1.6409545142787607E+19</v>
      </c>
    </row>
    <row r="592" spans="4:9" ht="15" customHeight="1">
      <c r="D592" s="111" t="b">
        <v>0</v>
      </c>
      <c r="E592" s="117">
        <v>44779</v>
      </c>
      <c r="F592" s="106">
        <v>122</v>
      </c>
      <c r="G592" s="119">
        <v>512</v>
      </c>
      <c r="H592" s="115">
        <v>0</v>
      </c>
      <c r="I592" s="115">
        <v>7.6311149751496202E+18</v>
      </c>
    </row>
    <row r="593" spans="4:9" ht="15" customHeight="1">
      <c r="D593" s="111" t="b">
        <v>0</v>
      </c>
      <c r="E593" s="117">
        <v>44778</v>
      </c>
      <c r="F593" s="106">
        <v>111</v>
      </c>
      <c r="G593" s="119">
        <v>513</v>
      </c>
      <c r="H593" s="115">
        <v>0</v>
      </c>
      <c r="I593" s="115">
        <v>6.4030732861202473E+18</v>
      </c>
    </row>
    <row r="594" spans="4:9" ht="15" customHeight="1">
      <c r="D594" s="111" t="b">
        <v>0</v>
      </c>
      <c r="E594" s="117">
        <v>44777</v>
      </c>
      <c r="F594" s="106">
        <v>150</v>
      </c>
      <c r="G594" s="119">
        <v>514</v>
      </c>
      <c r="H594" s="115">
        <v>0</v>
      </c>
      <c r="I594" s="115">
        <v>1.5501642505296654E+19</v>
      </c>
    </row>
    <row r="595" spans="4:9" ht="15" customHeight="1">
      <c r="D595" s="111" t="b">
        <v>0</v>
      </c>
      <c r="E595" s="117">
        <v>44776</v>
      </c>
      <c r="F595" s="106">
        <v>121</v>
      </c>
      <c r="G595" s="119">
        <v>515</v>
      </c>
      <c r="H595" s="115">
        <v>0</v>
      </c>
      <c r="I595" s="115">
        <v>2.8014430645026442E+18</v>
      </c>
    </row>
    <row r="596" spans="4:9" ht="15" customHeight="1">
      <c r="D596" s="111" t="b">
        <v>0</v>
      </c>
      <c r="E596" s="117">
        <v>44775</v>
      </c>
      <c r="F596" s="106">
        <v>50</v>
      </c>
      <c r="G596" s="119">
        <v>516</v>
      </c>
      <c r="H596" s="115">
        <v>0</v>
      </c>
      <c r="I596" s="115">
        <v>2.7959588251171758E+18</v>
      </c>
    </row>
    <row r="597" spans="4:9" ht="15" customHeight="1">
      <c r="D597" s="111" t="b">
        <v>0</v>
      </c>
      <c r="E597" s="117">
        <v>44774</v>
      </c>
      <c r="F597" s="106">
        <v>58</v>
      </c>
      <c r="G597" s="119">
        <v>517</v>
      </c>
      <c r="H597" s="115">
        <v>0</v>
      </c>
      <c r="I597" s="115">
        <v>1.6863947043876308E+18</v>
      </c>
    </row>
    <row r="598" spans="4:9" ht="15" customHeight="1">
      <c r="D598" s="111" t="b">
        <v>0</v>
      </c>
      <c r="E598" s="117">
        <v>44773</v>
      </c>
      <c r="F598" s="106">
        <v>125</v>
      </c>
      <c r="G598" s="119">
        <v>518</v>
      </c>
      <c r="H598" s="115">
        <v>0</v>
      </c>
      <c r="I598" s="115">
        <v>1.2052605115577403E+19</v>
      </c>
    </row>
    <row r="599" spans="4:9" ht="15" customHeight="1">
      <c r="D599" s="111" t="b">
        <v>0</v>
      </c>
      <c r="E599" s="117">
        <v>44772</v>
      </c>
      <c r="F599" s="106">
        <v>158</v>
      </c>
      <c r="G599" s="119">
        <v>519</v>
      </c>
      <c r="H599" s="115">
        <v>0</v>
      </c>
      <c r="I599" s="115">
        <v>4.0665597816094956E+18</v>
      </c>
    </row>
    <row r="600" spans="4:9" ht="15" customHeight="1">
      <c r="D600" s="111" t="b">
        <v>0</v>
      </c>
      <c r="E600" s="117">
        <v>44771</v>
      </c>
      <c r="F600" s="106">
        <v>147</v>
      </c>
      <c r="G600" s="119">
        <v>520</v>
      </c>
      <c r="H600" s="115">
        <v>0</v>
      </c>
      <c r="I600" s="115">
        <v>9.3976400016805478E+17</v>
      </c>
    </row>
    <row r="601" spans="4:9" ht="15" customHeight="1">
      <c r="D601" s="111" t="b">
        <v>0</v>
      </c>
      <c r="E601" s="117">
        <v>44770</v>
      </c>
      <c r="F601" s="106">
        <v>136</v>
      </c>
      <c r="G601" s="119">
        <v>521</v>
      </c>
      <c r="H601" s="115">
        <v>0</v>
      </c>
      <c r="I601" s="115">
        <v>6.2627635155008881E+18</v>
      </c>
    </row>
    <row r="602" spans="4:9" ht="15" customHeight="1">
      <c r="D602" s="111" t="b">
        <v>0</v>
      </c>
      <c r="E602" s="117">
        <v>44769</v>
      </c>
      <c r="F602" s="106">
        <v>108</v>
      </c>
      <c r="G602" s="119">
        <v>522</v>
      </c>
      <c r="H602" s="115">
        <v>0</v>
      </c>
      <c r="I602" s="115">
        <v>1.3527034526695459E+19</v>
      </c>
    </row>
    <row r="603" spans="4:9" ht="15" customHeight="1">
      <c r="D603" s="111" t="b">
        <v>0</v>
      </c>
      <c r="E603" s="117">
        <v>44768</v>
      </c>
      <c r="F603" s="106">
        <v>46</v>
      </c>
      <c r="G603" s="119">
        <v>523</v>
      </c>
      <c r="H603" s="115">
        <v>0</v>
      </c>
      <c r="I603" s="115">
        <v>5.522980728233598E+18</v>
      </c>
    </row>
    <row r="604" spans="4:9" ht="15" customHeight="1">
      <c r="D604" s="111" t="b">
        <v>0</v>
      </c>
      <c r="E604" s="117">
        <v>44767</v>
      </c>
      <c r="F604" s="106">
        <v>48</v>
      </c>
      <c r="G604" s="119">
        <v>524</v>
      </c>
      <c r="H604" s="115">
        <v>0</v>
      </c>
      <c r="I604" s="115">
        <v>7.0580210809304023E+18</v>
      </c>
    </row>
    <row r="605" spans="4:9" ht="15" customHeight="1">
      <c r="D605" s="111" t="b">
        <v>0</v>
      </c>
      <c r="E605" s="117">
        <v>44766</v>
      </c>
      <c r="F605" s="106">
        <v>141</v>
      </c>
      <c r="G605" s="119">
        <v>525</v>
      </c>
      <c r="H605" s="115">
        <v>0</v>
      </c>
      <c r="I605" s="115">
        <v>1.7166135298750968E+19</v>
      </c>
    </row>
    <row r="606" spans="4:9" ht="15" customHeight="1">
      <c r="D606" s="111" t="b">
        <v>0</v>
      </c>
      <c r="E606" s="117">
        <v>44765</v>
      </c>
      <c r="F606" s="106">
        <v>160</v>
      </c>
      <c r="G606" s="119">
        <v>526</v>
      </c>
      <c r="H606" s="115">
        <v>0</v>
      </c>
      <c r="I606" s="115">
        <v>6.1084296283030057E+18</v>
      </c>
    </row>
    <row r="607" spans="4:9" ht="15" customHeight="1">
      <c r="D607" s="111" t="b">
        <v>0</v>
      </c>
      <c r="E607" s="117">
        <v>44764</v>
      </c>
      <c r="F607" s="106">
        <v>137</v>
      </c>
      <c r="G607" s="119">
        <v>527</v>
      </c>
      <c r="H607" s="115">
        <v>0</v>
      </c>
      <c r="I607" s="115">
        <v>6.2348102198040699E+18</v>
      </c>
    </row>
    <row r="608" spans="4:9" ht="15" customHeight="1">
      <c r="D608" s="111" t="b">
        <v>0</v>
      </c>
      <c r="E608" s="117">
        <v>44763</v>
      </c>
      <c r="F608" s="106">
        <v>166</v>
      </c>
      <c r="G608" s="119">
        <v>528</v>
      </c>
      <c r="H608" s="115">
        <v>0</v>
      </c>
      <c r="I608" s="115">
        <v>1.7003549094902874E+19</v>
      </c>
    </row>
    <row r="609" spans="4:9" ht="15" customHeight="1">
      <c r="D609" s="111" t="b">
        <v>0</v>
      </c>
      <c r="E609" s="117">
        <v>44762</v>
      </c>
      <c r="F609" s="106">
        <v>96</v>
      </c>
      <c r="G609" s="119">
        <v>529</v>
      </c>
      <c r="H609" s="115">
        <v>0</v>
      </c>
      <c r="I609" s="115">
        <v>2.8836530359768248E+18</v>
      </c>
    </row>
    <row r="610" spans="4:9" ht="15" customHeight="1">
      <c r="D610" s="111" t="b">
        <v>0</v>
      </c>
      <c r="E610" s="117">
        <v>44761</v>
      </c>
      <c r="F610" s="106">
        <v>47</v>
      </c>
      <c r="G610" s="119">
        <v>530</v>
      </c>
      <c r="H610" s="115">
        <v>0</v>
      </c>
      <c r="I610" s="115">
        <v>1.7069537610335003E+19</v>
      </c>
    </row>
    <row r="611" spans="4:9" ht="15" customHeight="1">
      <c r="D611" s="111" t="b">
        <v>0</v>
      </c>
      <c r="E611" s="117">
        <v>44760</v>
      </c>
      <c r="F611" s="106">
        <v>65</v>
      </c>
      <c r="G611" s="119">
        <v>531</v>
      </c>
      <c r="H611" s="115">
        <v>0</v>
      </c>
      <c r="I611" s="115">
        <v>1.4769462713640122E+19</v>
      </c>
    </row>
    <row r="612" spans="4:9" ht="15" customHeight="1">
      <c r="D612" s="111" t="b">
        <v>0</v>
      </c>
      <c r="E612" s="117">
        <v>44759</v>
      </c>
      <c r="F612" s="106">
        <v>149</v>
      </c>
      <c r="G612" s="119">
        <v>532</v>
      </c>
      <c r="H612" s="115">
        <v>0</v>
      </c>
      <c r="I612" s="115">
        <v>1.0544350970258627E+19</v>
      </c>
    </row>
    <row r="613" spans="4:9" ht="15" customHeight="1">
      <c r="D613" s="111" t="b">
        <v>0</v>
      </c>
      <c r="E613" s="117">
        <v>44758</v>
      </c>
      <c r="F613" s="106">
        <v>153</v>
      </c>
      <c r="G613" s="119">
        <v>533</v>
      </c>
      <c r="H613" s="115">
        <v>0</v>
      </c>
      <c r="I613" s="115">
        <v>1.7991383874616038E+18</v>
      </c>
    </row>
    <row r="614" spans="4:9" ht="15" customHeight="1">
      <c r="D614" s="111" t="b">
        <v>0</v>
      </c>
      <c r="E614" s="117">
        <v>44757</v>
      </c>
      <c r="F614" s="106">
        <v>129</v>
      </c>
      <c r="G614" s="119">
        <v>534</v>
      </c>
      <c r="H614" s="115">
        <v>0</v>
      </c>
      <c r="I614" s="115">
        <v>4.646462825971583E+18</v>
      </c>
    </row>
    <row r="615" spans="4:9" ht="15" customHeight="1">
      <c r="D615" s="111" t="b">
        <v>0</v>
      </c>
      <c r="E615" s="117">
        <v>44756</v>
      </c>
      <c r="F615" s="106">
        <v>134</v>
      </c>
      <c r="G615" s="119">
        <v>535</v>
      </c>
      <c r="H615" s="115">
        <v>0</v>
      </c>
      <c r="I615" s="115">
        <v>1.2071661996385579E+19</v>
      </c>
    </row>
    <row r="616" spans="4:9" ht="15" customHeight="1">
      <c r="D616" s="111" t="b">
        <v>0</v>
      </c>
      <c r="E616" s="117">
        <v>44755</v>
      </c>
      <c r="F616" s="106">
        <v>117</v>
      </c>
      <c r="G616" s="119">
        <v>536</v>
      </c>
      <c r="H616" s="115">
        <v>0</v>
      </c>
      <c r="I616" s="115">
        <v>4.2499221233168609E+18</v>
      </c>
    </row>
    <row r="617" spans="4:9" ht="15" customHeight="1">
      <c r="D617" s="111" t="b">
        <v>0</v>
      </c>
      <c r="E617" s="117">
        <v>44754</v>
      </c>
      <c r="F617" s="106">
        <v>87</v>
      </c>
      <c r="G617" s="119">
        <v>537</v>
      </c>
      <c r="H617" s="115">
        <v>0</v>
      </c>
      <c r="I617" s="115">
        <v>1.5884317962866108E+19</v>
      </c>
    </row>
    <row r="618" spans="4:9" ht="15" customHeight="1">
      <c r="D618" s="111" t="b">
        <v>0</v>
      </c>
      <c r="E618" s="117">
        <v>44753</v>
      </c>
      <c r="F618" s="106">
        <v>41</v>
      </c>
      <c r="G618" s="119">
        <v>538</v>
      </c>
      <c r="H618" s="115">
        <v>0</v>
      </c>
      <c r="I618" s="115">
        <v>8.9062494733487063E+18</v>
      </c>
    </row>
    <row r="619" spans="4:9" ht="15" customHeight="1">
      <c r="D619" s="111" t="b">
        <v>0</v>
      </c>
      <c r="E619" s="117">
        <v>44752</v>
      </c>
      <c r="F619" s="106">
        <v>136</v>
      </c>
      <c r="G619" s="119">
        <v>539</v>
      </c>
      <c r="H619" s="115">
        <v>0</v>
      </c>
      <c r="I619" s="115">
        <v>1.4941000632146147E+19</v>
      </c>
    </row>
    <row r="620" spans="4:9" ht="15" customHeight="1">
      <c r="D620" s="111" t="b">
        <v>0</v>
      </c>
      <c r="E620" s="117">
        <v>44751</v>
      </c>
      <c r="F620" s="106">
        <v>119</v>
      </c>
      <c r="G620" s="119">
        <v>540</v>
      </c>
      <c r="H620" s="115">
        <v>0</v>
      </c>
      <c r="I620" s="115">
        <v>7.535028424918699E+18</v>
      </c>
    </row>
    <row r="621" spans="4:9" ht="15" customHeight="1">
      <c r="D621" s="111" t="b">
        <v>0</v>
      </c>
      <c r="E621" s="117">
        <v>44750</v>
      </c>
      <c r="F621" s="106">
        <v>126</v>
      </c>
      <c r="G621" s="119">
        <v>541</v>
      </c>
      <c r="H621" s="115">
        <v>0</v>
      </c>
      <c r="I621" s="115">
        <v>1.689308910277622E+19</v>
      </c>
    </row>
    <row r="622" spans="4:9" ht="15" customHeight="1">
      <c r="D622" s="111" t="b">
        <v>0</v>
      </c>
      <c r="E622" s="117">
        <v>44749</v>
      </c>
      <c r="F622" s="106">
        <v>144</v>
      </c>
      <c r="G622" s="119">
        <v>542</v>
      </c>
      <c r="H622" s="115">
        <v>0</v>
      </c>
      <c r="I622" s="115">
        <v>4.5538804261692513E+18</v>
      </c>
    </row>
    <row r="623" spans="4:9" ht="15" customHeight="1">
      <c r="D623" s="111" t="b">
        <v>0</v>
      </c>
      <c r="E623" s="117">
        <v>44748</v>
      </c>
      <c r="F623" s="106">
        <v>102</v>
      </c>
      <c r="G623" s="119">
        <v>543</v>
      </c>
      <c r="H623" s="115">
        <v>0</v>
      </c>
      <c r="I623" s="115">
        <v>4.9121892330739466E+18</v>
      </c>
    </row>
    <row r="624" spans="4:9" ht="15" customHeight="1">
      <c r="D624" s="111" t="b">
        <v>0</v>
      </c>
      <c r="E624" s="117">
        <v>44747</v>
      </c>
      <c r="F624" s="106">
        <v>70</v>
      </c>
      <c r="G624" s="119">
        <v>544</v>
      </c>
      <c r="H624" s="115">
        <v>0</v>
      </c>
      <c r="I624" s="115">
        <v>5.0385501668975391E+18</v>
      </c>
    </row>
    <row r="625" spans="4:9" ht="15" customHeight="1">
      <c r="D625" s="111" t="b">
        <v>0</v>
      </c>
      <c r="E625" s="117">
        <v>44746</v>
      </c>
      <c r="F625" s="106">
        <v>75</v>
      </c>
      <c r="G625" s="119">
        <v>545</v>
      </c>
      <c r="H625" s="115">
        <v>0</v>
      </c>
      <c r="I625" s="115">
        <v>1.399606118080717E+19</v>
      </c>
    </row>
    <row r="626" spans="4:9" ht="15" customHeight="1">
      <c r="D626" s="111" t="b">
        <v>0</v>
      </c>
      <c r="E626" s="117">
        <v>44745</v>
      </c>
      <c r="F626" s="106">
        <v>147</v>
      </c>
      <c r="G626" s="119">
        <v>546</v>
      </c>
      <c r="H626" s="115">
        <v>0</v>
      </c>
      <c r="I626" s="115">
        <v>1.6387138453090128E+19</v>
      </c>
    </row>
    <row r="627" spans="4:9" ht="15" customHeight="1">
      <c r="D627" s="111" t="b">
        <v>0</v>
      </c>
      <c r="E627" s="117">
        <v>44744</v>
      </c>
      <c r="F627" s="106">
        <v>116</v>
      </c>
      <c r="G627" s="119">
        <v>547</v>
      </c>
      <c r="H627" s="115">
        <v>0</v>
      </c>
      <c r="I627" s="115">
        <v>4.73410072625101E+18</v>
      </c>
    </row>
    <row r="628" spans="4:9" ht="15" customHeight="1">
      <c r="D628" s="111" t="b">
        <v>0</v>
      </c>
      <c r="E628" s="117">
        <v>44743</v>
      </c>
      <c r="F628" s="106">
        <v>130</v>
      </c>
      <c r="G628" s="119">
        <v>548</v>
      </c>
      <c r="H628" s="115">
        <v>0</v>
      </c>
      <c r="I628" s="115">
        <v>6.127398416534613E+18</v>
      </c>
    </row>
    <row r="629" spans="4:9" ht="15" customHeight="1">
      <c r="D629" s="111" t="b">
        <v>0</v>
      </c>
      <c r="E629" s="117">
        <v>44742</v>
      </c>
      <c r="F629" s="106">
        <v>151</v>
      </c>
      <c r="G629" s="119">
        <v>549</v>
      </c>
      <c r="H629" s="115">
        <v>0</v>
      </c>
      <c r="I629" s="115">
        <v>4.459295154465494E+18</v>
      </c>
    </row>
    <row r="630" spans="4:9" ht="15" customHeight="1">
      <c r="D630" s="111" t="b">
        <v>0</v>
      </c>
      <c r="E630" s="117">
        <v>44741</v>
      </c>
      <c r="F630" s="106">
        <v>85</v>
      </c>
      <c r="G630" s="119">
        <v>550</v>
      </c>
      <c r="H630" s="115">
        <v>0</v>
      </c>
      <c r="I630" s="115">
        <v>1.5566592376645908E+19</v>
      </c>
    </row>
    <row r="631" spans="4:9" ht="15" customHeight="1">
      <c r="D631" s="111" t="b">
        <v>0</v>
      </c>
      <c r="E631" s="117">
        <v>44740</v>
      </c>
      <c r="F631" s="106">
        <v>42</v>
      </c>
      <c r="G631" s="119">
        <v>551</v>
      </c>
      <c r="H631" s="115">
        <v>0</v>
      </c>
      <c r="I631" s="115">
        <v>5.0065894117009828E+18</v>
      </c>
    </row>
    <row r="632" spans="4:9" ht="15" customHeight="1">
      <c r="D632" s="111" t="b">
        <v>0</v>
      </c>
      <c r="E632" s="117">
        <v>44739</v>
      </c>
      <c r="F632" s="106">
        <v>83</v>
      </c>
      <c r="G632" s="119">
        <v>552</v>
      </c>
      <c r="H632" s="115">
        <v>0</v>
      </c>
      <c r="I632" s="115">
        <v>4.9257131196661381E+18</v>
      </c>
    </row>
    <row r="633" spans="4:9" ht="15" customHeight="1">
      <c r="D633" s="111" t="b">
        <v>0</v>
      </c>
      <c r="E633" s="117">
        <v>44738</v>
      </c>
      <c r="F633" s="106">
        <v>154</v>
      </c>
      <c r="G633" s="119">
        <v>553</v>
      </c>
      <c r="H633" s="115">
        <v>0</v>
      </c>
      <c r="I633" s="115">
        <v>1.1041658918397779E+18</v>
      </c>
    </row>
    <row r="634" spans="4:9" ht="15" customHeight="1">
      <c r="D634" s="111" t="b">
        <v>0</v>
      </c>
      <c r="E634" s="117">
        <v>44737</v>
      </c>
      <c r="F634" s="106">
        <v>142</v>
      </c>
      <c r="G634" s="119">
        <v>554</v>
      </c>
      <c r="H634" s="115">
        <v>0</v>
      </c>
      <c r="I634" s="115">
        <v>4.9315305071727319E+18</v>
      </c>
    </row>
    <row r="635" spans="4:9" ht="15" customHeight="1">
      <c r="D635" s="111" t="b">
        <v>0</v>
      </c>
      <c r="E635" s="117">
        <v>44736</v>
      </c>
      <c r="F635" s="106">
        <v>127</v>
      </c>
      <c r="G635" s="119">
        <v>555</v>
      </c>
      <c r="H635" s="115">
        <v>0</v>
      </c>
      <c r="I635" s="115">
        <v>1.2492561997884439E+19</v>
      </c>
    </row>
    <row r="636" spans="4:9" ht="15" customHeight="1">
      <c r="D636" s="111" t="b">
        <v>0</v>
      </c>
      <c r="E636" s="117">
        <v>44735</v>
      </c>
      <c r="F636" s="106">
        <v>152</v>
      </c>
      <c r="G636" s="119">
        <v>556</v>
      </c>
      <c r="H636" s="115">
        <v>0</v>
      </c>
      <c r="I636" s="115">
        <v>1.1078659524577458E+19</v>
      </c>
    </row>
    <row r="637" spans="4:9" ht="15" customHeight="1">
      <c r="D637" s="111" t="b">
        <v>0</v>
      </c>
      <c r="E637" s="117">
        <v>44734</v>
      </c>
      <c r="F637" s="106">
        <v>123</v>
      </c>
      <c r="G637" s="119">
        <v>557</v>
      </c>
      <c r="H637" s="115">
        <v>0</v>
      </c>
      <c r="I637" s="115">
        <v>1.2897411345541157E+19</v>
      </c>
    </row>
    <row r="638" spans="4:9" ht="15" customHeight="1">
      <c r="D638" s="111" t="b">
        <v>0</v>
      </c>
      <c r="E638" s="117">
        <v>44733</v>
      </c>
      <c r="F638" s="106">
        <v>76</v>
      </c>
      <c r="G638" s="119">
        <v>558</v>
      </c>
      <c r="H638" s="115">
        <v>0</v>
      </c>
      <c r="I638" s="115">
        <v>1.4334515857289609E+19</v>
      </c>
    </row>
    <row r="639" spans="4:9" ht="15" customHeight="1">
      <c r="D639" s="111" t="b">
        <v>0</v>
      </c>
      <c r="E639" s="117">
        <v>44732</v>
      </c>
      <c r="F639" s="106">
        <v>83</v>
      </c>
      <c r="G639" s="119">
        <v>559</v>
      </c>
      <c r="H639" s="115">
        <v>0</v>
      </c>
      <c r="I639" s="115">
        <v>6.8363055934297129E+18</v>
      </c>
    </row>
    <row r="640" spans="4:9" ht="15" customHeight="1">
      <c r="D640" s="111" t="b">
        <v>0</v>
      </c>
      <c r="E640" s="117">
        <v>44731</v>
      </c>
      <c r="F640" s="106">
        <v>154</v>
      </c>
      <c r="G640" s="119">
        <v>560</v>
      </c>
      <c r="H640" s="115">
        <v>0</v>
      </c>
      <c r="I640" s="115">
        <v>1.5200896174302326E+18</v>
      </c>
    </row>
    <row r="641" spans="4:9" ht="15" customHeight="1">
      <c r="D641" s="111" t="b">
        <v>0</v>
      </c>
      <c r="E641" s="117">
        <v>44730</v>
      </c>
      <c r="F641" s="106">
        <v>151</v>
      </c>
      <c r="G641" s="119">
        <v>561</v>
      </c>
      <c r="H641" s="115">
        <v>0</v>
      </c>
      <c r="I641" s="115">
        <v>1.5874163446058365E+18</v>
      </c>
    </row>
    <row r="642" spans="4:9" ht="15" customHeight="1">
      <c r="D642" s="111" t="b">
        <v>0</v>
      </c>
      <c r="E642" s="117">
        <v>44729</v>
      </c>
      <c r="F642" s="106">
        <v>139</v>
      </c>
      <c r="G642" s="119">
        <v>562</v>
      </c>
      <c r="H642" s="115">
        <v>0</v>
      </c>
      <c r="I642" s="115">
        <v>8.2252931375772959E+18</v>
      </c>
    </row>
    <row r="643" spans="4:9" ht="15" customHeight="1">
      <c r="D643" s="111" t="b">
        <v>0</v>
      </c>
      <c r="E643" s="117">
        <v>44728</v>
      </c>
      <c r="F643" s="106">
        <v>131</v>
      </c>
      <c r="G643" s="119">
        <v>563</v>
      </c>
      <c r="H643" s="115">
        <v>0</v>
      </c>
      <c r="I643" s="115">
        <v>1.2793411348733188E+19</v>
      </c>
    </row>
    <row r="644" spans="4:9" ht="15" customHeight="1">
      <c r="D644" s="111" t="b">
        <v>0</v>
      </c>
      <c r="E644" s="117">
        <v>44727</v>
      </c>
      <c r="F644" s="106">
        <v>84</v>
      </c>
      <c r="G644" s="119">
        <v>564</v>
      </c>
      <c r="H644" s="115">
        <v>0</v>
      </c>
      <c r="I644" s="115">
        <v>1.3003022871740097E+19</v>
      </c>
    </row>
    <row r="645" spans="4:9" ht="15" customHeight="1">
      <c r="D645" s="111" t="b">
        <v>0</v>
      </c>
      <c r="E645" s="117">
        <v>44726</v>
      </c>
      <c r="F645" s="106">
        <v>43</v>
      </c>
      <c r="G645" s="119">
        <v>565</v>
      </c>
      <c r="H645" s="115">
        <v>0</v>
      </c>
      <c r="I645" s="115">
        <v>6.2806250443832484E+18</v>
      </c>
    </row>
    <row r="646" spans="4:9" ht="15" customHeight="1">
      <c r="D646" s="111" t="b">
        <v>0</v>
      </c>
      <c r="E646" s="117">
        <v>44725</v>
      </c>
      <c r="F646" s="106">
        <v>72</v>
      </c>
      <c r="G646" s="119">
        <v>566</v>
      </c>
      <c r="H646" s="115">
        <v>0</v>
      </c>
      <c r="I646" s="115">
        <v>1.4423535044857989E+19</v>
      </c>
    </row>
    <row r="647" spans="4:9" ht="15" customHeight="1">
      <c r="D647" s="111" t="b">
        <v>0</v>
      </c>
      <c r="E647" s="117">
        <v>44724</v>
      </c>
      <c r="F647" s="106">
        <v>158</v>
      </c>
      <c r="G647" s="119">
        <v>567</v>
      </c>
      <c r="H647" s="115">
        <v>0</v>
      </c>
      <c r="I647" s="115">
        <v>1.075261913343495E+19</v>
      </c>
    </row>
    <row r="648" spans="4:9" ht="15" customHeight="1">
      <c r="D648" s="111" t="b">
        <v>0</v>
      </c>
      <c r="E648" s="117">
        <v>44723</v>
      </c>
      <c r="F648" s="106">
        <v>157</v>
      </c>
      <c r="G648" s="119">
        <v>568</v>
      </c>
      <c r="H648" s="115">
        <v>0</v>
      </c>
      <c r="I648" s="115">
        <v>1.4437546160142739E+19</v>
      </c>
    </row>
    <row r="649" spans="4:9" ht="15" customHeight="1">
      <c r="D649" s="111" t="b">
        <v>0</v>
      </c>
      <c r="E649" s="117">
        <v>44722</v>
      </c>
      <c r="F649" s="106">
        <v>135</v>
      </c>
      <c r="G649" s="119">
        <v>569</v>
      </c>
      <c r="H649" s="115">
        <v>0</v>
      </c>
      <c r="I649" s="115">
        <v>9.4604747506779668E+18</v>
      </c>
    </row>
    <row r="650" spans="4:9" ht="15" customHeight="1">
      <c r="D650" s="111" t="b">
        <v>0</v>
      </c>
      <c r="E650" s="117">
        <v>44721</v>
      </c>
      <c r="F650" s="106">
        <v>130</v>
      </c>
      <c r="G650" s="119">
        <v>570</v>
      </c>
      <c r="H650" s="115">
        <v>0</v>
      </c>
      <c r="I650" s="115">
        <v>1.2448511300616971E+17</v>
      </c>
    </row>
    <row r="651" spans="4:9" ht="15" customHeight="1">
      <c r="D651" s="111" t="b">
        <v>0</v>
      </c>
      <c r="E651" s="117">
        <v>44720</v>
      </c>
      <c r="F651" s="106">
        <v>116</v>
      </c>
      <c r="G651" s="119">
        <v>571</v>
      </c>
      <c r="H651" s="115">
        <v>0</v>
      </c>
      <c r="I651" s="115">
        <v>5.1474351830521088E+18</v>
      </c>
    </row>
    <row r="652" spans="4:9" ht="15" customHeight="1">
      <c r="D652" s="111" t="b">
        <v>0</v>
      </c>
      <c r="E652" s="117">
        <v>44719</v>
      </c>
      <c r="F652" s="106">
        <v>75</v>
      </c>
      <c r="G652" s="119">
        <v>572</v>
      </c>
      <c r="H652" s="115">
        <v>0</v>
      </c>
      <c r="I652" s="115">
        <v>6.7532086675448282E+17</v>
      </c>
    </row>
    <row r="653" spans="4:9" ht="15" customHeight="1">
      <c r="D653" s="111" t="b">
        <v>0</v>
      </c>
      <c r="E653" s="117">
        <v>44718</v>
      </c>
      <c r="F653" s="106">
        <v>60</v>
      </c>
      <c r="G653" s="119">
        <v>573</v>
      </c>
      <c r="H653" s="115">
        <v>0</v>
      </c>
      <c r="I653" s="115">
        <v>4.7113801828037338E+17</v>
      </c>
    </row>
    <row r="654" spans="4:9" ht="15" customHeight="1">
      <c r="D654" s="111" t="b">
        <v>0</v>
      </c>
      <c r="E654" s="117">
        <v>44717</v>
      </c>
      <c r="F654" s="106">
        <v>144</v>
      </c>
      <c r="G654" s="119">
        <v>574</v>
      </c>
      <c r="H654" s="115">
        <v>0</v>
      </c>
      <c r="I654" s="115">
        <v>3.8581104960493179E+18</v>
      </c>
    </row>
    <row r="655" spans="4:9" ht="15" customHeight="1">
      <c r="D655" s="111" t="b">
        <v>0</v>
      </c>
      <c r="E655" s="117">
        <v>44716</v>
      </c>
      <c r="F655" s="106">
        <v>126</v>
      </c>
      <c r="G655" s="119">
        <v>575</v>
      </c>
      <c r="H655" s="115">
        <v>0</v>
      </c>
      <c r="I655" s="115">
        <v>1.2716170982841735E+19</v>
      </c>
    </row>
    <row r="656" spans="4:9" ht="15" customHeight="1">
      <c r="D656" s="111" t="b">
        <v>0</v>
      </c>
      <c r="E656" s="117">
        <v>44715</v>
      </c>
      <c r="F656" s="106">
        <v>140</v>
      </c>
      <c r="G656" s="119">
        <v>576</v>
      </c>
      <c r="H656" s="115">
        <v>0</v>
      </c>
      <c r="I656" s="115">
        <v>1.8142902343813081E+19</v>
      </c>
    </row>
    <row r="657" spans="4:9" ht="15" customHeight="1">
      <c r="D657" s="111" t="b">
        <v>0</v>
      </c>
      <c r="E657" s="117">
        <v>44714</v>
      </c>
      <c r="F657" s="106">
        <v>169</v>
      </c>
      <c r="G657" s="119">
        <v>577</v>
      </c>
      <c r="H657" s="115">
        <v>0</v>
      </c>
      <c r="I657" s="115">
        <v>4.7160988793999155E+18</v>
      </c>
    </row>
    <row r="658" spans="4:9" ht="15" customHeight="1">
      <c r="D658" s="111" t="b">
        <v>0</v>
      </c>
      <c r="E658" s="117">
        <v>44713</v>
      </c>
      <c r="F658" s="106">
        <v>91</v>
      </c>
      <c r="G658" s="119">
        <v>578</v>
      </c>
      <c r="H658" s="115">
        <v>0</v>
      </c>
      <c r="I658" s="115">
        <v>1.6968284585149899E+19</v>
      </c>
    </row>
    <row r="659" spans="4:9" ht="15" customHeight="1">
      <c r="D659" s="111" t="b">
        <v>0</v>
      </c>
      <c r="E659" s="117">
        <v>44712</v>
      </c>
      <c r="F659" s="106">
        <v>85</v>
      </c>
      <c r="G659" s="119">
        <v>579</v>
      </c>
      <c r="H659" s="115">
        <v>0</v>
      </c>
      <c r="I659" s="115">
        <v>1.0140915160869102E+19</v>
      </c>
    </row>
    <row r="660" spans="4:9" ht="15" customHeight="1">
      <c r="D660" s="111" t="b">
        <v>0</v>
      </c>
      <c r="E660" s="117">
        <v>44711</v>
      </c>
      <c r="F660" s="106">
        <v>67</v>
      </c>
      <c r="G660" s="119">
        <v>580</v>
      </c>
      <c r="H660" s="115">
        <v>0</v>
      </c>
      <c r="I660" s="115">
        <v>6.7381405070085914E+17</v>
      </c>
    </row>
    <row r="661" spans="4:9" ht="15" customHeight="1">
      <c r="D661" s="111" t="b">
        <v>0</v>
      </c>
      <c r="E661" s="117">
        <v>44710</v>
      </c>
      <c r="F661" s="106">
        <v>148</v>
      </c>
      <c r="G661" s="119">
        <v>581</v>
      </c>
      <c r="H661" s="115">
        <v>0</v>
      </c>
      <c r="I661" s="115">
        <v>7.2234598460772634E+17</v>
      </c>
    </row>
    <row r="662" spans="4:9" ht="15" customHeight="1">
      <c r="D662" s="111" t="b">
        <v>0</v>
      </c>
      <c r="E662" s="117">
        <v>44709</v>
      </c>
      <c r="F662" s="106">
        <v>161</v>
      </c>
      <c r="G662" s="119">
        <v>582</v>
      </c>
      <c r="H662" s="115">
        <v>0</v>
      </c>
      <c r="I662" s="115">
        <v>9.9647667058474926E+18</v>
      </c>
    </row>
    <row r="663" spans="4:9" ht="15" customHeight="1">
      <c r="D663" s="111" t="b">
        <v>0</v>
      </c>
      <c r="E663" s="117">
        <v>44708</v>
      </c>
      <c r="F663" s="106">
        <v>122</v>
      </c>
      <c r="G663" s="119">
        <v>583</v>
      </c>
      <c r="H663" s="115">
        <v>0</v>
      </c>
      <c r="I663" s="115">
        <v>2.1088268668023368E+18</v>
      </c>
    </row>
    <row r="664" spans="4:9" ht="15" customHeight="1">
      <c r="D664" s="111" t="b">
        <v>0</v>
      </c>
      <c r="E664" s="117">
        <v>44707</v>
      </c>
      <c r="F664" s="106">
        <v>150</v>
      </c>
      <c r="G664" s="119">
        <v>584</v>
      </c>
      <c r="H664" s="115">
        <v>0</v>
      </c>
      <c r="I664" s="115">
        <v>1.0958885829761147E+19</v>
      </c>
    </row>
    <row r="665" spans="4:9" ht="15" customHeight="1">
      <c r="D665" s="111" t="b">
        <v>0</v>
      </c>
      <c r="E665" s="117">
        <v>44706</v>
      </c>
      <c r="F665" s="106">
        <v>94</v>
      </c>
      <c r="G665" s="119">
        <v>585</v>
      </c>
      <c r="H665" s="115">
        <v>0</v>
      </c>
      <c r="I665" s="115">
        <v>1.308267568607948E+19</v>
      </c>
    </row>
    <row r="666" spans="4:9" ht="15" customHeight="1">
      <c r="D666" s="111" t="b">
        <v>0</v>
      </c>
      <c r="E666" s="117">
        <v>44705</v>
      </c>
      <c r="F666" s="106">
        <v>71</v>
      </c>
      <c r="G666" s="119">
        <v>586</v>
      </c>
      <c r="H666" s="115">
        <v>0</v>
      </c>
      <c r="I666" s="115">
        <v>1.5958807271866628E+19</v>
      </c>
    </row>
    <row r="667" spans="4:9" ht="15" customHeight="1">
      <c r="D667" s="111" t="b">
        <v>0</v>
      </c>
      <c r="E667" s="117">
        <v>44704</v>
      </c>
      <c r="F667" s="106">
        <v>82</v>
      </c>
      <c r="G667" s="119">
        <v>587</v>
      </c>
      <c r="H667" s="115">
        <v>0</v>
      </c>
      <c r="I667" s="115">
        <v>1.3217324595695092E+19</v>
      </c>
    </row>
    <row r="668" spans="4:9" ht="15" customHeight="1">
      <c r="D668" s="111" t="b">
        <v>0</v>
      </c>
      <c r="E668" s="117">
        <v>44703</v>
      </c>
      <c r="F668" s="106">
        <v>160</v>
      </c>
      <c r="G668" s="119">
        <v>588</v>
      </c>
      <c r="H668" s="115">
        <v>0</v>
      </c>
      <c r="I668" s="115">
        <v>9.9705004532060058E+18</v>
      </c>
    </row>
    <row r="669" spans="4:9" ht="15" customHeight="1">
      <c r="D669" s="111" t="b">
        <v>0</v>
      </c>
      <c r="E669" s="117">
        <v>44702</v>
      </c>
      <c r="F669" s="106">
        <v>141</v>
      </c>
      <c r="G669" s="119">
        <v>589</v>
      </c>
      <c r="H669" s="115">
        <v>0</v>
      </c>
      <c r="I669" s="115">
        <v>1.2937818189728274E+19</v>
      </c>
    </row>
    <row r="670" spans="4:9" ht="15" customHeight="1">
      <c r="D670" s="111" t="b">
        <v>0</v>
      </c>
      <c r="E670" s="117">
        <v>44701</v>
      </c>
      <c r="F670" s="106">
        <v>114</v>
      </c>
      <c r="G670" s="119">
        <v>590</v>
      </c>
      <c r="H670" s="115">
        <v>0</v>
      </c>
      <c r="I670" s="115">
        <v>5.7587153318721741E+18</v>
      </c>
    </row>
    <row r="671" spans="4:9" ht="15" customHeight="1">
      <c r="D671" s="111" t="b">
        <v>0</v>
      </c>
      <c r="E671" s="117">
        <v>44700</v>
      </c>
      <c r="F671" s="106">
        <v>170</v>
      </c>
      <c r="G671" s="119">
        <v>591</v>
      </c>
      <c r="H671" s="115">
        <v>0</v>
      </c>
      <c r="I671" s="115">
        <v>1.5751644287626181E+19</v>
      </c>
    </row>
    <row r="672" spans="4:9" ht="15" customHeight="1">
      <c r="D672" s="111" t="b">
        <v>0</v>
      </c>
      <c r="E672" s="117">
        <v>44699</v>
      </c>
      <c r="F672" s="106">
        <v>129</v>
      </c>
      <c r="G672" s="119">
        <v>592</v>
      </c>
      <c r="H672" s="115">
        <v>0</v>
      </c>
      <c r="I672" s="115">
        <v>1.0354042386968404E+19</v>
      </c>
    </row>
    <row r="673" spans="4:9" ht="15" customHeight="1">
      <c r="D673" s="111" t="b">
        <v>0</v>
      </c>
      <c r="E673" s="117">
        <v>44698</v>
      </c>
      <c r="F673" s="106">
        <v>48</v>
      </c>
      <c r="G673" s="119">
        <v>593</v>
      </c>
      <c r="H673" s="115">
        <v>0</v>
      </c>
      <c r="I673" s="115">
        <v>2.2250591675840914E+18</v>
      </c>
    </row>
    <row r="674" spans="4:9" ht="15" customHeight="1">
      <c r="D674" s="111" t="b">
        <v>0</v>
      </c>
      <c r="E674" s="117">
        <v>44697</v>
      </c>
      <c r="F674" s="106">
        <v>45</v>
      </c>
      <c r="G674" s="119">
        <v>594</v>
      </c>
      <c r="H674" s="115">
        <v>0</v>
      </c>
      <c r="I674" s="115">
        <v>3.8808155910292731E+18</v>
      </c>
    </row>
    <row r="675" spans="4:9" ht="15" customHeight="1">
      <c r="D675" s="111" t="b">
        <v>0</v>
      </c>
      <c r="E675" s="117">
        <v>44696</v>
      </c>
      <c r="F675" s="106">
        <v>133</v>
      </c>
      <c r="G675" s="119">
        <v>595</v>
      </c>
      <c r="H675" s="115">
        <v>0</v>
      </c>
      <c r="I675" s="115">
        <v>1.2362461798690781E+19</v>
      </c>
    </row>
    <row r="676" spans="4:9" ht="15" customHeight="1">
      <c r="D676" s="111" t="b">
        <v>0</v>
      </c>
      <c r="E676" s="117">
        <v>44695</v>
      </c>
      <c r="F676" s="106">
        <v>130</v>
      </c>
      <c r="G676" s="119">
        <v>596</v>
      </c>
      <c r="H676" s="115">
        <v>0</v>
      </c>
      <c r="I676" s="115">
        <v>8.903451977251113E+18</v>
      </c>
    </row>
    <row r="677" spans="4:9" ht="15" customHeight="1">
      <c r="D677" s="111" t="b">
        <v>0</v>
      </c>
      <c r="E677" s="117">
        <v>44694</v>
      </c>
      <c r="F677" s="106">
        <v>153</v>
      </c>
      <c r="G677" s="119">
        <v>597</v>
      </c>
      <c r="H677" s="115">
        <v>0</v>
      </c>
      <c r="I677" s="115">
        <v>8.6568503667942257E+18</v>
      </c>
    </row>
    <row r="678" spans="4:9" ht="15" customHeight="1">
      <c r="D678" s="111" t="b">
        <v>0</v>
      </c>
      <c r="E678" s="117">
        <v>44693</v>
      </c>
      <c r="F678" s="106">
        <v>172</v>
      </c>
      <c r="G678" s="119">
        <v>598</v>
      </c>
      <c r="H678" s="115">
        <v>0</v>
      </c>
      <c r="I678" s="115">
        <v>9.5931335587507794E+18</v>
      </c>
    </row>
    <row r="679" spans="4:9" ht="15" customHeight="1">
      <c r="D679" s="111" t="b">
        <v>0</v>
      </c>
      <c r="E679" s="117">
        <v>44692</v>
      </c>
      <c r="F679" s="106">
        <v>82</v>
      </c>
      <c r="G679" s="119">
        <v>599</v>
      </c>
      <c r="H679" s="115">
        <v>0</v>
      </c>
      <c r="I679" s="115">
        <v>1.4455590385573878E+19</v>
      </c>
    </row>
    <row r="680" spans="4:9" ht="15" customHeight="1">
      <c r="D680" s="111" t="b">
        <v>0</v>
      </c>
      <c r="E680" s="117">
        <v>44691</v>
      </c>
      <c r="F680" s="106">
        <v>88</v>
      </c>
      <c r="G680" s="119">
        <v>600</v>
      </c>
      <c r="H680" s="115">
        <v>0</v>
      </c>
      <c r="I680" s="115">
        <v>9.1381802346281892E+18</v>
      </c>
    </row>
    <row r="681" spans="4:9" ht="15" customHeight="1">
      <c r="D681" s="111" t="b">
        <v>0</v>
      </c>
      <c r="E681" s="117">
        <v>44690</v>
      </c>
      <c r="F681" s="106">
        <v>43</v>
      </c>
      <c r="G681" s="119">
        <v>601</v>
      </c>
      <c r="H681" s="115">
        <v>0</v>
      </c>
      <c r="I681" s="115">
        <v>8.7595131175593155E+18</v>
      </c>
    </row>
    <row r="682" spans="4:9" ht="15" customHeight="1">
      <c r="D682" s="111" t="b">
        <v>0</v>
      </c>
      <c r="E682" s="117">
        <v>44689</v>
      </c>
      <c r="F682" s="106">
        <v>173</v>
      </c>
      <c r="G682" s="119">
        <v>602</v>
      </c>
      <c r="H682" s="115">
        <v>0</v>
      </c>
      <c r="I682" s="115">
        <v>1.6599695823514327E+19</v>
      </c>
    </row>
    <row r="683" spans="4:9" ht="15" customHeight="1">
      <c r="D683" s="111" t="b">
        <v>0</v>
      </c>
      <c r="E683" s="117">
        <v>44688</v>
      </c>
      <c r="F683" s="106">
        <v>136</v>
      </c>
      <c r="G683" s="119">
        <v>603</v>
      </c>
      <c r="H683" s="115">
        <v>0</v>
      </c>
      <c r="I683" s="115">
        <v>9.0291315350911334E+18</v>
      </c>
    </row>
    <row r="684" spans="4:9" ht="15" customHeight="1">
      <c r="D684" s="111" t="b">
        <v>0</v>
      </c>
      <c r="E684" s="117">
        <v>44687</v>
      </c>
      <c r="F684" s="106">
        <v>117</v>
      </c>
      <c r="G684" s="119">
        <v>604</v>
      </c>
      <c r="H684" s="115">
        <v>0</v>
      </c>
      <c r="I684" s="115">
        <v>1.5236628810946443E+19</v>
      </c>
    </row>
    <row r="685" spans="4:9" ht="15" customHeight="1">
      <c r="D685" s="111" t="b">
        <v>0</v>
      </c>
      <c r="E685" s="117">
        <v>44686</v>
      </c>
      <c r="F685" s="106">
        <v>151</v>
      </c>
      <c r="G685" s="119">
        <v>605</v>
      </c>
      <c r="H685" s="115">
        <v>0</v>
      </c>
      <c r="I685" s="115">
        <v>1.1824111718455704E+19</v>
      </c>
    </row>
    <row r="686" spans="4:9" ht="15" customHeight="1">
      <c r="D686" s="111" t="b">
        <v>0</v>
      </c>
      <c r="E686" s="117">
        <v>44685</v>
      </c>
      <c r="F686" s="106">
        <v>121</v>
      </c>
      <c r="G686" s="119">
        <v>606</v>
      </c>
      <c r="H686" s="115">
        <v>0</v>
      </c>
      <c r="I686" s="115">
        <v>7.9805188811243868E+18</v>
      </c>
    </row>
    <row r="687" spans="4:9" ht="15" customHeight="1">
      <c r="D687" s="111" t="b">
        <v>0</v>
      </c>
      <c r="E687" s="117">
        <v>44684</v>
      </c>
      <c r="F687" s="106">
        <v>88</v>
      </c>
      <c r="G687" s="119">
        <v>607</v>
      </c>
      <c r="H687" s="115">
        <v>0</v>
      </c>
      <c r="I687" s="115">
        <v>6.6257945350969375E+18</v>
      </c>
    </row>
    <row r="688" spans="4:9" ht="15" customHeight="1">
      <c r="D688" s="111" t="b">
        <v>0</v>
      </c>
      <c r="E688" s="117">
        <v>44683</v>
      </c>
      <c r="F688" s="106">
        <v>73</v>
      </c>
      <c r="G688" s="119">
        <v>608</v>
      </c>
      <c r="H688" s="115">
        <v>0</v>
      </c>
      <c r="I688" s="115">
        <v>3.7004658236537298E+18</v>
      </c>
    </row>
    <row r="689" spans="4:9" ht="15" customHeight="1">
      <c r="D689" s="111" t="b">
        <v>0</v>
      </c>
      <c r="E689" s="117">
        <v>44682</v>
      </c>
      <c r="F689" s="106">
        <v>145</v>
      </c>
      <c r="G689" s="119">
        <v>609</v>
      </c>
      <c r="H689" s="115">
        <v>0</v>
      </c>
      <c r="I689" s="115">
        <v>1.6940617855624829E+19</v>
      </c>
    </row>
    <row r="690" spans="4:9" ht="15" customHeight="1">
      <c r="D690" s="111" t="b">
        <v>0</v>
      </c>
      <c r="E690" s="117">
        <v>44681</v>
      </c>
      <c r="F690" s="106">
        <v>137</v>
      </c>
      <c r="G690" s="119">
        <v>610</v>
      </c>
      <c r="H690" s="115">
        <v>0</v>
      </c>
      <c r="I690" s="115">
        <v>8.8758002117703731E+18</v>
      </c>
    </row>
    <row r="691" spans="4:9" ht="15" customHeight="1">
      <c r="D691" s="111" t="b">
        <v>0</v>
      </c>
      <c r="E691" s="117">
        <v>44680</v>
      </c>
      <c r="F691" s="106">
        <v>122</v>
      </c>
      <c r="G691" s="119">
        <v>611</v>
      </c>
      <c r="H691" s="115">
        <v>0</v>
      </c>
      <c r="I691" s="115">
        <v>1.672255725139176E+19</v>
      </c>
    </row>
    <row r="692" spans="4:9" ht="15" customHeight="1">
      <c r="D692" s="111" t="b">
        <v>0</v>
      </c>
      <c r="E692" s="117">
        <v>44679</v>
      </c>
      <c r="F692" s="106">
        <v>138</v>
      </c>
      <c r="G692" s="119">
        <v>612</v>
      </c>
      <c r="H692" s="115">
        <v>0</v>
      </c>
      <c r="I692" s="115">
        <v>9.9124730751293932E+18</v>
      </c>
    </row>
    <row r="693" spans="4:9" ht="15" customHeight="1">
      <c r="D693" s="111" t="b">
        <v>0</v>
      </c>
      <c r="E693" s="117">
        <v>44678</v>
      </c>
      <c r="F693" s="106">
        <v>83</v>
      </c>
      <c r="G693" s="119">
        <v>613</v>
      </c>
      <c r="H693" s="115">
        <v>0</v>
      </c>
      <c r="I693" s="115">
        <v>1.490137116059167E+18</v>
      </c>
    </row>
    <row r="694" spans="4:9" ht="15" customHeight="1">
      <c r="D694" s="111" t="b">
        <v>0</v>
      </c>
      <c r="E694" s="117">
        <v>44677</v>
      </c>
      <c r="F694" s="106">
        <v>72</v>
      </c>
      <c r="G694" s="119">
        <v>614</v>
      </c>
      <c r="H694" s="115">
        <v>0</v>
      </c>
      <c r="I694" s="115">
        <v>1.5441354109829485E+17</v>
      </c>
    </row>
    <row r="695" spans="4:9" ht="15" customHeight="1">
      <c r="D695" s="111" t="b">
        <v>0</v>
      </c>
      <c r="E695" s="117">
        <v>44676</v>
      </c>
      <c r="F695" s="106">
        <v>84</v>
      </c>
      <c r="G695" s="119">
        <v>615</v>
      </c>
      <c r="H695" s="115">
        <v>0</v>
      </c>
      <c r="I695" s="115">
        <v>2.7861510071005906E+18</v>
      </c>
    </row>
    <row r="696" spans="4:9" ht="15" customHeight="1">
      <c r="D696" s="111" t="b">
        <v>0</v>
      </c>
      <c r="E696" s="117">
        <v>44675</v>
      </c>
      <c r="F696" s="106">
        <v>169</v>
      </c>
      <c r="G696" s="119">
        <v>616</v>
      </c>
      <c r="H696" s="115">
        <v>0</v>
      </c>
      <c r="I696" s="115">
        <v>8.998632695484713E+18</v>
      </c>
    </row>
    <row r="697" spans="4:9" ht="15" customHeight="1">
      <c r="D697" s="111" t="b">
        <v>0</v>
      </c>
      <c r="E697" s="117">
        <v>44674</v>
      </c>
      <c r="F697" s="106">
        <v>156</v>
      </c>
      <c r="G697" s="119">
        <v>617</v>
      </c>
      <c r="H697" s="115">
        <v>0</v>
      </c>
      <c r="I697" s="115">
        <v>8.9661678007887073E+18</v>
      </c>
    </row>
    <row r="698" spans="4:9" ht="15" customHeight="1">
      <c r="D698" s="111" t="b">
        <v>0</v>
      </c>
      <c r="E698" s="117">
        <v>44673</v>
      </c>
      <c r="F698" s="106">
        <v>153</v>
      </c>
      <c r="G698" s="119">
        <v>618</v>
      </c>
      <c r="H698" s="115">
        <v>0</v>
      </c>
      <c r="I698" s="115">
        <v>1.2905280578836308E+19</v>
      </c>
    </row>
    <row r="699" spans="4:9" ht="15" customHeight="1">
      <c r="D699" s="111" t="b">
        <v>0</v>
      </c>
      <c r="E699" s="117">
        <v>44672</v>
      </c>
      <c r="F699" s="106">
        <v>136</v>
      </c>
      <c r="G699" s="119">
        <v>619</v>
      </c>
      <c r="H699" s="115">
        <v>0</v>
      </c>
      <c r="I699" s="115">
        <v>1.360290558446482E+19</v>
      </c>
    </row>
    <row r="700" spans="4:9" ht="15" customHeight="1">
      <c r="D700" s="111" t="b">
        <v>0</v>
      </c>
      <c r="E700" s="117">
        <v>44671</v>
      </c>
      <c r="F700" s="106">
        <v>129</v>
      </c>
      <c r="G700" s="119">
        <v>620</v>
      </c>
      <c r="H700" s="115">
        <v>0</v>
      </c>
      <c r="I700" s="115">
        <v>3.5849944899684342E+18</v>
      </c>
    </row>
    <row r="701" spans="4:9" ht="15" customHeight="1">
      <c r="D701" s="111" t="b">
        <v>0</v>
      </c>
      <c r="E701" s="117">
        <v>44670</v>
      </c>
      <c r="F701" s="106">
        <v>64</v>
      </c>
      <c r="G701" s="119">
        <v>621</v>
      </c>
      <c r="H701" s="115">
        <v>0</v>
      </c>
      <c r="I701" s="115">
        <v>1.0638823325369489E+19</v>
      </c>
    </row>
    <row r="702" spans="4:9" ht="15" customHeight="1">
      <c r="D702" s="111" t="b">
        <v>0</v>
      </c>
      <c r="E702" s="117">
        <v>44669</v>
      </c>
      <c r="F702" s="106">
        <v>91</v>
      </c>
      <c r="G702" s="119">
        <v>622</v>
      </c>
      <c r="H702" s="115">
        <v>0</v>
      </c>
      <c r="I702" s="115">
        <v>1.3320917368277158E+19</v>
      </c>
    </row>
    <row r="703" spans="4:9" ht="15" customHeight="1">
      <c r="D703" s="111" t="b">
        <v>0</v>
      </c>
      <c r="E703" s="117">
        <v>44668</v>
      </c>
      <c r="F703" s="106">
        <v>160</v>
      </c>
      <c r="G703" s="119">
        <v>623</v>
      </c>
      <c r="H703" s="115">
        <v>0</v>
      </c>
      <c r="I703" s="115">
        <v>1.3664645858466664E+19</v>
      </c>
    </row>
    <row r="704" spans="4:9" ht="15" customHeight="1">
      <c r="D704" s="111" t="b">
        <v>0</v>
      </c>
      <c r="E704" s="117">
        <v>44667</v>
      </c>
      <c r="F704" s="106">
        <v>145</v>
      </c>
      <c r="G704" s="119">
        <v>624</v>
      </c>
      <c r="H704" s="115">
        <v>0</v>
      </c>
      <c r="I704" s="115">
        <v>1.5900532110764997E+19</v>
      </c>
    </row>
    <row r="705" spans="4:9" ht="15" customHeight="1">
      <c r="D705" s="111" t="b">
        <v>0</v>
      </c>
      <c r="E705" s="117">
        <v>44666</v>
      </c>
      <c r="F705" s="106">
        <v>137</v>
      </c>
      <c r="G705" s="119">
        <v>625</v>
      </c>
      <c r="H705" s="115">
        <v>0</v>
      </c>
      <c r="I705" s="115">
        <v>1.3681208157631896E+19</v>
      </c>
    </row>
    <row r="706" spans="4:9" ht="15" customHeight="1">
      <c r="D706" s="111" t="b">
        <v>0</v>
      </c>
      <c r="E706" s="117">
        <v>44665</v>
      </c>
      <c r="F706" s="106">
        <v>173</v>
      </c>
      <c r="G706" s="119">
        <v>626</v>
      </c>
      <c r="H706" s="115">
        <v>0</v>
      </c>
      <c r="I706" s="115">
        <v>1.7759439115219448E+19</v>
      </c>
    </row>
    <row r="707" spans="4:9" ht="15" customHeight="1">
      <c r="D707" s="111" t="b">
        <v>0</v>
      </c>
      <c r="E707" s="117">
        <v>44664</v>
      </c>
      <c r="F707" s="106">
        <v>129</v>
      </c>
      <c r="G707" s="119">
        <v>627</v>
      </c>
      <c r="H707" s="115">
        <v>0</v>
      </c>
      <c r="I707" s="115">
        <v>1.2621791993772265E+19</v>
      </c>
    </row>
    <row r="708" spans="4:9" ht="15" customHeight="1">
      <c r="D708" s="111" t="b">
        <v>0</v>
      </c>
      <c r="E708" s="117">
        <v>44663</v>
      </c>
      <c r="F708" s="106">
        <v>67</v>
      </c>
      <c r="G708" s="119">
        <v>628</v>
      </c>
      <c r="H708" s="115">
        <v>0</v>
      </c>
      <c r="I708" s="115">
        <v>1.0538787788820072E+19</v>
      </c>
    </row>
    <row r="709" spans="4:9" ht="15" customHeight="1">
      <c r="D709" s="111" t="b">
        <v>0</v>
      </c>
      <c r="E709" s="117">
        <v>44662</v>
      </c>
      <c r="F709" s="106">
        <v>48</v>
      </c>
      <c r="G709" s="119">
        <v>629</v>
      </c>
      <c r="H709" s="115">
        <v>0</v>
      </c>
      <c r="I709" s="115">
        <v>8.5347108998128445E+18</v>
      </c>
    </row>
    <row r="710" spans="4:9" ht="15" customHeight="1">
      <c r="D710" s="111" t="b">
        <v>0</v>
      </c>
      <c r="E710" s="117">
        <v>44661</v>
      </c>
      <c r="F710" s="106">
        <v>137</v>
      </c>
      <c r="G710" s="119">
        <v>630</v>
      </c>
      <c r="H710" s="115">
        <v>0</v>
      </c>
      <c r="I710" s="115">
        <v>1.176878043329008E+19</v>
      </c>
    </row>
    <row r="711" spans="4:9" ht="15" customHeight="1">
      <c r="D711" s="111" t="b">
        <v>0</v>
      </c>
      <c r="E711" s="117">
        <v>44660</v>
      </c>
      <c r="F711" s="106">
        <v>170</v>
      </c>
      <c r="G711" s="119">
        <v>631</v>
      </c>
      <c r="H711" s="115">
        <v>0</v>
      </c>
      <c r="I711" s="115">
        <v>1.1257655775748561E+19</v>
      </c>
    </row>
    <row r="712" spans="4:9" ht="15" customHeight="1">
      <c r="D712" s="111" t="b">
        <v>0</v>
      </c>
      <c r="E712" s="117">
        <v>44659</v>
      </c>
      <c r="F712" s="106">
        <v>129</v>
      </c>
      <c r="G712" s="119">
        <v>632</v>
      </c>
      <c r="H712" s="115">
        <v>0</v>
      </c>
      <c r="I712" s="115">
        <v>8.2332970442055104E+17</v>
      </c>
    </row>
    <row r="713" spans="4:9" ht="15" customHeight="1">
      <c r="D713" s="111" t="b">
        <v>0</v>
      </c>
      <c r="E713" s="117">
        <v>44658</v>
      </c>
      <c r="F713" s="106">
        <v>173</v>
      </c>
      <c r="G713" s="119">
        <v>633</v>
      </c>
      <c r="H713" s="115">
        <v>0</v>
      </c>
      <c r="I713" s="115">
        <v>1.0511656903817236E+19</v>
      </c>
    </row>
    <row r="714" spans="4:9" ht="15" customHeight="1">
      <c r="D714" s="111" t="b">
        <v>0</v>
      </c>
      <c r="E714" s="117">
        <v>44657</v>
      </c>
      <c r="F714" s="106">
        <v>97</v>
      </c>
      <c r="G714" s="119">
        <v>634</v>
      </c>
      <c r="H714" s="115">
        <v>0</v>
      </c>
      <c r="I714" s="115">
        <v>1.5413720173494286E+19</v>
      </c>
    </row>
    <row r="715" spans="4:9" ht="15" customHeight="1">
      <c r="D715" s="111" t="b">
        <v>0</v>
      </c>
      <c r="E715" s="117">
        <v>44656</v>
      </c>
      <c r="F715" s="106">
        <v>64</v>
      </c>
      <c r="G715" s="119">
        <v>635</v>
      </c>
      <c r="H715" s="115">
        <v>0</v>
      </c>
      <c r="I715" s="115">
        <v>1.4515932126692481E+19</v>
      </c>
    </row>
    <row r="716" spans="4:9" ht="15" customHeight="1">
      <c r="D716" s="111" t="b">
        <v>0</v>
      </c>
      <c r="E716" s="117">
        <v>44655</v>
      </c>
      <c r="F716" s="106">
        <v>69</v>
      </c>
      <c r="G716" s="119">
        <v>636</v>
      </c>
      <c r="H716" s="115">
        <v>0</v>
      </c>
      <c r="I716" s="115">
        <v>5.7845404709593364E+18</v>
      </c>
    </row>
    <row r="717" spans="4:9" ht="15" customHeight="1">
      <c r="D717" s="111" t="b">
        <v>0</v>
      </c>
      <c r="E717" s="117">
        <v>44654</v>
      </c>
      <c r="F717" s="106">
        <v>141</v>
      </c>
      <c r="G717" s="119">
        <v>637</v>
      </c>
      <c r="H717" s="115">
        <v>0</v>
      </c>
      <c r="I717" s="115">
        <v>5.683247078683433E+18</v>
      </c>
    </row>
    <row r="718" spans="4:9" ht="15" customHeight="1">
      <c r="D718" s="111" t="b">
        <v>0</v>
      </c>
      <c r="E718" s="117">
        <v>44653</v>
      </c>
      <c r="F718" s="106">
        <v>156</v>
      </c>
      <c r="G718" s="119">
        <v>638</v>
      </c>
      <c r="H718" s="115">
        <v>0</v>
      </c>
      <c r="I718" s="115">
        <v>7.6561164775225933E+17</v>
      </c>
    </row>
    <row r="719" spans="4:9" ht="15" customHeight="1">
      <c r="D719" s="111" t="b">
        <v>0</v>
      </c>
      <c r="E719" s="117">
        <v>44652</v>
      </c>
      <c r="F719" s="106">
        <v>135</v>
      </c>
      <c r="G719" s="119">
        <v>639</v>
      </c>
      <c r="H719" s="115">
        <v>0</v>
      </c>
      <c r="I719" s="115">
        <v>1.7646908959322388E+19</v>
      </c>
    </row>
    <row r="720" spans="4:9" ht="15" customHeight="1">
      <c r="D720" s="111" t="b">
        <v>0</v>
      </c>
      <c r="E720" s="117">
        <v>44651</v>
      </c>
      <c r="F720" s="106">
        <v>142</v>
      </c>
      <c r="G720" s="119">
        <v>640</v>
      </c>
      <c r="H720" s="115">
        <v>0</v>
      </c>
      <c r="I720" s="115">
        <v>3.5778242590949873E+18</v>
      </c>
    </row>
    <row r="721" spans="4:9" ht="15" customHeight="1">
      <c r="D721" s="111" t="b">
        <v>0</v>
      </c>
      <c r="E721" s="117">
        <v>44650</v>
      </c>
      <c r="F721" s="106">
        <v>127</v>
      </c>
      <c r="G721" s="119">
        <v>641</v>
      </c>
      <c r="H721" s="115">
        <v>0</v>
      </c>
      <c r="I721" s="115">
        <v>4.6527432106049444E+18</v>
      </c>
    </row>
    <row r="722" spans="4:9" ht="15" customHeight="1">
      <c r="D722" s="111" t="b">
        <v>0</v>
      </c>
      <c r="E722" s="117">
        <v>44649</v>
      </c>
      <c r="F722" s="106">
        <v>73</v>
      </c>
      <c r="G722" s="119">
        <v>642</v>
      </c>
      <c r="H722" s="115">
        <v>0</v>
      </c>
      <c r="I722" s="115">
        <v>1.7162802138326487E+19</v>
      </c>
    </row>
    <row r="723" spans="4:9" ht="15" customHeight="1">
      <c r="D723" s="111" t="b">
        <v>0</v>
      </c>
      <c r="E723" s="117">
        <v>44648</v>
      </c>
      <c r="F723" s="106">
        <v>84</v>
      </c>
      <c r="G723" s="119">
        <v>643</v>
      </c>
      <c r="H723" s="115">
        <v>0</v>
      </c>
      <c r="I723" s="115">
        <v>1.6018167520252174E+19</v>
      </c>
    </row>
    <row r="724" spans="4:9" ht="15" customHeight="1">
      <c r="D724" s="111" t="b">
        <v>0</v>
      </c>
      <c r="E724" s="117">
        <v>44647</v>
      </c>
      <c r="F724" s="106">
        <v>163</v>
      </c>
      <c r="G724" s="119">
        <v>644</v>
      </c>
      <c r="H724" s="115">
        <v>0</v>
      </c>
      <c r="I724" s="115">
        <v>1.6805047339178428E+19</v>
      </c>
    </row>
    <row r="725" spans="4:9" ht="15" customHeight="1">
      <c r="D725" s="111" t="b">
        <v>0</v>
      </c>
      <c r="E725" s="117">
        <v>44646</v>
      </c>
      <c r="F725" s="106">
        <v>161</v>
      </c>
      <c r="G725" s="119">
        <v>645</v>
      </c>
      <c r="H725" s="115">
        <v>0</v>
      </c>
      <c r="I725" s="115">
        <v>9.5601520768310927E+18</v>
      </c>
    </row>
    <row r="726" spans="4:9" ht="15" customHeight="1">
      <c r="D726" s="111" t="b">
        <v>0</v>
      </c>
      <c r="E726" s="117">
        <v>44645</v>
      </c>
      <c r="F726" s="106">
        <v>119</v>
      </c>
      <c r="G726" s="119">
        <v>646</v>
      </c>
      <c r="H726" s="115">
        <v>0</v>
      </c>
      <c r="I726" s="115">
        <v>3.6355226537718979E+18</v>
      </c>
    </row>
    <row r="727" spans="4:9" ht="15" customHeight="1">
      <c r="D727" s="111" t="b">
        <v>0</v>
      </c>
      <c r="E727" s="117">
        <v>44644</v>
      </c>
      <c r="F727" s="106">
        <v>145</v>
      </c>
      <c r="G727" s="119">
        <v>647</v>
      </c>
      <c r="H727" s="115">
        <v>0</v>
      </c>
      <c r="I727" s="115">
        <v>5.0136008110209597E+18</v>
      </c>
    </row>
    <row r="728" spans="4:9" ht="15" customHeight="1">
      <c r="D728" s="111" t="b">
        <v>0</v>
      </c>
      <c r="E728" s="117">
        <v>44643</v>
      </c>
      <c r="F728" s="106">
        <v>93</v>
      </c>
      <c r="G728" s="119">
        <v>648</v>
      </c>
      <c r="H728" s="115">
        <v>0</v>
      </c>
      <c r="I728" s="115">
        <v>9.1141537684874496E+18</v>
      </c>
    </row>
    <row r="729" spans="4:9" ht="15" customHeight="1">
      <c r="D729" s="111" t="b">
        <v>0</v>
      </c>
      <c r="E729" s="117">
        <v>44642</v>
      </c>
      <c r="F729" s="106">
        <v>53</v>
      </c>
      <c r="G729" s="119">
        <v>649</v>
      </c>
      <c r="H729" s="115">
        <v>0</v>
      </c>
      <c r="I729" s="115">
        <v>4.6543708812027054E+18</v>
      </c>
    </row>
    <row r="730" spans="4:9" ht="15" customHeight="1">
      <c r="D730" s="111" t="b">
        <v>0</v>
      </c>
      <c r="E730" s="117">
        <v>44641</v>
      </c>
      <c r="F730" s="106">
        <v>61</v>
      </c>
      <c r="G730" s="119">
        <v>650</v>
      </c>
      <c r="H730" s="115">
        <v>0</v>
      </c>
      <c r="I730" s="115">
        <v>2.4475881789334538E+18</v>
      </c>
    </row>
    <row r="731" spans="4:9" ht="15" customHeight="1">
      <c r="D731" s="111" t="b">
        <v>0</v>
      </c>
      <c r="E731" s="117">
        <v>44640</v>
      </c>
      <c r="F731" s="106">
        <v>136</v>
      </c>
      <c r="G731" s="119">
        <v>651</v>
      </c>
      <c r="H731" s="115">
        <v>0</v>
      </c>
      <c r="I731" s="115">
        <v>2.4926615081482235E+18</v>
      </c>
    </row>
    <row r="732" spans="4:9" ht="15" customHeight="1">
      <c r="D732" s="111" t="b">
        <v>0</v>
      </c>
      <c r="E732" s="117">
        <v>44639</v>
      </c>
      <c r="F732" s="106">
        <v>166</v>
      </c>
      <c r="G732" s="119">
        <v>652</v>
      </c>
      <c r="H732" s="115">
        <v>0</v>
      </c>
      <c r="I732" s="115">
        <v>1.0375761819909073E+19</v>
      </c>
    </row>
    <row r="733" spans="4:9" ht="15" customHeight="1">
      <c r="D733" s="111" t="b">
        <v>0</v>
      </c>
      <c r="E733" s="117">
        <v>44638</v>
      </c>
      <c r="F733" s="106">
        <v>151</v>
      </c>
      <c r="G733" s="119">
        <v>653</v>
      </c>
      <c r="H733" s="115">
        <v>0</v>
      </c>
      <c r="I733" s="115">
        <v>8.4268989147821087E+18</v>
      </c>
    </row>
    <row r="734" spans="4:9" ht="15" customHeight="1">
      <c r="D734" s="111" t="b">
        <v>0</v>
      </c>
      <c r="E734" s="117">
        <v>44637</v>
      </c>
      <c r="F734" s="106">
        <v>174</v>
      </c>
      <c r="G734" s="119">
        <v>654</v>
      </c>
      <c r="H734" s="115">
        <v>0</v>
      </c>
      <c r="I734" s="115">
        <v>1.6021001307798032E+19</v>
      </c>
    </row>
    <row r="735" spans="4:9" ht="15" customHeight="1">
      <c r="D735" s="111" t="b">
        <v>0</v>
      </c>
      <c r="E735" s="117">
        <v>44636</v>
      </c>
      <c r="F735" s="106">
        <v>133</v>
      </c>
      <c r="G735" s="119">
        <v>655</v>
      </c>
      <c r="H735" s="115">
        <v>0</v>
      </c>
      <c r="I735" s="115">
        <v>1.081674035352278E+18</v>
      </c>
    </row>
    <row r="736" spans="4:9" ht="15" customHeight="1">
      <c r="D736" s="111" t="b">
        <v>0</v>
      </c>
      <c r="E736" s="117">
        <v>44635</v>
      </c>
      <c r="F736" s="106">
        <v>61</v>
      </c>
      <c r="G736" s="119">
        <v>656</v>
      </c>
      <c r="H736" s="115">
        <v>0</v>
      </c>
      <c r="I736" s="115">
        <v>1.4501205353128298E+19</v>
      </c>
    </row>
    <row r="737" spans="4:9" ht="15" customHeight="1">
      <c r="D737" s="111" t="b">
        <v>0</v>
      </c>
      <c r="E737" s="117">
        <v>44634</v>
      </c>
      <c r="F737" s="106">
        <v>97</v>
      </c>
      <c r="G737" s="119">
        <v>657</v>
      </c>
      <c r="H737" s="115">
        <v>0</v>
      </c>
      <c r="I737" s="115">
        <v>3.420448445133823E+18</v>
      </c>
    </row>
    <row r="738" spans="4:9" ht="15" customHeight="1">
      <c r="D738" s="111" t="b">
        <v>0</v>
      </c>
      <c r="E738" s="117">
        <v>44633</v>
      </c>
      <c r="F738" s="106">
        <v>139</v>
      </c>
      <c r="G738" s="119">
        <v>658</v>
      </c>
      <c r="H738" s="115">
        <v>0</v>
      </c>
      <c r="I738" s="115">
        <v>4.4559322212728934E+18</v>
      </c>
    </row>
    <row r="739" spans="4:9" ht="15" customHeight="1">
      <c r="D739" s="111" t="b">
        <v>0</v>
      </c>
      <c r="E739" s="117">
        <v>44632</v>
      </c>
      <c r="F739" s="106">
        <v>154</v>
      </c>
      <c r="G739" s="119">
        <v>659</v>
      </c>
      <c r="H739" s="115">
        <v>0</v>
      </c>
      <c r="I739" s="115">
        <v>2.7855368851414369E+18</v>
      </c>
    </row>
    <row r="740" spans="4:9" ht="15" customHeight="1">
      <c r="D740" s="111" t="b">
        <v>0</v>
      </c>
      <c r="E740" s="117">
        <v>44631</v>
      </c>
      <c r="F740" s="106">
        <v>134</v>
      </c>
      <c r="G740" s="119">
        <v>660</v>
      </c>
      <c r="H740" s="115">
        <v>0</v>
      </c>
      <c r="I740" s="115">
        <v>6.6984126837158031E+18</v>
      </c>
    </row>
    <row r="741" spans="4:9" ht="15" customHeight="1">
      <c r="D741" s="111" t="b">
        <v>0</v>
      </c>
      <c r="E741" s="117">
        <v>44630</v>
      </c>
      <c r="F741" s="106">
        <v>164</v>
      </c>
      <c r="G741" s="119">
        <v>661</v>
      </c>
      <c r="H741" s="115">
        <v>0</v>
      </c>
      <c r="I741" s="115">
        <v>5.3236258067932119E+18</v>
      </c>
    </row>
    <row r="742" spans="4:9" ht="15" customHeight="1">
      <c r="D742" s="111" t="b">
        <v>0</v>
      </c>
      <c r="E742" s="117">
        <v>44629</v>
      </c>
      <c r="F742" s="106">
        <v>91</v>
      </c>
      <c r="G742" s="119">
        <v>662</v>
      </c>
      <c r="H742" s="115">
        <v>0</v>
      </c>
      <c r="I742" s="115">
        <v>6.8135326201227981E+18</v>
      </c>
    </row>
    <row r="743" spans="4:9" ht="15" customHeight="1">
      <c r="D743" s="111" t="b">
        <v>0</v>
      </c>
      <c r="E743" s="117">
        <v>44628</v>
      </c>
      <c r="F743" s="106">
        <v>84</v>
      </c>
      <c r="G743" s="119">
        <v>663</v>
      </c>
      <c r="H743" s="115">
        <v>0</v>
      </c>
      <c r="I743" s="115">
        <v>1.678618343012396E+19</v>
      </c>
    </row>
    <row r="744" spans="4:9" ht="15" customHeight="1">
      <c r="D744" s="111" t="b">
        <v>0</v>
      </c>
      <c r="E744" s="117">
        <v>44627</v>
      </c>
      <c r="F744" s="106">
        <v>95</v>
      </c>
      <c r="G744" s="119">
        <v>664</v>
      </c>
      <c r="H744" s="115">
        <v>0</v>
      </c>
      <c r="I744" s="115">
        <v>2.3022670003221614E+18</v>
      </c>
    </row>
    <row r="745" spans="4:9" ht="15" customHeight="1">
      <c r="D745" s="111" t="b">
        <v>0</v>
      </c>
      <c r="E745" s="117">
        <v>44626</v>
      </c>
      <c r="F745" s="106">
        <v>150</v>
      </c>
      <c r="G745" s="119">
        <v>665</v>
      </c>
      <c r="H745" s="115">
        <v>0</v>
      </c>
      <c r="I745" s="115">
        <v>1.9545595071761802E+18</v>
      </c>
    </row>
    <row r="746" spans="4:9" ht="15" customHeight="1">
      <c r="D746" s="111" t="b">
        <v>0</v>
      </c>
      <c r="E746" s="117">
        <v>44625</v>
      </c>
      <c r="F746" s="106">
        <v>139</v>
      </c>
      <c r="G746" s="119">
        <v>666</v>
      </c>
      <c r="H746" s="115">
        <v>0</v>
      </c>
      <c r="I746" s="115">
        <v>1.7489549459549387E+19</v>
      </c>
    </row>
    <row r="747" spans="4:9" ht="15" customHeight="1">
      <c r="D747" s="111" t="b">
        <v>0</v>
      </c>
      <c r="E747" s="117">
        <v>44624</v>
      </c>
      <c r="F747" s="106">
        <v>118</v>
      </c>
      <c r="G747" s="119">
        <v>667</v>
      </c>
      <c r="H747" s="115">
        <v>0</v>
      </c>
      <c r="I747" s="115">
        <v>1.4539029134515913E+19</v>
      </c>
    </row>
    <row r="748" spans="4:9" ht="15" customHeight="1">
      <c r="D748" s="111" t="b">
        <v>0</v>
      </c>
      <c r="E748" s="117">
        <v>44623</v>
      </c>
      <c r="F748" s="106">
        <v>142</v>
      </c>
      <c r="G748" s="119">
        <v>668</v>
      </c>
      <c r="H748" s="115">
        <v>0</v>
      </c>
      <c r="I748" s="115">
        <v>9.9564552035265495E+18</v>
      </c>
    </row>
    <row r="749" spans="4:9" ht="15" customHeight="1">
      <c r="D749" s="111" t="b">
        <v>0</v>
      </c>
      <c r="E749" s="117">
        <v>44622</v>
      </c>
      <c r="F749" s="106">
        <v>109</v>
      </c>
      <c r="G749" s="119">
        <v>669</v>
      </c>
      <c r="H749" s="115">
        <v>0</v>
      </c>
      <c r="I749" s="115">
        <v>1.8445505146971746E+19</v>
      </c>
    </row>
    <row r="750" spans="4:9" ht="15" customHeight="1">
      <c r="D750" s="111" t="b">
        <v>0</v>
      </c>
      <c r="E750" s="117">
        <v>44621</v>
      </c>
      <c r="F750" s="106">
        <v>86</v>
      </c>
      <c r="G750" s="119">
        <v>670</v>
      </c>
      <c r="H750" s="115">
        <v>0</v>
      </c>
      <c r="I750" s="115">
        <v>1.2914210469590518E+19</v>
      </c>
    </row>
    <row r="751" spans="4:9" ht="15" customHeight="1">
      <c r="D751" s="111" t="b">
        <v>0</v>
      </c>
      <c r="E751" s="117">
        <v>44620</v>
      </c>
      <c r="F751" s="106">
        <v>97</v>
      </c>
      <c r="G751" s="119">
        <v>671</v>
      </c>
      <c r="H751" s="115">
        <v>0</v>
      </c>
      <c r="I751" s="115">
        <v>4.6733620793335429E+18</v>
      </c>
    </row>
    <row r="752" spans="4:9" ht="15" customHeight="1">
      <c r="D752" s="111" t="b">
        <v>0</v>
      </c>
      <c r="E752" s="117">
        <v>44619</v>
      </c>
      <c r="F752" s="106">
        <v>168</v>
      </c>
      <c r="G752" s="119">
        <v>672</v>
      </c>
      <c r="H752" s="115">
        <v>0</v>
      </c>
      <c r="I752" s="115">
        <v>7.2587352962188685E+17</v>
      </c>
    </row>
    <row r="753" spans="4:9" ht="15" customHeight="1">
      <c r="D753" s="111" t="b">
        <v>0</v>
      </c>
      <c r="E753" s="117">
        <v>44618</v>
      </c>
      <c r="F753" s="106">
        <v>158</v>
      </c>
      <c r="G753" s="119">
        <v>673</v>
      </c>
      <c r="H753" s="115">
        <v>0</v>
      </c>
      <c r="I753" s="115">
        <v>5.855287805382614E+18</v>
      </c>
    </row>
    <row r="754" spans="4:9" ht="15" customHeight="1">
      <c r="D754" s="111" t="b">
        <v>0</v>
      </c>
      <c r="E754" s="117">
        <v>44617</v>
      </c>
      <c r="F754" s="106">
        <v>130</v>
      </c>
      <c r="G754" s="119">
        <v>674</v>
      </c>
      <c r="H754" s="115">
        <v>0</v>
      </c>
      <c r="I754" s="115">
        <v>1.800560085263353E+19</v>
      </c>
    </row>
    <row r="755" spans="4:9" ht="15" customHeight="1">
      <c r="D755" s="111" t="b">
        <v>0</v>
      </c>
      <c r="E755" s="117">
        <v>44616</v>
      </c>
      <c r="F755" s="106">
        <v>153</v>
      </c>
      <c r="G755" s="119">
        <v>675</v>
      </c>
      <c r="H755" s="115">
        <v>0</v>
      </c>
      <c r="I755" s="115">
        <v>8.951747209563051E+18</v>
      </c>
    </row>
    <row r="756" spans="4:9" ht="15" customHeight="1">
      <c r="D756" s="111" t="b">
        <v>0</v>
      </c>
      <c r="E756" s="117">
        <v>44615</v>
      </c>
      <c r="F756" s="106">
        <v>97</v>
      </c>
      <c r="G756" s="119">
        <v>676</v>
      </c>
      <c r="H756" s="115">
        <v>0</v>
      </c>
      <c r="I756" s="115">
        <v>9.1539685755977636E+18</v>
      </c>
    </row>
    <row r="757" spans="4:9" ht="15" customHeight="1">
      <c r="D757" s="111" t="b">
        <v>0</v>
      </c>
      <c r="E757" s="117">
        <v>44614</v>
      </c>
      <c r="F757" s="106">
        <v>70</v>
      </c>
      <c r="G757" s="119">
        <v>677</v>
      </c>
      <c r="H757" s="115">
        <v>0</v>
      </c>
      <c r="I757" s="115">
        <v>1.2629136983421377E+19</v>
      </c>
    </row>
    <row r="758" spans="4:9" ht="15" customHeight="1">
      <c r="D758" s="111" t="b">
        <v>0</v>
      </c>
      <c r="E758" s="117">
        <v>44613</v>
      </c>
      <c r="F758" s="106">
        <v>76</v>
      </c>
      <c r="G758" s="119">
        <v>678</v>
      </c>
      <c r="H758" s="115">
        <v>0</v>
      </c>
      <c r="I758" s="115">
        <v>6.6075105801615636E+18</v>
      </c>
    </row>
    <row r="759" spans="4:9" ht="15" customHeight="1">
      <c r="D759" s="111" t="b">
        <v>0</v>
      </c>
      <c r="E759" s="117">
        <v>44612</v>
      </c>
      <c r="F759" s="106">
        <v>145</v>
      </c>
      <c r="G759" s="119">
        <v>679</v>
      </c>
      <c r="H759" s="115">
        <v>0</v>
      </c>
      <c r="I759" s="115">
        <v>9.0491980320584166E+17</v>
      </c>
    </row>
    <row r="760" spans="4:9" ht="15" customHeight="1">
      <c r="D760" s="111" t="b">
        <v>0</v>
      </c>
      <c r="E760" s="117">
        <v>44611</v>
      </c>
      <c r="F760" s="106">
        <v>145</v>
      </c>
      <c r="G760" s="119">
        <v>680</v>
      </c>
      <c r="H760" s="115">
        <v>0</v>
      </c>
      <c r="I760" s="115">
        <v>6.4795867663932406E+18</v>
      </c>
    </row>
    <row r="761" spans="4:9" ht="15" customHeight="1">
      <c r="D761" s="111" t="b">
        <v>0</v>
      </c>
      <c r="E761" s="117">
        <v>44610</v>
      </c>
      <c r="F761" s="106">
        <v>155</v>
      </c>
      <c r="G761" s="119">
        <v>681</v>
      </c>
      <c r="H761" s="115">
        <v>0</v>
      </c>
      <c r="I761" s="115">
        <v>1.580153588647014E+19</v>
      </c>
    </row>
    <row r="762" spans="4:9" ht="15" customHeight="1">
      <c r="D762" s="111" t="b">
        <v>0</v>
      </c>
      <c r="E762" s="117">
        <v>44609</v>
      </c>
      <c r="F762" s="106">
        <v>176</v>
      </c>
      <c r="G762" s="119">
        <v>682</v>
      </c>
      <c r="H762" s="115">
        <v>0</v>
      </c>
      <c r="I762" s="115">
        <v>2.5933647391990825E+18</v>
      </c>
    </row>
    <row r="763" spans="4:9" ht="15" customHeight="1">
      <c r="D763" s="111" t="b">
        <v>0</v>
      </c>
      <c r="E763" s="117">
        <v>44608</v>
      </c>
      <c r="F763" s="106">
        <v>95</v>
      </c>
      <c r="G763" s="119">
        <v>683</v>
      </c>
      <c r="H763" s="115">
        <v>0</v>
      </c>
      <c r="I763" s="115">
        <v>1.6817283323145605E+18</v>
      </c>
    </row>
    <row r="764" spans="4:9" ht="15" customHeight="1">
      <c r="D764" s="111" t="b">
        <v>0</v>
      </c>
      <c r="E764" s="117">
        <v>44607</v>
      </c>
      <c r="F764" s="106">
        <v>91</v>
      </c>
      <c r="G764" s="119">
        <v>684</v>
      </c>
      <c r="H764" s="115">
        <v>0</v>
      </c>
      <c r="I764" s="115">
        <v>6.6077079316546253E+17</v>
      </c>
    </row>
    <row r="765" spans="4:9" ht="15" customHeight="1">
      <c r="D765" s="111" t="b">
        <v>0</v>
      </c>
      <c r="E765" s="117">
        <v>44606</v>
      </c>
      <c r="F765" s="106">
        <v>79</v>
      </c>
      <c r="G765" s="119">
        <v>685</v>
      </c>
      <c r="H765" s="115">
        <v>0</v>
      </c>
      <c r="I765" s="115">
        <v>1.1854887193858609E+19</v>
      </c>
    </row>
    <row r="766" spans="4:9" ht="15" customHeight="1">
      <c r="D766" s="111" t="b">
        <v>0</v>
      </c>
      <c r="E766" s="117">
        <v>44605</v>
      </c>
      <c r="F766" s="106">
        <v>157</v>
      </c>
      <c r="G766" s="119">
        <v>686</v>
      </c>
      <c r="H766" s="115">
        <v>0</v>
      </c>
      <c r="I766" s="115">
        <v>9.1325470379922166E+18</v>
      </c>
    </row>
    <row r="767" spans="4:9" ht="15" customHeight="1">
      <c r="D767" s="111" t="b">
        <v>0</v>
      </c>
      <c r="E767" s="117">
        <v>44604</v>
      </c>
      <c r="F767" s="106">
        <v>148</v>
      </c>
      <c r="G767" s="119">
        <v>687</v>
      </c>
      <c r="H767" s="115">
        <v>0</v>
      </c>
      <c r="I767" s="115">
        <v>1.7044572743705475E+19</v>
      </c>
    </row>
    <row r="768" spans="4:9" ht="15" customHeight="1">
      <c r="D768" s="111" t="b">
        <v>0</v>
      </c>
      <c r="E768" s="117">
        <v>44603</v>
      </c>
      <c r="F768" s="106">
        <v>124</v>
      </c>
      <c r="G768" s="119">
        <v>688</v>
      </c>
      <c r="H768" s="115">
        <v>0</v>
      </c>
      <c r="I768" s="115">
        <v>1.7282234865452597E+19</v>
      </c>
    </row>
    <row r="769" spans="4:9" ht="15" customHeight="1">
      <c r="D769" s="111" t="b">
        <v>0</v>
      </c>
      <c r="E769" s="117">
        <v>44602</v>
      </c>
      <c r="F769" s="106">
        <v>167</v>
      </c>
      <c r="G769" s="119">
        <v>689</v>
      </c>
      <c r="H769" s="115">
        <v>0</v>
      </c>
      <c r="I769" s="115">
        <v>9.7963118995857715E+18</v>
      </c>
    </row>
    <row r="770" spans="4:9" ht="15" customHeight="1">
      <c r="D770" s="111" t="b">
        <v>0</v>
      </c>
      <c r="E770" s="117">
        <v>44601</v>
      </c>
      <c r="F770" s="106">
        <v>87</v>
      </c>
      <c r="G770" s="119">
        <v>690</v>
      </c>
      <c r="H770" s="115">
        <v>0</v>
      </c>
      <c r="I770" s="115">
        <v>3.081920302318635E+18</v>
      </c>
    </row>
    <row r="771" spans="4:9" ht="15" customHeight="1">
      <c r="D771" s="111" t="b">
        <v>0</v>
      </c>
      <c r="E771" s="117">
        <v>44600</v>
      </c>
      <c r="F771" s="106">
        <v>77</v>
      </c>
      <c r="G771" s="119">
        <v>691</v>
      </c>
      <c r="H771" s="115">
        <v>0</v>
      </c>
      <c r="I771" s="115">
        <v>9.121366140455807E+18</v>
      </c>
    </row>
    <row r="772" spans="4:9" ht="15" customHeight="1">
      <c r="D772" s="111" t="b">
        <v>0</v>
      </c>
      <c r="E772" s="117">
        <v>44599</v>
      </c>
      <c r="F772" s="106">
        <v>70</v>
      </c>
      <c r="G772" s="119">
        <v>692</v>
      </c>
      <c r="H772" s="115">
        <v>0</v>
      </c>
      <c r="I772" s="115">
        <v>2.2181648729673416E+18</v>
      </c>
    </row>
    <row r="773" spans="4:9" ht="15" customHeight="1">
      <c r="D773" s="111" t="b">
        <v>0</v>
      </c>
      <c r="E773" s="117">
        <v>44598</v>
      </c>
      <c r="F773" s="106">
        <v>153</v>
      </c>
      <c r="G773" s="119">
        <v>693</v>
      </c>
      <c r="H773" s="115">
        <v>0</v>
      </c>
      <c r="I773" s="115">
        <v>1.6245645356644565E+19</v>
      </c>
    </row>
    <row r="774" spans="4:9" ht="15" customHeight="1">
      <c r="D774" s="111" t="b">
        <v>0</v>
      </c>
      <c r="E774" s="117">
        <v>44597</v>
      </c>
      <c r="F774" s="106">
        <v>154</v>
      </c>
      <c r="G774" s="119">
        <v>694</v>
      </c>
      <c r="H774" s="115">
        <v>0</v>
      </c>
      <c r="I774" s="115">
        <v>1.4491579073104923E+19</v>
      </c>
    </row>
    <row r="775" spans="4:9" ht="15" customHeight="1">
      <c r="D775" s="111" t="b">
        <v>0</v>
      </c>
      <c r="E775" s="117">
        <v>44596</v>
      </c>
      <c r="F775" s="106">
        <v>152</v>
      </c>
      <c r="G775" s="119">
        <v>695</v>
      </c>
      <c r="H775" s="115">
        <v>0</v>
      </c>
      <c r="I775" s="115">
        <v>3.0080276884850263E+18</v>
      </c>
    </row>
    <row r="776" spans="4:9" ht="15" customHeight="1">
      <c r="D776" s="111" t="b">
        <v>0</v>
      </c>
      <c r="E776" s="117">
        <v>44595</v>
      </c>
      <c r="F776" s="106">
        <v>152</v>
      </c>
      <c r="G776" s="119">
        <v>696</v>
      </c>
      <c r="H776" s="115">
        <v>0</v>
      </c>
      <c r="I776" s="115">
        <v>1.3810336121268427E+19</v>
      </c>
    </row>
    <row r="777" spans="4:9" ht="15" customHeight="1">
      <c r="D777" s="111" t="b">
        <v>0</v>
      </c>
      <c r="E777" s="117">
        <v>44594</v>
      </c>
      <c r="F777" s="106">
        <v>131</v>
      </c>
      <c r="G777" s="119">
        <v>697</v>
      </c>
      <c r="H777" s="115">
        <v>0</v>
      </c>
      <c r="I777" s="115">
        <v>1.3416826841763928E+19</v>
      </c>
    </row>
    <row r="778" spans="4:9" ht="15" customHeight="1">
      <c r="D778" s="111" t="b">
        <v>0</v>
      </c>
      <c r="E778" s="117">
        <v>44593</v>
      </c>
      <c r="F778" s="106">
        <v>73</v>
      </c>
      <c r="G778" s="119">
        <v>698</v>
      </c>
      <c r="H778" s="115">
        <v>0</v>
      </c>
      <c r="I778" s="115">
        <v>5.4451239990112932E+18</v>
      </c>
    </row>
    <row r="779" spans="4:9" ht="15" customHeight="1">
      <c r="D779" s="111" t="b">
        <v>0</v>
      </c>
      <c r="E779" s="117">
        <v>44592</v>
      </c>
      <c r="F779" s="106">
        <v>60</v>
      </c>
      <c r="G779" s="119">
        <v>699</v>
      </c>
      <c r="H779" s="115">
        <v>0</v>
      </c>
      <c r="I779" s="115">
        <v>5.2622863757328937E+18</v>
      </c>
    </row>
    <row r="780" spans="4:9" ht="15" customHeight="1">
      <c r="D780" s="111" t="b">
        <v>0</v>
      </c>
      <c r="E780" s="117">
        <v>44591</v>
      </c>
      <c r="F780" s="106">
        <v>164</v>
      </c>
      <c r="G780" s="119">
        <v>700</v>
      </c>
      <c r="H780" s="115">
        <v>0</v>
      </c>
      <c r="I780" s="115">
        <v>6.4879048873474191E+18</v>
      </c>
    </row>
    <row r="781" spans="4:9" ht="15" customHeight="1">
      <c r="D781" s="111" t="b">
        <v>0</v>
      </c>
      <c r="E781" s="117">
        <v>44590</v>
      </c>
      <c r="F781" s="106">
        <v>154</v>
      </c>
      <c r="G781" s="119">
        <v>701</v>
      </c>
      <c r="H781" s="115">
        <v>0</v>
      </c>
      <c r="I781" s="115">
        <v>1.8123357223672076E+19</v>
      </c>
    </row>
    <row r="782" spans="4:9" ht="15" customHeight="1">
      <c r="D782" s="111" t="b">
        <v>0</v>
      </c>
      <c r="E782" s="117">
        <v>44589</v>
      </c>
      <c r="F782" s="106">
        <v>120</v>
      </c>
      <c r="G782" s="119">
        <v>702</v>
      </c>
      <c r="H782" s="115">
        <v>0</v>
      </c>
      <c r="I782" s="115">
        <v>7.3823621347541832E+18</v>
      </c>
    </row>
    <row r="783" spans="4:9" ht="15" customHeight="1">
      <c r="D783" s="111" t="b">
        <v>0</v>
      </c>
      <c r="E783" s="117">
        <v>44588</v>
      </c>
      <c r="F783" s="106">
        <v>178</v>
      </c>
      <c r="G783" s="119">
        <v>703</v>
      </c>
      <c r="H783" s="115">
        <v>0</v>
      </c>
      <c r="I783" s="115">
        <v>1.743884935414603E+19</v>
      </c>
    </row>
    <row r="784" spans="4:9" ht="15" customHeight="1">
      <c r="D784" s="111" t="b">
        <v>0</v>
      </c>
      <c r="E784" s="117">
        <v>44587</v>
      </c>
      <c r="F784" s="106">
        <v>98</v>
      </c>
      <c r="G784" s="119">
        <v>704</v>
      </c>
      <c r="H784" s="115">
        <v>0</v>
      </c>
      <c r="I784" s="115">
        <v>8.9624031614464143E+18</v>
      </c>
    </row>
    <row r="785" spans="4:9" ht="15" customHeight="1">
      <c r="D785" s="111" t="b">
        <v>0</v>
      </c>
      <c r="E785" s="117">
        <v>44586</v>
      </c>
      <c r="F785" s="106">
        <v>79</v>
      </c>
      <c r="G785" s="119">
        <v>705</v>
      </c>
      <c r="H785" s="115">
        <v>0</v>
      </c>
      <c r="I785" s="115">
        <v>5.633123119493931E+18</v>
      </c>
    </row>
    <row r="786" spans="4:9" ht="15" customHeight="1">
      <c r="D786" s="111" t="b">
        <v>0</v>
      </c>
      <c r="E786" s="117">
        <v>44585</v>
      </c>
      <c r="F786" s="106">
        <v>91</v>
      </c>
      <c r="G786" s="119">
        <v>706</v>
      </c>
      <c r="H786" s="115">
        <v>0</v>
      </c>
      <c r="I786" s="115">
        <v>1.3065810922502681E+19</v>
      </c>
    </row>
    <row r="787" spans="4:9" ht="15" customHeight="1">
      <c r="D787" s="111" t="b">
        <v>0</v>
      </c>
      <c r="E787" s="117">
        <v>44584</v>
      </c>
      <c r="F787" s="106">
        <v>163</v>
      </c>
      <c r="G787" s="119">
        <v>707</v>
      </c>
      <c r="H787" s="115">
        <v>0</v>
      </c>
      <c r="I787" s="115">
        <v>3.7827350654085315E+18</v>
      </c>
    </row>
    <row r="788" spans="4:9" ht="15" customHeight="1">
      <c r="D788" s="111" t="b">
        <v>0</v>
      </c>
      <c r="E788" s="117">
        <v>44583</v>
      </c>
      <c r="F788" s="106">
        <v>163</v>
      </c>
      <c r="G788" s="119">
        <v>708</v>
      </c>
      <c r="H788" s="115">
        <v>0</v>
      </c>
      <c r="I788" s="115">
        <v>1.2558954805902836E+19</v>
      </c>
    </row>
    <row r="789" spans="4:9" ht="15" customHeight="1">
      <c r="D789" s="111" t="b">
        <v>0</v>
      </c>
      <c r="E789" s="117">
        <v>44582</v>
      </c>
      <c r="F789" s="106">
        <v>140</v>
      </c>
      <c r="G789" s="119">
        <v>709</v>
      </c>
      <c r="H789" s="115">
        <v>0</v>
      </c>
      <c r="I789" s="115">
        <v>9.8466030837291643E+18</v>
      </c>
    </row>
    <row r="790" spans="4:9" ht="15" customHeight="1">
      <c r="D790" s="111" t="b">
        <v>0</v>
      </c>
      <c r="E790" s="117">
        <v>44581</v>
      </c>
      <c r="F790" s="106">
        <v>137</v>
      </c>
      <c r="G790" s="119">
        <v>710</v>
      </c>
      <c r="H790" s="115">
        <v>0</v>
      </c>
      <c r="I790" s="115">
        <v>4.1041822250384787E+17</v>
      </c>
    </row>
    <row r="791" spans="4:9" ht="15" customHeight="1">
      <c r="D791" s="111" t="b">
        <v>0</v>
      </c>
      <c r="E791" s="117">
        <v>44580</v>
      </c>
      <c r="F791" s="106">
        <v>100</v>
      </c>
      <c r="G791" s="119">
        <v>711</v>
      </c>
      <c r="H791" s="115">
        <v>0</v>
      </c>
      <c r="I791" s="115">
        <v>1.5455519622252771E+19</v>
      </c>
    </row>
    <row r="792" spans="4:9" ht="15" customHeight="1">
      <c r="D792" s="111" t="b">
        <v>0</v>
      </c>
      <c r="E792" s="117">
        <v>44579</v>
      </c>
      <c r="F792" s="106">
        <v>84</v>
      </c>
      <c r="G792" s="119">
        <v>712</v>
      </c>
      <c r="H792" s="115">
        <v>0</v>
      </c>
      <c r="I792" s="115">
        <v>9.0655372150587525E+18</v>
      </c>
    </row>
    <row r="793" spans="4:9" ht="15" customHeight="1">
      <c r="D793" s="111" t="b">
        <v>0</v>
      </c>
      <c r="E793" s="117">
        <v>44578</v>
      </c>
      <c r="F793" s="106">
        <v>56</v>
      </c>
      <c r="G793" s="119">
        <v>713</v>
      </c>
      <c r="H793" s="115">
        <v>0</v>
      </c>
      <c r="I793" s="115">
        <v>1.3034955778378263E+19</v>
      </c>
    </row>
    <row r="794" spans="4:9" ht="15" customHeight="1">
      <c r="D794" s="111" t="b">
        <v>0</v>
      </c>
      <c r="E794" s="117">
        <v>44577</v>
      </c>
      <c r="F794" s="106">
        <v>156</v>
      </c>
      <c r="G794" s="119">
        <v>714</v>
      </c>
      <c r="H794" s="115">
        <v>0</v>
      </c>
      <c r="I794" s="115">
        <v>1.5773920528089547E+19</v>
      </c>
    </row>
    <row r="795" spans="4:9" ht="15" customHeight="1">
      <c r="D795" s="111" t="b">
        <v>0</v>
      </c>
      <c r="E795" s="117">
        <v>44576</v>
      </c>
      <c r="F795" s="106">
        <v>150</v>
      </c>
      <c r="G795" s="119">
        <v>715</v>
      </c>
      <c r="H795" s="115">
        <v>0</v>
      </c>
      <c r="I795" s="115">
        <v>2.4582591168037545E+18</v>
      </c>
    </row>
    <row r="796" spans="4:9" ht="15" customHeight="1">
      <c r="D796" s="111" t="b">
        <v>0</v>
      </c>
      <c r="E796" s="117">
        <v>44575</v>
      </c>
      <c r="F796" s="106">
        <v>147</v>
      </c>
      <c r="G796" s="119">
        <v>716</v>
      </c>
      <c r="H796" s="115">
        <v>0</v>
      </c>
      <c r="I796" s="115">
        <v>1.5118876334020205E+19</v>
      </c>
    </row>
    <row r="797" spans="4:9" ht="15" customHeight="1">
      <c r="D797" s="111" t="b">
        <v>0</v>
      </c>
      <c r="E797" s="117">
        <v>44574</v>
      </c>
      <c r="F797" s="106">
        <v>179</v>
      </c>
      <c r="G797" s="119">
        <v>717</v>
      </c>
      <c r="H797" s="115">
        <v>0</v>
      </c>
      <c r="I797" s="115">
        <v>7.5081917704676413E+18</v>
      </c>
    </row>
    <row r="798" spans="4:9" ht="15" customHeight="1">
      <c r="D798" s="111" t="b">
        <v>0</v>
      </c>
      <c r="E798" s="117">
        <v>44573</v>
      </c>
      <c r="F798" s="106">
        <v>117</v>
      </c>
      <c r="G798" s="119">
        <v>718</v>
      </c>
      <c r="H798" s="115">
        <v>0</v>
      </c>
      <c r="I798" s="115">
        <v>3.5399533889097718E+18</v>
      </c>
    </row>
    <row r="799" spans="4:9" ht="15" customHeight="1">
      <c r="D799" s="111" t="b">
        <v>0</v>
      </c>
      <c r="E799" s="117">
        <v>44572</v>
      </c>
      <c r="F799" s="106">
        <v>66</v>
      </c>
      <c r="G799" s="119">
        <v>719</v>
      </c>
      <c r="H799" s="115">
        <v>0</v>
      </c>
      <c r="I799" s="115">
        <v>4.5443686411225216E+18</v>
      </c>
    </row>
    <row r="800" spans="4:9" ht="15" customHeight="1">
      <c r="D800" s="111" t="b">
        <v>0</v>
      </c>
      <c r="E800" s="117">
        <v>44571</v>
      </c>
      <c r="F800" s="106">
        <v>70</v>
      </c>
      <c r="G800" s="119">
        <v>720</v>
      </c>
      <c r="H800" s="115">
        <v>0</v>
      </c>
      <c r="I800" s="115">
        <v>1.247356284946516E+19</v>
      </c>
    </row>
    <row r="801" spans="4:9" ht="15" customHeight="1">
      <c r="D801" s="111" t="b">
        <v>0</v>
      </c>
      <c r="E801" s="117">
        <v>44570</v>
      </c>
      <c r="F801" s="106">
        <v>160</v>
      </c>
      <c r="G801" s="119">
        <v>721</v>
      </c>
      <c r="H801" s="115">
        <v>0</v>
      </c>
      <c r="I801" s="115">
        <v>9.9729486542183117E+18</v>
      </c>
    </row>
    <row r="802" spans="4:9" ht="15" customHeight="1">
      <c r="D802" s="111" t="b">
        <v>0</v>
      </c>
      <c r="E802" s="117">
        <v>44569</v>
      </c>
      <c r="F802" s="106">
        <v>174</v>
      </c>
      <c r="G802" s="119">
        <v>722</v>
      </c>
      <c r="H802" s="115">
        <v>0</v>
      </c>
      <c r="I802" s="115">
        <v>1.8423687560091146E+19</v>
      </c>
    </row>
    <row r="803" spans="4:9" ht="15" customHeight="1">
      <c r="D803" s="111" t="b">
        <v>0</v>
      </c>
      <c r="E803" s="117">
        <v>44568</v>
      </c>
      <c r="F803" s="106">
        <v>165</v>
      </c>
      <c r="G803" s="119">
        <v>723</v>
      </c>
      <c r="H803" s="115">
        <v>0</v>
      </c>
      <c r="I803" s="115">
        <v>7.1085132029541581E+18</v>
      </c>
    </row>
    <row r="804" spans="4:9" ht="15" customHeight="1">
      <c r="D804" s="111" t="b">
        <v>0</v>
      </c>
      <c r="E804" s="117">
        <v>44567</v>
      </c>
      <c r="F804" s="106">
        <v>139</v>
      </c>
      <c r="G804" s="119">
        <v>724</v>
      </c>
      <c r="H804" s="115">
        <v>0</v>
      </c>
      <c r="I804" s="115">
        <v>3.5005492182225126E+18</v>
      </c>
    </row>
    <row r="805" spans="4:9" ht="15" customHeight="1">
      <c r="D805" s="111" t="b">
        <v>0</v>
      </c>
      <c r="E805" s="117">
        <v>44566</v>
      </c>
      <c r="F805" s="106">
        <v>111</v>
      </c>
      <c r="G805" s="119">
        <v>725</v>
      </c>
      <c r="H805" s="115">
        <v>0</v>
      </c>
      <c r="I805" s="115">
        <v>9.8778557581913272E+18</v>
      </c>
    </row>
    <row r="806" spans="4:9" ht="15" customHeight="1">
      <c r="D806" s="111" t="b">
        <v>0</v>
      </c>
      <c r="E806" s="117">
        <v>44565</v>
      </c>
      <c r="F806" s="106">
        <v>63</v>
      </c>
      <c r="G806" s="119">
        <v>726</v>
      </c>
      <c r="H806" s="115">
        <v>0</v>
      </c>
      <c r="I806" s="115">
        <v>1.1305353448696322E+19</v>
      </c>
    </row>
    <row r="807" spans="4:9" ht="15" customHeight="1">
      <c r="D807" s="111" t="b">
        <v>0</v>
      </c>
      <c r="E807" s="117">
        <v>44564</v>
      </c>
      <c r="F807" s="106">
        <v>69</v>
      </c>
      <c r="G807" s="119">
        <v>727</v>
      </c>
      <c r="H807" s="115">
        <v>0</v>
      </c>
      <c r="I807" s="115">
        <v>1.4615264922551986E+19</v>
      </c>
    </row>
    <row r="808" spans="4:9" ht="15" customHeight="1">
      <c r="D808" s="111" t="b">
        <v>0</v>
      </c>
      <c r="E808" s="117">
        <v>44563</v>
      </c>
      <c r="F808" s="106">
        <v>162</v>
      </c>
      <c r="G808" s="119">
        <v>728</v>
      </c>
      <c r="H808" s="115">
        <v>0</v>
      </c>
      <c r="I808" s="115">
        <v>1.8264324934373849E+19</v>
      </c>
    </row>
    <row r="809" spans="4:9" ht="15" customHeight="1">
      <c r="D809" s="112" t="b">
        <v>0</v>
      </c>
      <c r="E809" s="118">
        <v>44562</v>
      </c>
      <c r="F809" s="108">
        <v>174</v>
      </c>
      <c r="G809" s="120">
        <v>729</v>
      </c>
      <c r="H809" s="115">
        <v>0</v>
      </c>
      <c r="I809" s="115">
        <v>4.3558892445786245E+18</v>
      </c>
    </row>
  </sheetData>
  <mergeCells count="1">
    <mergeCell ref="E7:F7"/>
  </mergeCells>
  <phoneticPr fontId="32" type="noConversion"/>
  <conditionalFormatting sqref="E23:G30 E36:G40 E46:G54">
    <cfRule type="cellIs" dxfId="126" priority="9" operator="equal">
      <formula>0</formula>
    </cfRule>
  </conditionalFormatting>
  <conditionalFormatting sqref="D80:D809">
    <cfRule type="cellIs" dxfId="125" priority="8" operator="notEqual">
      <formula>FALSE</formula>
    </cfRule>
  </conditionalFormatting>
  <conditionalFormatting sqref="E17:G17">
    <cfRule type="cellIs" dxfId="124" priority="4" operator="notEqual">
      <formula>"Note"</formula>
    </cfRule>
  </conditionalFormatting>
  <conditionalFormatting sqref="E24:G26">
    <cfRule type="colorScale" priority="6">
      <colorScale>
        <cfvo type="num" val="0"/>
        <cfvo type="num" val="0.2"/>
        <color rgb="FF000000"/>
        <color rgb="FF7A0000"/>
      </colorScale>
    </cfRule>
  </conditionalFormatting>
  <conditionalFormatting sqref="D79 D58:D65">
    <cfRule type="duplicateValues" dxfId="123" priority="5"/>
  </conditionalFormatting>
  <conditionalFormatting sqref="E15:G15">
    <cfRule type="cellIs" dxfId="122" priority="3" operator="notEqual">
      <formula>"Definition"</formula>
    </cfRule>
  </conditionalFormatting>
  <conditionalFormatting sqref="E7">
    <cfRule type="cellIs" dxfId="121" priority="2" operator="notEqual">
      <formula>"Dataset Description"</formula>
    </cfRule>
  </conditionalFormatting>
  <conditionalFormatting sqref="E58:G65">
    <cfRule type="cellIs" dxfId="120" priority="7" operator="notEqual">
      <formula>FALSE</formula>
    </cfRule>
  </conditionalFormatting>
  <conditionalFormatting sqref="E12:E13">
    <cfRule type="colorScale" priority="1">
      <colorScale>
        <cfvo type="num" val="0"/>
        <cfvo type="num" val="0.2"/>
        <color theme="1" tint="-0.499984740745262"/>
        <color rgb="FF7A0000"/>
      </colorScale>
    </cfRule>
  </conditionalFormatting>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68227-D911-4CAE-A0E4-B19328A2A274}">
  <sheetPr codeName="Sheet11">
    <tabColor rgb="FF9C9C9C"/>
  </sheetPr>
  <dimension ref="A1:W179"/>
  <sheetViews>
    <sheetView zoomScale="85" zoomScaleNormal="85" workbookViewId="0">
      <pane xSplit="4" ySplit="19" topLeftCell="E20" activePane="bottomRight" state="frozen"/>
      <selection activeCell="G80" sqref="G80"/>
      <selection pane="topRight" activeCell="G80" sqref="G80"/>
      <selection pane="bottomLeft" activeCell="G80" sqref="G80"/>
      <selection pane="bottomRight" activeCell="G80" sqref="G80"/>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10"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100</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100</v>
      </c>
    </row>
    <row r="10" spans="1:23" ht="15" hidden="1" customHeight="1" outlineLevel="1">
      <c r="D10" s="3" t="s">
        <v>50</v>
      </c>
      <c r="E10" s="26">
        <v>6</v>
      </c>
    </row>
    <row r="11" spans="1:23" ht="15" hidden="1" customHeight="1" outlineLevel="1">
      <c r="D11" s="3" t="s">
        <v>12</v>
      </c>
      <c r="E11" s="26" t="s">
        <v>207</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c r="H15" s="44" t="s">
        <v>40</v>
      </c>
      <c r="I15" s="44" t="s">
        <v>40</v>
      </c>
      <c r="J15" s="44" t="s">
        <v>40</v>
      </c>
    </row>
    <row r="16" spans="1:23" ht="10.199999999999999" hidden="1" customHeight="1" outlineLevel="1"/>
    <row r="17" spans="1:13" ht="34.950000000000003" hidden="1" customHeight="1" outlineLevel="1">
      <c r="D17" s="21" t="s">
        <v>3</v>
      </c>
      <c r="E17" s="45" t="s">
        <v>47</v>
      </c>
      <c r="F17" s="46" t="s">
        <v>47</v>
      </c>
      <c r="G17" s="47" t="s">
        <v>47</v>
      </c>
      <c r="H17" s="47" t="s">
        <v>47</v>
      </c>
      <c r="I17" s="47" t="s">
        <v>47</v>
      </c>
      <c r="J17" s="47" t="s">
        <v>47</v>
      </c>
    </row>
    <row r="18" spans="1:13" ht="10.199999999999999" hidden="1" customHeight="1" outlineLevel="1"/>
    <row r="19" spans="1:13" s="23" customFormat="1" ht="30" customHeight="1" collapsed="1">
      <c r="A19"/>
      <c r="B19"/>
      <c r="C19" s="91"/>
      <c r="D19" s="91" t="s">
        <v>4</v>
      </c>
      <c r="E19" s="92" t="s">
        <v>101</v>
      </c>
      <c r="F19" s="92" t="s">
        <v>102</v>
      </c>
      <c r="G19" s="92" t="s">
        <v>103</v>
      </c>
      <c r="H19" s="92" t="s">
        <v>104</v>
      </c>
      <c r="I19" s="92" t="s">
        <v>105</v>
      </c>
      <c r="J19" s="92" t="s">
        <v>106</v>
      </c>
      <c r="K19" s="23" t="s">
        <v>85</v>
      </c>
      <c r="L19" s="23" t="s">
        <v>38</v>
      </c>
      <c r="M19" s="23" t="s">
        <v>86</v>
      </c>
    </row>
    <row r="20" spans="1:13" ht="10.199999999999999" customHeight="1"/>
    <row r="21" spans="1:13" ht="14.4" outlineLevel="1">
      <c r="C21" s="41" t="s">
        <v>76</v>
      </c>
      <c r="D21" s="2" t="s">
        <v>7</v>
      </c>
    </row>
    <row r="22" spans="1:13" ht="10.199999999999999" customHeight="1" outlineLevel="1"/>
    <row r="23" spans="1:13" ht="15" hidden="1" customHeight="1" outlineLevel="2">
      <c r="D23" s="19" t="s">
        <v>8</v>
      </c>
      <c r="E23" s="9" t="s">
        <v>208</v>
      </c>
      <c r="F23" s="9" t="s">
        <v>196</v>
      </c>
      <c r="G23" s="9" t="s">
        <v>196</v>
      </c>
      <c r="H23" s="9" t="s">
        <v>196</v>
      </c>
      <c r="I23" s="9" t="s">
        <v>196</v>
      </c>
      <c r="J23" s="9" t="s">
        <v>193</v>
      </c>
    </row>
    <row r="24" spans="1:13" ht="15" hidden="1" customHeight="1" outlineLevel="2">
      <c r="D24" s="3" t="s">
        <v>9</v>
      </c>
      <c r="E24" s="10">
        <v>1</v>
      </c>
      <c r="F24" s="10">
        <v>0.94</v>
      </c>
      <c r="G24" s="10">
        <v>0.88</v>
      </c>
      <c r="H24" s="10">
        <v>0.99</v>
      </c>
      <c r="I24" s="10">
        <v>0.98</v>
      </c>
      <c r="J24" s="10">
        <v>0.63</v>
      </c>
    </row>
    <row r="25" spans="1:13" ht="15" hidden="1" customHeight="1" outlineLevel="2">
      <c r="D25" s="18" t="s">
        <v>10</v>
      </c>
      <c r="E25" s="10">
        <v>0</v>
      </c>
      <c r="F25" s="10">
        <v>0</v>
      </c>
      <c r="G25" s="10">
        <v>0</v>
      </c>
      <c r="H25" s="10">
        <v>0</v>
      </c>
      <c r="I25" s="10">
        <v>0</v>
      </c>
      <c r="J25" s="10">
        <v>0</v>
      </c>
    </row>
    <row r="26" spans="1:13" ht="15" hidden="1" customHeight="1" outlineLevel="2">
      <c r="D26" s="18" t="s">
        <v>11</v>
      </c>
      <c r="E26" s="10">
        <v>0.5</v>
      </c>
      <c r="F26" s="10">
        <v>8.3333333333333301E-2</v>
      </c>
      <c r="G26" s="10">
        <v>8.3333333333333301E-2</v>
      </c>
      <c r="H26" s="10">
        <v>8.3333333333333301E-2</v>
      </c>
      <c r="I26" s="10">
        <v>8.3333333333333301E-2</v>
      </c>
      <c r="J26" s="10">
        <v>8.3333333333333301E-2</v>
      </c>
    </row>
    <row r="27" spans="1:13" ht="15" hidden="1" customHeight="1" outlineLevel="2">
      <c r="D27" s="18" t="s">
        <v>12</v>
      </c>
      <c r="E27" s="11">
        <v>4800</v>
      </c>
      <c r="F27" s="11">
        <v>800</v>
      </c>
      <c r="G27" s="11">
        <v>800</v>
      </c>
      <c r="H27" s="11">
        <v>800</v>
      </c>
      <c r="I27" s="11">
        <v>800</v>
      </c>
      <c r="J27" s="11">
        <v>800</v>
      </c>
    </row>
    <row r="28" spans="1:13" ht="15" hidden="1" customHeight="1" outlineLevel="2">
      <c r="D28" s="18" t="s">
        <v>13</v>
      </c>
      <c r="E28" s="11">
        <v>100</v>
      </c>
      <c r="F28" s="11">
        <v>94</v>
      </c>
      <c r="G28" s="11">
        <v>88</v>
      </c>
      <c r="H28" s="11">
        <v>99</v>
      </c>
      <c r="I28" s="11">
        <v>98</v>
      </c>
      <c r="J28" s="11">
        <v>63</v>
      </c>
    </row>
    <row r="29" spans="1:13" ht="15" hidden="1" customHeight="1" outlineLevel="2">
      <c r="D29" s="19" t="s">
        <v>14</v>
      </c>
      <c r="E29" s="11">
        <v>100</v>
      </c>
      <c r="F29" s="11">
        <v>100</v>
      </c>
      <c r="G29" s="11">
        <v>100</v>
      </c>
      <c r="H29" s="11">
        <v>100</v>
      </c>
      <c r="I29" s="11">
        <v>100</v>
      </c>
      <c r="J29" s="11">
        <v>100</v>
      </c>
    </row>
    <row r="30" spans="1:13" ht="15" hidden="1" customHeight="1" outlineLevel="2">
      <c r="D30" s="3" t="s">
        <v>15</v>
      </c>
      <c r="E30" s="11">
        <v>0</v>
      </c>
      <c r="F30" s="11">
        <v>0</v>
      </c>
      <c r="G30" s="11">
        <v>0</v>
      </c>
      <c r="H30" s="11">
        <v>0</v>
      </c>
      <c r="I30" s="11">
        <v>0</v>
      </c>
      <c r="J30" s="11">
        <v>0</v>
      </c>
    </row>
    <row r="31" spans="1:13" ht="10.199999999999999" hidden="1" customHeight="1" outlineLevel="2"/>
    <row r="32" spans="1:13" ht="150" hidden="1" customHeight="1" outlineLevel="2"/>
    <row r="33" spans="3:10" ht="10.199999999999999" hidden="1" customHeight="1" outlineLevel="2"/>
    <row r="34" spans="3:10" ht="14.4" outlineLevel="1" collapsed="1">
      <c r="C34" s="41" t="s">
        <v>76</v>
      </c>
      <c r="D34" s="2" t="s">
        <v>16</v>
      </c>
    </row>
    <row r="35" spans="3:10" ht="10.199999999999999" customHeight="1" outlineLevel="1"/>
    <row r="36" spans="3:10" ht="15" hidden="1" customHeight="1" outlineLevel="2">
      <c r="D36" s="3" t="s">
        <v>17</v>
      </c>
      <c r="E36" s="12"/>
      <c r="F36" s="12">
        <v>0.95971711058393006</v>
      </c>
      <c r="G36" s="12">
        <v>0.972396960003305</v>
      </c>
      <c r="H36" s="12">
        <v>0.79474818107190803</v>
      </c>
      <c r="I36" s="12">
        <v>1.14556588951532</v>
      </c>
      <c r="J36" s="12">
        <v>53.74</v>
      </c>
    </row>
    <row r="37" spans="3:10" ht="15" hidden="1" customHeight="1" outlineLevel="2">
      <c r="D37" s="18" t="s">
        <v>18</v>
      </c>
      <c r="E37" s="12"/>
      <c r="F37" s="12">
        <v>1.0040571896059201</v>
      </c>
      <c r="G37" s="12">
        <v>0.96497514986460697</v>
      </c>
      <c r="H37" s="12">
        <v>0.81179215301685803</v>
      </c>
      <c r="I37" s="12">
        <v>1.13472454975387</v>
      </c>
      <c r="J37" s="12">
        <v>56.5</v>
      </c>
    </row>
    <row r="38" spans="3:10" ht="15" hidden="1" customHeight="1" outlineLevel="2">
      <c r="D38" s="18" t="s">
        <v>19</v>
      </c>
      <c r="E38" s="12">
        <v>0.68083333333333329</v>
      </c>
      <c r="F38" s="12">
        <v>0.74169855308344501</v>
      </c>
      <c r="G38" s="12">
        <v>1.02090078371049</v>
      </c>
      <c r="H38" s="12">
        <v>0.64591762987175905</v>
      </c>
      <c r="I38" s="12">
        <v>1.16956729991884</v>
      </c>
      <c r="J38" s="12">
        <v>43</v>
      </c>
    </row>
    <row r="39" spans="3:10" ht="15" hidden="1" customHeight="1" outlineLevel="2">
      <c r="D39" s="3" t="s">
        <v>20</v>
      </c>
      <c r="E39" s="12"/>
      <c r="F39" s="12">
        <v>0.14301112854037801</v>
      </c>
      <c r="G39" s="12">
        <v>0.13927962744675701</v>
      </c>
      <c r="H39" s="12">
        <v>0.14005547650838501</v>
      </c>
      <c r="I39" s="12">
        <v>0.13952689014156899</v>
      </c>
      <c r="J39" s="12">
        <v>30.9909142762321</v>
      </c>
    </row>
    <row r="40" spans="3:10" ht="15" hidden="1" customHeight="1" outlineLevel="2">
      <c r="D40" s="20" t="s">
        <v>21</v>
      </c>
      <c r="E40" s="12"/>
      <c r="F40" s="12">
        <v>2.0452182886392702E-2</v>
      </c>
      <c r="G40" s="12">
        <v>1.9398814621707498E-2</v>
      </c>
      <c r="H40" s="12">
        <v>1.9615536499990899E-2</v>
      </c>
      <c r="I40" s="12">
        <v>1.9467753072577601E-2</v>
      </c>
      <c r="J40" s="12">
        <v>960.43676767676698</v>
      </c>
    </row>
    <row r="41" spans="3:10" ht="10.199999999999999" hidden="1" customHeight="1" outlineLevel="2"/>
    <row r="42" spans="3:10" ht="150" hidden="1" customHeight="1" outlineLevel="2"/>
    <row r="43" spans="3:10" ht="10.199999999999999" hidden="1" customHeight="1" outlineLevel="2"/>
    <row r="44" spans="3:10" ht="14.4" outlineLevel="1" collapsed="1">
      <c r="C44" s="41" t="s">
        <v>76</v>
      </c>
      <c r="D44" s="2" t="s">
        <v>22</v>
      </c>
    </row>
    <row r="45" spans="3:10" ht="10.050000000000001" customHeight="1" outlineLevel="1"/>
    <row r="46" spans="3:10" ht="15" hidden="1" customHeight="1" outlineLevel="2">
      <c r="D46" s="3" t="s">
        <v>23</v>
      </c>
      <c r="E46" s="12"/>
      <c r="F46" s="12">
        <v>0.71126316063326001</v>
      </c>
      <c r="G46" s="12">
        <v>0.74591762987175902</v>
      </c>
      <c r="H46" s="12">
        <v>0.53971368705859102</v>
      </c>
      <c r="I46" s="12">
        <v>0.83482110783209895</v>
      </c>
      <c r="J46" s="12">
        <v>0</v>
      </c>
    </row>
    <row r="47" spans="3:10" ht="15" hidden="1" customHeight="1" outlineLevel="2">
      <c r="D47" s="18">
        <v>0.05</v>
      </c>
      <c r="E47" s="12"/>
      <c r="F47" s="12">
        <v>0.73949310631175202</v>
      </c>
      <c r="G47" s="12">
        <v>0.76895264286434495</v>
      </c>
      <c r="H47" s="12">
        <v>0.58826429705752703</v>
      </c>
      <c r="I47" s="12">
        <v>0.92727213730686198</v>
      </c>
      <c r="J47" s="12">
        <v>4.8499999999999996</v>
      </c>
    </row>
    <row r="48" spans="3:10" ht="15" hidden="1" customHeight="1" outlineLevel="2">
      <c r="D48" s="19">
        <v>0.25</v>
      </c>
      <c r="E48" s="12"/>
      <c r="F48" s="12">
        <v>0.81868881232372104</v>
      </c>
      <c r="G48" s="12">
        <v>0.86960017082102503</v>
      </c>
      <c r="H48" s="12">
        <v>0.66853970274926</v>
      </c>
      <c r="I48" s="12">
        <v>1.0605598336135</v>
      </c>
      <c r="J48" s="12">
        <v>27</v>
      </c>
    </row>
    <row r="49" spans="3:10" ht="15" hidden="1" customHeight="1" outlineLevel="2">
      <c r="D49" s="3">
        <v>0.5</v>
      </c>
      <c r="E49" s="12"/>
      <c r="F49" s="12">
        <v>1.0040571896059201</v>
      </c>
      <c r="G49" s="12">
        <v>0.96497514986460697</v>
      </c>
      <c r="H49" s="12">
        <v>0.81179215301685803</v>
      </c>
      <c r="I49" s="12">
        <v>1.13472454975387</v>
      </c>
      <c r="J49" s="12">
        <v>56.5</v>
      </c>
    </row>
    <row r="50" spans="3:10" ht="15" hidden="1" customHeight="1" outlineLevel="2">
      <c r="D50" s="18">
        <v>0.75</v>
      </c>
      <c r="E50" s="12"/>
      <c r="F50" s="12">
        <v>1.0706889809220099</v>
      </c>
      <c r="G50" s="12">
        <v>1.0414938360809101</v>
      </c>
      <c r="H50" s="12">
        <v>0.92152662517338801</v>
      </c>
      <c r="I50" s="12">
        <v>1.25571021560685</v>
      </c>
      <c r="J50" s="12">
        <v>77.25</v>
      </c>
    </row>
    <row r="51" spans="3:10" ht="15" hidden="1" customHeight="1" outlineLevel="2">
      <c r="D51" s="18">
        <v>0.95</v>
      </c>
      <c r="E51" s="12"/>
      <c r="F51" s="12">
        <v>1.15222922575824</v>
      </c>
      <c r="G51" s="12">
        <v>1.24952890124853</v>
      </c>
      <c r="H51" s="12">
        <v>0.98413150557256501</v>
      </c>
      <c r="I51" s="12">
        <v>1.36962228203883</v>
      </c>
      <c r="J51" s="12">
        <v>101.05</v>
      </c>
    </row>
    <row r="52" spans="3:10" ht="15" hidden="1" customHeight="1" outlineLevel="2">
      <c r="D52" s="3" t="s">
        <v>24</v>
      </c>
      <c r="E52" s="12"/>
      <c r="F52" s="12">
        <v>1.1870027044534399</v>
      </c>
      <c r="G52" s="12">
        <v>1.2912785384288501</v>
      </c>
      <c r="H52" s="12">
        <v>1.0747644143189301</v>
      </c>
      <c r="I52" s="12">
        <v>1.43488682063057</v>
      </c>
      <c r="J52" s="12">
        <v>108</v>
      </c>
    </row>
    <row r="53" spans="3:10" ht="15" hidden="1" customHeight="1" outlineLevel="2">
      <c r="D53" s="18" t="s">
        <v>25</v>
      </c>
      <c r="E53" s="12"/>
      <c r="F53" s="12">
        <v>0.47573954382018102</v>
      </c>
      <c r="G53" s="12">
        <v>0.54536090855709796</v>
      </c>
      <c r="H53" s="12">
        <v>0.53505072726034797</v>
      </c>
      <c r="I53" s="12">
        <v>0.60006571279847198</v>
      </c>
      <c r="J53" s="12">
        <v>108</v>
      </c>
    </row>
    <row r="54" spans="3:10" ht="15" hidden="1" customHeight="1" outlineLevel="2">
      <c r="D54" s="3" t="s">
        <v>26</v>
      </c>
      <c r="E54" s="12"/>
      <c r="F54" s="12">
        <v>0.252000168598291</v>
      </c>
      <c r="G54" s="12">
        <v>0.171893665259886</v>
      </c>
      <c r="H54" s="12">
        <v>0.25298692242412801</v>
      </c>
      <c r="I54" s="12">
        <v>0.19515038199335699</v>
      </c>
      <c r="J54" s="12">
        <v>50.25</v>
      </c>
    </row>
    <row r="55" spans="3:10" ht="10.199999999999999" hidden="1" customHeight="1" outlineLevel="2"/>
    <row r="56" spans="3:10" ht="14.4" outlineLevel="1" collapsed="1">
      <c r="C56" s="41" t="s">
        <v>76</v>
      </c>
      <c r="D56" s="2" t="s">
        <v>27</v>
      </c>
    </row>
    <row r="57" spans="3:10" ht="10.050000000000001" customHeight="1" outlineLevel="1"/>
    <row r="58" spans="3:10" ht="15" hidden="1" customHeight="1" outlineLevel="2">
      <c r="D58" s="3" t="s">
        <v>28</v>
      </c>
      <c r="E58" s="36" t="b">
        <v>0</v>
      </c>
      <c r="F58" s="36" t="b">
        <v>0</v>
      </c>
      <c r="G58" s="36" t="b">
        <v>0</v>
      </c>
      <c r="H58" s="36" t="b">
        <v>0</v>
      </c>
      <c r="I58" s="36" t="b">
        <v>0</v>
      </c>
      <c r="J58" s="36" t="b">
        <v>0</v>
      </c>
    </row>
    <row r="59" spans="3:10" ht="15" hidden="1" customHeight="1" outlineLevel="2">
      <c r="D59" s="18" t="s">
        <v>29</v>
      </c>
      <c r="E59" s="36" t="b">
        <v>0</v>
      </c>
      <c r="F59" s="36" t="b">
        <v>0</v>
      </c>
      <c r="G59" s="36" t="b">
        <v>0</v>
      </c>
      <c r="H59" s="36" t="b">
        <v>0</v>
      </c>
      <c r="I59" s="36" t="b">
        <v>0</v>
      </c>
      <c r="J59" s="36" t="b">
        <v>0</v>
      </c>
    </row>
    <row r="60" spans="3:10" ht="15" hidden="1" customHeight="1" outlineLevel="2">
      <c r="D60" s="18" t="s">
        <v>30</v>
      </c>
      <c r="E60" s="36" t="b">
        <v>0</v>
      </c>
      <c r="F60" s="36" t="b">
        <v>0</v>
      </c>
      <c r="G60" s="36" t="b">
        <v>0</v>
      </c>
      <c r="H60" s="36" t="b">
        <v>0</v>
      </c>
      <c r="I60" s="36" t="b">
        <v>0</v>
      </c>
      <c r="J60" s="36" t="b">
        <v>0</v>
      </c>
    </row>
    <row r="61" spans="3:10" ht="15" hidden="1" customHeight="1" outlineLevel="2">
      <c r="D61" s="18" t="s">
        <v>31</v>
      </c>
      <c r="E61" s="36" t="b">
        <v>0</v>
      </c>
      <c r="F61" s="36" t="b">
        <v>0</v>
      </c>
      <c r="G61" s="36" t="b">
        <v>0</v>
      </c>
      <c r="H61" s="36" t="b">
        <v>0</v>
      </c>
      <c r="I61" s="36" t="b">
        <v>0</v>
      </c>
      <c r="J61" s="36" t="b">
        <v>0</v>
      </c>
    </row>
    <row r="62" spans="3:10" ht="15" hidden="1" customHeight="1" outlineLevel="2">
      <c r="D62" s="3" t="s">
        <v>32</v>
      </c>
      <c r="E62" s="36" t="b">
        <v>0</v>
      </c>
      <c r="F62" s="36" t="b">
        <v>0</v>
      </c>
      <c r="G62" s="36" t="b">
        <v>0</v>
      </c>
      <c r="H62" s="36" t="b">
        <v>0</v>
      </c>
      <c r="I62" s="36" t="b">
        <v>0</v>
      </c>
      <c r="J62" s="36" t="b">
        <v>0</v>
      </c>
    </row>
    <row r="63" spans="3:10" ht="15" hidden="1" customHeight="1" outlineLevel="2">
      <c r="D63" s="18" t="s">
        <v>33</v>
      </c>
      <c r="E63" s="36" t="b">
        <v>0</v>
      </c>
      <c r="F63" s="36" t="b">
        <v>0</v>
      </c>
      <c r="G63" s="36" t="b">
        <v>0</v>
      </c>
      <c r="H63" s="36" t="b">
        <v>0</v>
      </c>
      <c r="I63" s="36" t="b">
        <v>0</v>
      </c>
      <c r="J63" s="36" t="b">
        <v>0</v>
      </c>
    </row>
    <row r="64" spans="3:10" ht="15" hidden="1" customHeight="1" outlineLevel="2">
      <c r="D64" s="18" t="s">
        <v>34</v>
      </c>
      <c r="E64" s="36" t="b">
        <v>0</v>
      </c>
      <c r="F64" s="36" t="b">
        <v>0</v>
      </c>
      <c r="G64" s="36" t="b">
        <v>0</v>
      </c>
      <c r="H64" s="36" t="b">
        <v>0</v>
      </c>
      <c r="I64" s="36" t="b">
        <v>0</v>
      </c>
      <c r="J64" s="36" t="b">
        <v>0</v>
      </c>
    </row>
    <row r="65" spans="3:13" ht="15" hidden="1" customHeight="1" outlineLevel="2">
      <c r="D65" s="3" t="s">
        <v>35</v>
      </c>
      <c r="E65" s="36" t="b">
        <v>0</v>
      </c>
      <c r="F65" s="36" t="b">
        <v>0</v>
      </c>
      <c r="G65" s="36" t="b">
        <v>0</v>
      </c>
      <c r="H65" s="36" t="b">
        <v>0</v>
      </c>
      <c r="I65" s="36" t="b">
        <v>0</v>
      </c>
      <c r="J65" s="36" t="b">
        <v>0</v>
      </c>
    </row>
    <row r="66" spans="3:13" ht="10.199999999999999" hidden="1" customHeight="1" outlineLevel="2"/>
    <row r="67" spans="3:13" ht="14.4" outlineLevel="1" collapsed="1">
      <c r="C67" s="41" t="s">
        <v>76</v>
      </c>
      <c r="D67" s="2" t="s">
        <v>36</v>
      </c>
    </row>
    <row r="68" spans="3:13" ht="10.050000000000001" customHeight="1" outlineLevel="1"/>
    <row r="69" spans="3:13" ht="15" hidden="1" customHeight="1" outlineLevel="2">
      <c r="D69" s="3" t="str">
        <f>IF(COUNTIF(FieldList1, "&lt;&gt;FALSE") = 0,"",SUBSTITUTE(LOWER(D58)," ","_") &amp;" = ")</f>
        <v/>
      </c>
      <c r="E69" t="str">
        <f>IF(COUNTIF(FieldList1, "&lt;&gt;FALSE") = 0,"","['"&amp;_xlfn.TEXTJOIN("', '", TRUE, _xlfn._xlws.FILTER(FieldRange,FieldList1&lt;&gt; FALSE, ""))&amp;"']")</f>
        <v/>
      </c>
    </row>
    <row r="70" spans="3:13" ht="15" hidden="1" customHeight="1" outlineLevel="2">
      <c r="D70" s="17" t="str">
        <f>IF(COUNTIF(FieldList2, "&lt;&gt;FALSE") = 0,"",SUBSTITUTE(LOWER(D59)," ","_")&amp;" = ")</f>
        <v/>
      </c>
      <c r="E70" t="str">
        <f>IF(COUNTIF(FieldList2, "&lt;&gt;FALSE") = 0,"","['"&amp;_xlfn.TEXTJOIN("', '", TRUE, _xlfn._xlws.FILTER(FieldRange,FieldList2&lt;&gt; FALSE, ""))&amp;"']")</f>
        <v/>
      </c>
    </row>
    <row r="71" spans="3:13" ht="15" hidden="1" customHeight="1" outlineLevel="2">
      <c r="D71" s="17" t="str">
        <f>IF(COUNTIF(FieldList3, "&lt;&gt;FALSE") = 0,"",SUBSTITUTE(LOWER(D60)," ","_")&amp;" = ")</f>
        <v/>
      </c>
      <c r="E71" t="str">
        <f>IF(COUNTIF(FieldList3, "&lt;&gt;FALSE") = 0,"","['"&amp;_xlfn.TEXTJOIN("', '", TRUE, _xlfn._xlws.FILTER(FieldRange,FieldList3&lt;&gt; FALSE, ""))&amp;"']")</f>
        <v/>
      </c>
    </row>
    <row r="72" spans="3:13" ht="15" hidden="1" customHeight="1" outlineLevel="2">
      <c r="D72" s="17" t="str">
        <f>IF(COUNTIF(FieldList4, "&lt;&gt;FALSE") = 0,"",SUBSTITUTE(LOWER(D61)," ","_")&amp;" = ")</f>
        <v/>
      </c>
      <c r="E72" t="str">
        <f>IF(COUNTIF(FieldList4, "&lt;&gt;FALSE") = 0,"","['"&amp;_xlfn.TEXTJOIN("', '", TRUE, _xlfn._xlws.FILTER(FieldRange,FieldList4&lt;&gt; FALSE, ""))&amp;"']")</f>
        <v/>
      </c>
    </row>
    <row r="73" spans="3:13" ht="15" hidden="1" customHeight="1" outlineLevel="2">
      <c r="D73" s="17" t="str">
        <f>IF(COUNTIF(FieldList5, "&lt;&gt;FALSE") = 0,"",SUBSTITUTE(LOWER(D62)," ","_")&amp;" = ")</f>
        <v/>
      </c>
      <c r="E73" t="str">
        <f>IF(COUNTIF(FieldList5, "&lt;&gt;FALSE") = 0,"","['"&amp;_xlfn.TEXTJOIN("', '", TRUE, _xlfn._xlws.FILTER(FieldRange,FieldList5&lt;&gt; FALSE, ""))&amp;"']")</f>
        <v/>
      </c>
    </row>
    <row r="74" spans="3:13" ht="15" hidden="1" customHeight="1" outlineLevel="2">
      <c r="D74" s="17" t="str">
        <f>IF(COUNTIF(FieldList6, "&lt;&gt;FALSE") = 0,"",SUBSTITUTE(LOWER(D63)," ","_")&amp;" = ")</f>
        <v/>
      </c>
      <c r="E74" t="str">
        <f>IF(COUNTIF(FieldList6, "&lt;&gt;FALSE") = 0,"","['"&amp;_xlfn.TEXTJOIN("', '", TRUE, _xlfn._xlws.FILTER(FieldRange,FieldList6&lt;&gt; FALSE, ""))&amp;"']")</f>
        <v/>
      </c>
    </row>
    <row r="75" spans="3:13"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3"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3" ht="15" hidden="1" customHeight="1" outlineLevel="2">
      <c r="D77" s="15" t="str">
        <f>IF(COUNTIF(tbl_SourceData_candle[Record List], "&lt;&gt;FALSE") = 0,"",SUBSTITUTE(LOWER(LightHeader)," ", "_") &amp;" = ")</f>
        <v/>
      </c>
      <c r="E77" t="str" cm="1">
        <f t="array" ref="E77">IF(COUNTIF(tbl_SourceData_candle[Record List], "&lt;&gt;FALSE") = 0,"","['"&amp;_xlfn.TEXTJOIN("', '", TRUE, _xlfn._xlws.FILTER(_xlfn.TAKE(tbl_SourceData_candle[],,-1), tbl_SourceData_candle[Record List] &lt;&gt; FALSE, ""))&amp;"']")</f>
        <v/>
      </c>
    </row>
    <row r="78" spans="3:13" ht="10.199999999999999" hidden="1" customHeight="1" outlineLevel="1" collapsed="1"/>
    <row r="79" spans="3:13" ht="30" customHeight="1">
      <c r="D79" s="109" t="s">
        <v>37</v>
      </c>
      <c r="E79" s="100" t="s">
        <v>101</v>
      </c>
      <c r="F79" s="100" t="s">
        <v>102</v>
      </c>
      <c r="G79" s="100" t="s">
        <v>103</v>
      </c>
      <c r="H79" s="101" t="s">
        <v>104</v>
      </c>
      <c r="I79" s="101" t="s">
        <v>105</v>
      </c>
      <c r="J79" s="101" t="s">
        <v>106</v>
      </c>
      <c r="K79" s="109" t="s">
        <v>85</v>
      </c>
      <c r="L79" s="109" t="s">
        <v>38</v>
      </c>
      <c r="M79" s="109" t="s">
        <v>86</v>
      </c>
    </row>
    <row r="80" spans="3:13" ht="15" customHeight="1">
      <c r="D80" s="110" t="b">
        <v>0</v>
      </c>
      <c r="E80" s="121">
        <v>0.68083333333333329</v>
      </c>
      <c r="F80" s="102">
        <v>0.84876064983794275</v>
      </c>
      <c r="G80" s="102">
        <v>1.011694756529808</v>
      </c>
      <c r="H80" s="114">
        <v>0.64876064983794279</v>
      </c>
      <c r="I80" s="114">
        <v>1.051694756529808</v>
      </c>
      <c r="J80" s="114">
        <v>24</v>
      </c>
      <c r="K80" s="115">
        <v>0</v>
      </c>
      <c r="L80" s="115">
        <v>0</v>
      </c>
      <c r="M80" s="115">
        <v>9.4669996886784614E+18</v>
      </c>
    </row>
    <row r="81" spans="4:13" ht="15" customHeight="1">
      <c r="D81" s="110" t="b">
        <v>0</v>
      </c>
      <c r="E81" s="121">
        <v>0.68084490740740744</v>
      </c>
      <c r="F81" s="102">
        <v>0.82329783034280446</v>
      </c>
      <c r="G81" s="102">
        <v>1.0420455992257023</v>
      </c>
      <c r="H81" s="114">
        <v>0.64329783034280452</v>
      </c>
      <c r="I81" s="114">
        <v>1.1220455992257024</v>
      </c>
      <c r="J81" s="114">
        <v>37</v>
      </c>
      <c r="K81" s="115">
        <v>1</v>
      </c>
      <c r="L81" s="115">
        <v>0</v>
      </c>
      <c r="M81" s="115">
        <v>1.7766580397659511E+19</v>
      </c>
    </row>
    <row r="82" spans="4:13" ht="15" customHeight="1">
      <c r="D82" s="111" t="b">
        <v>0</v>
      </c>
      <c r="E82" s="122">
        <v>0.68085648148148159</v>
      </c>
      <c r="F82" s="106">
        <v>0.83153080864623252</v>
      </c>
      <c r="G82" s="106">
        <v>1.0628865112102164</v>
      </c>
      <c r="H82" s="114">
        <v>0.77153080864623247</v>
      </c>
      <c r="I82" s="114">
        <v>1.1028865112102164</v>
      </c>
      <c r="J82" s="114">
        <v>46</v>
      </c>
      <c r="K82" s="115">
        <v>2</v>
      </c>
      <c r="L82" s="115">
        <v>0</v>
      </c>
      <c r="M82" s="115">
        <v>2.7266286845655731E+18</v>
      </c>
    </row>
    <row r="83" spans="4:13" ht="15" customHeight="1">
      <c r="D83" s="111" t="b">
        <v>0</v>
      </c>
      <c r="E83" s="122">
        <v>0.68086805555555552</v>
      </c>
      <c r="F83" s="106">
        <v>0.7982695763003832</v>
      </c>
      <c r="G83" s="106">
        <v>1.0309999158739098</v>
      </c>
      <c r="H83" s="114">
        <v>0.75826957630038316</v>
      </c>
      <c r="I83" s="114">
        <v>1.2309999158739098</v>
      </c>
      <c r="J83" s="114">
        <v>43</v>
      </c>
      <c r="K83" s="115">
        <v>3</v>
      </c>
      <c r="L83" s="115">
        <v>0</v>
      </c>
      <c r="M83" s="115">
        <v>3.1018841944580879E+18</v>
      </c>
    </row>
    <row r="84" spans="4:13" ht="15" customHeight="1">
      <c r="D84" s="111" t="b">
        <v>0</v>
      </c>
      <c r="E84" s="122">
        <v>0.68087962962962967</v>
      </c>
      <c r="F84" s="106">
        <v>0.75835609748536403</v>
      </c>
      <c r="G84" s="106">
        <v>1.041309915032649</v>
      </c>
      <c r="H84" s="114">
        <v>0.61835609748536402</v>
      </c>
      <c r="I84" s="114">
        <v>1.1613099150326489</v>
      </c>
      <c r="J84" s="114">
        <v>28</v>
      </c>
      <c r="K84" s="115">
        <v>4</v>
      </c>
      <c r="L84" s="115">
        <v>0</v>
      </c>
      <c r="M84" s="115">
        <v>1.1026480776910004E+19</v>
      </c>
    </row>
    <row r="85" spans="4:13" ht="15" customHeight="1">
      <c r="D85" s="111" t="b">
        <v>0</v>
      </c>
      <c r="E85" s="122">
        <v>0.68089120370370371</v>
      </c>
      <c r="F85" s="106">
        <v>0.7280218535859494</v>
      </c>
      <c r="G85" s="106">
        <v>0.99965751843134298</v>
      </c>
      <c r="H85" s="114">
        <v>0.62802185358594942</v>
      </c>
      <c r="I85" s="114">
        <v>1.1396575184313429</v>
      </c>
      <c r="J85" s="114">
        <v>73</v>
      </c>
      <c r="K85" s="115">
        <v>5</v>
      </c>
      <c r="L85" s="115">
        <v>0</v>
      </c>
      <c r="M85" s="115">
        <v>1.6684635772532461E+17</v>
      </c>
    </row>
    <row r="86" spans="4:13" ht="15" customHeight="1">
      <c r="D86" s="111" t="b">
        <v>0</v>
      </c>
      <c r="E86" s="122">
        <v>0.68090277777777775</v>
      </c>
      <c r="F86" s="106">
        <v>0.73530207212180887</v>
      </c>
      <c r="G86" s="106">
        <v>0.96966779287840277</v>
      </c>
      <c r="H86" s="114">
        <v>0.63530207212180889</v>
      </c>
      <c r="I86" s="114">
        <v>1.1496677928784027</v>
      </c>
      <c r="J86" s="114">
        <v>108</v>
      </c>
      <c r="K86" s="115">
        <v>6</v>
      </c>
      <c r="L86" s="115">
        <v>0</v>
      </c>
      <c r="M86" s="115">
        <v>1.7958135862060986E+19</v>
      </c>
    </row>
    <row r="87" spans="4:13" ht="15" customHeight="1">
      <c r="D87" s="111" t="b">
        <v>0</v>
      </c>
      <c r="E87" s="122">
        <v>0.68091435185185178</v>
      </c>
      <c r="F87" s="106">
        <v>0.72794905140059074</v>
      </c>
      <c r="G87" s="106">
        <v>0.92118440323448236</v>
      </c>
      <c r="H87" s="114">
        <v>0.70794905140059072</v>
      </c>
      <c r="I87" s="114">
        <v>1.1011844032344824</v>
      </c>
      <c r="J87" s="114">
        <v>75</v>
      </c>
      <c r="K87" s="115">
        <v>7</v>
      </c>
      <c r="L87" s="115">
        <v>0</v>
      </c>
      <c r="M87" s="115">
        <v>1.4240669553495929E+19</v>
      </c>
    </row>
    <row r="88" spans="4:13" ht="15" customHeight="1">
      <c r="D88" s="111" t="b">
        <v>0</v>
      </c>
      <c r="E88" s="122">
        <v>0.68092592592592593</v>
      </c>
      <c r="F88" s="106">
        <v>0.75706701345661442</v>
      </c>
      <c r="G88" s="106">
        <v>0.939608091299172</v>
      </c>
      <c r="H88" s="114">
        <v>0.61706701345661441</v>
      </c>
      <c r="I88" s="114">
        <v>1.1196080912991722</v>
      </c>
      <c r="J88" s="114">
        <v>64</v>
      </c>
      <c r="K88" s="115">
        <v>8</v>
      </c>
      <c r="L88" s="115">
        <v>0</v>
      </c>
      <c r="M88" s="115">
        <v>4.0388270223781524E+18</v>
      </c>
    </row>
    <row r="89" spans="4:13" ht="15" customHeight="1">
      <c r="D89" s="111" t="b">
        <v>0</v>
      </c>
      <c r="E89" s="122">
        <v>0.68093750000000008</v>
      </c>
      <c r="F89" s="106">
        <v>0.76463768359118056</v>
      </c>
      <c r="G89" s="106">
        <v>0.94900417221216382</v>
      </c>
      <c r="H89" s="114">
        <v>0.64463768359118057</v>
      </c>
      <c r="I89" s="114">
        <v>1.1490041722121638</v>
      </c>
      <c r="J89" s="114">
        <v>43</v>
      </c>
      <c r="K89" s="115">
        <v>9</v>
      </c>
      <c r="L89" s="115">
        <v>0</v>
      </c>
      <c r="M89" s="115">
        <v>1.4748970395272802E+19</v>
      </c>
    </row>
    <row r="90" spans="4:13" ht="15" customHeight="1">
      <c r="D90" s="111" t="b">
        <v>0</v>
      </c>
      <c r="E90" s="122">
        <v>0.68094907407407401</v>
      </c>
      <c r="F90" s="106">
        <v>0.74169855308344512</v>
      </c>
      <c r="G90" s="106">
        <v>0.9869643391006504</v>
      </c>
      <c r="H90" s="114">
        <v>0.58169855308344509</v>
      </c>
      <c r="I90" s="114">
        <v>1.0869643391006505</v>
      </c>
      <c r="J90" s="114">
        <v>38</v>
      </c>
      <c r="K90" s="115">
        <v>10</v>
      </c>
      <c r="L90" s="115">
        <v>0</v>
      </c>
      <c r="M90" s="115">
        <v>1.3814553421521459E+19</v>
      </c>
    </row>
    <row r="91" spans="4:13" ht="15" customHeight="1">
      <c r="D91" s="111" t="b">
        <v>0</v>
      </c>
      <c r="E91" s="122">
        <v>0.68096064814814816</v>
      </c>
      <c r="F91" s="106">
        <v>0.74169855308344512</v>
      </c>
      <c r="G91" s="106">
        <v>1.0067036258826634</v>
      </c>
      <c r="H91" s="114">
        <v>0.7216985530834451</v>
      </c>
      <c r="I91" s="114">
        <v>1.0867036258826634</v>
      </c>
      <c r="J91" s="114">
        <v>81</v>
      </c>
      <c r="K91" s="115">
        <v>11</v>
      </c>
      <c r="L91" s="115">
        <v>0</v>
      </c>
      <c r="M91" s="115">
        <v>1.6566036524739125E+19</v>
      </c>
    </row>
    <row r="92" spans="4:13" ht="15" customHeight="1">
      <c r="D92" s="111" t="b">
        <v>0</v>
      </c>
      <c r="E92" s="122">
        <v>0.6809722222222222</v>
      </c>
      <c r="F92" s="106">
        <v>0.77136649520678291</v>
      </c>
      <c r="G92" s="106">
        <v>0.97650251710618341</v>
      </c>
      <c r="H92" s="114">
        <v>0.71136649520678286</v>
      </c>
      <c r="I92" s="114">
        <v>0.97650251710618341</v>
      </c>
      <c r="J92" s="114">
        <v>0</v>
      </c>
      <c r="K92" s="115">
        <v>12</v>
      </c>
      <c r="L92" s="115">
        <v>0</v>
      </c>
      <c r="M92" s="115">
        <v>1.8101280317278308E+19</v>
      </c>
    </row>
    <row r="93" spans="4:13" ht="15" customHeight="1">
      <c r="D93" s="111" t="b">
        <v>0</v>
      </c>
      <c r="E93" s="122">
        <v>0.68098379629629635</v>
      </c>
      <c r="F93" s="106">
        <v>0.75593916530264726</v>
      </c>
      <c r="G93" s="106">
        <v>1.0155626177904309</v>
      </c>
      <c r="H93" s="114">
        <v>0.61593916530264725</v>
      </c>
      <c r="I93" s="114">
        <v>1.115562617790431</v>
      </c>
      <c r="J93" s="114">
        <v>49</v>
      </c>
      <c r="K93" s="115">
        <v>13</v>
      </c>
      <c r="L93" s="115">
        <v>0</v>
      </c>
      <c r="M93" s="115">
        <v>2.3556313229847994E+17</v>
      </c>
    </row>
    <row r="94" spans="4:13" ht="15" customHeight="1">
      <c r="D94" s="111" t="b">
        <v>0</v>
      </c>
      <c r="E94" s="122">
        <v>0.68099537037037028</v>
      </c>
      <c r="F94" s="106">
        <v>0.73326099034356784</v>
      </c>
      <c r="G94" s="106">
        <v>1.0054069916125266</v>
      </c>
      <c r="H94" s="114">
        <v>0.69326099034356781</v>
      </c>
      <c r="I94" s="114">
        <v>1.0854069916125266</v>
      </c>
      <c r="J94" s="114">
        <v>70</v>
      </c>
      <c r="K94" s="115">
        <v>14</v>
      </c>
      <c r="L94" s="115">
        <v>0</v>
      </c>
      <c r="M94" s="115">
        <v>1.7774812406837936E+19</v>
      </c>
    </row>
    <row r="95" spans="4:13" ht="15" customHeight="1">
      <c r="D95" s="111" t="b">
        <v>0</v>
      </c>
      <c r="E95" s="122">
        <v>0.68100694444444443</v>
      </c>
      <c r="F95" s="106">
        <v>0.71126316063326078</v>
      </c>
      <c r="G95" s="106">
        <v>0.95513664203190018</v>
      </c>
      <c r="H95" s="114">
        <v>0.69126316063326076</v>
      </c>
      <c r="I95" s="114">
        <v>0.99513664203190022</v>
      </c>
      <c r="J95" s="114">
        <v>79</v>
      </c>
      <c r="K95" s="115">
        <v>15</v>
      </c>
      <c r="L95" s="115">
        <v>0</v>
      </c>
      <c r="M95" s="115">
        <v>1.4486011815181711E+19</v>
      </c>
    </row>
    <row r="96" spans="4:13" ht="15" customHeight="1">
      <c r="D96" s="111" t="b">
        <v>0</v>
      </c>
      <c r="E96" s="122">
        <v>0.68101851851851858</v>
      </c>
      <c r="F96" s="106">
        <v>0.7397136870585912</v>
      </c>
      <c r="G96" s="106">
        <v>0.96468800845221925</v>
      </c>
      <c r="H96" s="114">
        <v>0.53971368705859124</v>
      </c>
      <c r="I96" s="114">
        <v>0.98468800845221915</v>
      </c>
      <c r="J96" s="114">
        <v>78</v>
      </c>
      <c r="K96" s="115">
        <v>16</v>
      </c>
      <c r="L96" s="115">
        <v>0</v>
      </c>
      <c r="M96" s="115">
        <v>6.3302661675827466E+18</v>
      </c>
    </row>
    <row r="97" spans="4:13" ht="15" customHeight="1">
      <c r="D97" s="111" t="b">
        <v>0</v>
      </c>
      <c r="E97" s="122">
        <v>0.68103009259259262</v>
      </c>
      <c r="F97" s="106">
        <v>0.76190509767034897</v>
      </c>
      <c r="G97" s="106">
        <v>0.9164536080296084</v>
      </c>
      <c r="H97" s="114">
        <v>0.70190509767034892</v>
      </c>
      <c r="I97" s="114">
        <v>1.0364536080296083</v>
      </c>
      <c r="J97" s="114">
        <v>17</v>
      </c>
      <c r="K97" s="115">
        <v>17</v>
      </c>
      <c r="L97" s="115">
        <v>0</v>
      </c>
      <c r="M97" s="115">
        <v>4.648564187017814E+18</v>
      </c>
    </row>
    <row r="98" spans="4:13" ht="15" customHeight="1">
      <c r="D98" s="111" t="b">
        <v>0</v>
      </c>
      <c r="E98" s="122">
        <v>0.68104166666666666</v>
      </c>
      <c r="F98" s="106">
        <v>0.79238130157716291</v>
      </c>
      <c r="G98" s="106">
        <v>0.9439472162704966</v>
      </c>
      <c r="H98" s="114">
        <v>0.59238130157716284</v>
      </c>
      <c r="I98" s="114">
        <v>0.9439472162704966</v>
      </c>
      <c r="J98" s="114">
        <v>66</v>
      </c>
      <c r="K98" s="115">
        <v>18</v>
      </c>
      <c r="L98" s="115">
        <v>0</v>
      </c>
      <c r="M98" s="115">
        <v>4.268054994955713E+18</v>
      </c>
    </row>
    <row r="99" spans="4:13" ht="15" customHeight="1">
      <c r="D99" s="111" t="b">
        <v>0</v>
      </c>
      <c r="E99" s="122">
        <v>0.6810532407407407</v>
      </c>
      <c r="F99" s="106">
        <v>0.76860986252984798</v>
      </c>
      <c r="G99" s="106">
        <v>0.95338668843320162</v>
      </c>
      <c r="H99" s="114">
        <v>0.58860986252984793</v>
      </c>
      <c r="I99" s="114">
        <v>1.1533866884332016</v>
      </c>
      <c r="J99" s="114">
        <v>21</v>
      </c>
      <c r="K99" s="115">
        <v>19</v>
      </c>
      <c r="L99" s="115">
        <v>0</v>
      </c>
      <c r="M99" s="115">
        <v>3.077089465151956E+18</v>
      </c>
    </row>
    <row r="100" spans="4:13" ht="15" customHeight="1">
      <c r="D100" s="111" t="b">
        <v>0</v>
      </c>
      <c r="E100" s="122">
        <v>0.68106481481481485</v>
      </c>
      <c r="F100" s="106">
        <v>0.76092376390454952</v>
      </c>
      <c r="G100" s="106">
        <v>0.93431895466453763</v>
      </c>
      <c r="H100" s="114">
        <v>0.62092376390454951</v>
      </c>
      <c r="I100" s="114">
        <v>1.0943189546645375</v>
      </c>
      <c r="J100" s="114">
        <v>52</v>
      </c>
      <c r="K100" s="115">
        <v>20</v>
      </c>
      <c r="L100" s="115">
        <v>0</v>
      </c>
      <c r="M100" s="115">
        <v>1.6401636842847619E+19</v>
      </c>
    </row>
    <row r="101" spans="4:13" ht="15" customHeight="1">
      <c r="D101" s="111" t="b">
        <v>0</v>
      </c>
      <c r="E101" s="122">
        <v>0.68107638888888899</v>
      </c>
      <c r="F101" s="106">
        <v>0.75331452626550399</v>
      </c>
      <c r="G101" s="106">
        <v>0.90628938602460163</v>
      </c>
      <c r="H101" s="114">
        <v>0.59331452626550396</v>
      </c>
      <c r="I101" s="114">
        <v>1.0062893860246016</v>
      </c>
      <c r="J101" s="114">
        <v>5</v>
      </c>
      <c r="K101" s="115">
        <v>21</v>
      </c>
      <c r="L101" s="115">
        <v>0</v>
      </c>
      <c r="M101" s="115">
        <v>4.9875416464515645E+18</v>
      </c>
    </row>
    <row r="102" spans="4:13" ht="15" customHeight="1">
      <c r="D102" s="111" t="b">
        <v>0</v>
      </c>
      <c r="E102" s="122">
        <v>0.68108796296296292</v>
      </c>
      <c r="F102" s="106">
        <v>0.75331452626550399</v>
      </c>
      <c r="G102" s="106">
        <v>0.88816359830410951</v>
      </c>
      <c r="H102" s="114">
        <v>0.55331452626550393</v>
      </c>
      <c r="I102" s="114">
        <v>1.0881635983041096</v>
      </c>
      <c r="J102" s="114">
        <v>10</v>
      </c>
      <c r="K102" s="115">
        <v>22</v>
      </c>
      <c r="L102" s="115">
        <v>0</v>
      </c>
      <c r="M102" s="115">
        <v>3.6292909191973949E+18</v>
      </c>
    </row>
    <row r="103" spans="4:13" ht="15" customHeight="1">
      <c r="D103" s="111" t="b">
        <v>0</v>
      </c>
      <c r="E103" s="122">
        <v>0.68109953703703707</v>
      </c>
      <c r="F103" s="106">
        <v>0.79098025257877924</v>
      </c>
      <c r="G103" s="106">
        <v>0.87040032633802733</v>
      </c>
      <c r="H103" s="114">
        <v>0.77098025257877922</v>
      </c>
      <c r="I103" s="114">
        <v>0.95040032633802718</v>
      </c>
      <c r="J103" s="114">
        <v>59</v>
      </c>
      <c r="K103" s="115">
        <v>23</v>
      </c>
      <c r="L103" s="115">
        <v>0</v>
      </c>
      <c r="M103" s="115">
        <v>2.4828494193419197E+18</v>
      </c>
    </row>
    <row r="104" spans="4:13" ht="15" customHeight="1">
      <c r="D104" s="111" t="b">
        <v>0</v>
      </c>
      <c r="E104" s="122">
        <v>0.68111111111111111</v>
      </c>
      <c r="F104" s="106">
        <v>0.79889005510456701</v>
      </c>
      <c r="G104" s="106">
        <v>0.8442883165478865</v>
      </c>
      <c r="H104" s="114">
        <v>0.67889005510456701</v>
      </c>
      <c r="I104" s="114">
        <v>0.94428831654788636</v>
      </c>
      <c r="J104" s="114">
        <v>82</v>
      </c>
      <c r="K104" s="115">
        <v>24</v>
      </c>
      <c r="L104" s="115">
        <v>0</v>
      </c>
      <c r="M104" s="115">
        <v>1.786125459104221E+19</v>
      </c>
    </row>
    <row r="105" spans="4:13" ht="15" customHeight="1">
      <c r="D105" s="111" t="b">
        <v>0</v>
      </c>
      <c r="E105" s="122">
        <v>0.68112268518518515</v>
      </c>
      <c r="F105" s="106">
        <v>0.83883455785979544</v>
      </c>
      <c r="G105" s="106">
        <v>0.83584543338240758</v>
      </c>
      <c r="H105" s="114">
        <v>0.71584543338240758</v>
      </c>
      <c r="I105" s="114">
        <v>1.0388345578597955</v>
      </c>
      <c r="J105" s="114">
        <v>87</v>
      </c>
      <c r="K105" s="115">
        <v>25</v>
      </c>
      <c r="L105" s="115">
        <v>0</v>
      </c>
      <c r="M105" s="115">
        <v>4.2618095165474317E+17</v>
      </c>
    </row>
    <row r="106" spans="4:13" ht="15" customHeight="1">
      <c r="D106" s="111" t="b">
        <v>0</v>
      </c>
      <c r="E106" s="122">
        <v>0.68113425925925919</v>
      </c>
      <c r="F106" s="106">
        <v>0.84722290343839335</v>
      </c>
      <c r="G106" s="106">
        <v>0.83584543338240758</v>
      </c>
      <c r="H106" s="114">
        <v>0.83584543338240758</v>
      </c>
      <c r="I106" s="114">
        <v>0.98722290343839336</v>
      </c>
      <c r="J106" s="114">
        <v>40</v>
      </c>
      <c r="K106" s="115">
        <v>26</v>
      </c>
      <c r="L106" s="115">
        <v>0</v>
      </c>
      <c r="M106" s="115">
        <v>2.748053022778752E+18</v>
      </c>
    </row>
    <row r="107" spans="4:13" ht="15" customHeight="1">
      <c r="D107" s="111" t="b">
        <v>0</v>
      </c>
      <c r="E107" s="122">
        <v>0.68114583333333334</v>
      </c>
      <c r="F107" s="106">
        <v>0.80486175826647366</v>
      </c>
      <c r="G107" s="106">
        <v>0.8024116160471112</v>
      </c>
      <c r="H107" s="114">
        <v>0.66241161604711118</v>
      </c>
      <c r="I107" s="114">
        <v>0.90486175826647364</v>
      </c>
      <c r="J107" s="114">
        <v>49</v>
      </c>
      <c r="K107" s="115">
        <v>27</v>
      </c>
      <c r="L107" s="115">
        <v>0</v>
      </c>
      <c r="M107" s="115">
        <v>1.7620419173237875E+19</v>
      </c>
    </row>
    <row r="108" spans="4:13" ht="15" customHeight="1">
      <c r="D108" s="111" t="b">
        <v>0</v>
      </c>
      <c r="E108" s="122">
        <v>0.68115740740740749</v>
      </c>
      <c r="F108" s="106">
        <v>0.84510484617979742</v>
      </c>
      <c r="G108" s="106">
        <v>0.81845984836805341</v>
      </c>
      <c r="H108" s="114">
        <v>0.61845984836805346</v>
      </c>
      <c r="I108" s="114">
        <v>1.0051048461797973</v>
      </c>
      <c r="J108" s="114">
        <v>52</v>
      </c>
      <c r="K108" s="115">
        <v>28</v>
      </c>
      <c r="L108" s="115">
        <v>0</v>
      </c>
      <c r="M108" s="115">
        <v>8.3169810873162107E+18</v>
      </c>
    </row>
    <row r="109" spans="4:13" ht="15" customHeight="1">
      <c r="D109" s="111" t="b">
        <v>0</v>
      </c>
      <c r="E109" s="122">
        <v>0.68116898148148142</v>
      </c>
      <c r="F109" s="106">
        <v>0.8028496038708075</v>
      </c>
      <c r="G109" s="106">
        <v>0.77753685594965072</v>
      </c>
      <c r="H109" s="114">
        <v>0.67753685594965074</v>
      </c>
      <c r="I109" s="114">
        <v>0.96284960387080765</v>
      </c>
      <c r="J109" s="114">
        <v>19</v>
      </c>
      <c r="K109" s="115">
        <v>29</v>
      </c>
      <c r="L109" s="115">
        <v>0</v>
      </c>
      <c r="M109" s="115">
        <v>1.2982902761378841E+19</v>
      </c>
    </row>
    <row r="110" spans="4:13" ht="15" customHeight="1">
      <c r="D110" s="111" t="b">
        <v>0</v>
      </c>
      <c r="E110" s="122">
        <v>0.68118055555555557</v>
      </c>
      <c r="F110" s="106">
        <v>0.79482110783209947</v>
      </c>
      <c r="G110" s="106">
        <v>0.79308759306864374</v>
      </c>
      <c r="H110" s="114">
        <v>0.73308759306864379</v>
      </c>
      <c r="I110" s="114">
        <v>0.83482110783209951</v>
      </c>
      <c r="J110" s="114">
        <v>46</v>
      </c>
      <c r="K110" s="115">
        <v>30</v>
      </c>
      <c r="L110" s="115">
        <v>0</v>
      </c>
      <c r="M110" s="115">
        <v>7.0861845437258783E+18</v>
      </c>
    </row>
    <row r="111" spans="4:13" ht="15" customHeight="1">
      <c r="D111" s="111" t="b">
        <v>0</v>
      </c>
      <c r="E111" s="122">
        <v>0.68119212962962961</v>
      </c>
      <c r="F111" s="106">
        <v>0.83456216322370447</v>
      </c>
      <c r="G111" s="106">
        <v>0.80894934493001658</v>
      </c>
      <c r="H111" s="114">
        <v>0.66894934493001657</v>
      </c>
      <c r="I111" s="114">
        <v>0.8745621632237045</v>
      </c>
      <c r="J111" s="114">
        <v>13</v>
      </c>
      <c r="K111" s="115">
        <v>31</v>
      </c>
      <c r="L111" s="115">
        <v>0</v>
      </c>
      <c r="M111" s="115">
        <v>1.3096942872178323E+19</v>
      </c>
    </row>
    <row r="112" spans="4:13" ht="15" customHeight="1">
      <c r="D112" s="111" t="b">
        <v>0</v>
      </c>
      <c r="E112" s="122">
        <v>0.68120370370370376</v>
      </c>
      <c r="F112" s="106">
        <v>0.83456216322370447</v>
      </c>
      <c r="G112" s="106">
        <v>0.78468086458211606</v>
      </c>
      <c r="H112" s="114">
        <v>0.60468086458211601</v>
      </c>
      <c r="I112" s="114">
        <v>0.85456216322370449</v>
      </c>
      <c r="J112" s="114">
        <v>56</v>
      </c>
      <c r="K112" s="115">
        <v>32</v>
      </c>
      <c r="L112" s="115">
        <v>0</v>
      </c>
      <c r="M112" s="115">
        <v>4.2658011876172754E+18</v>
      </c>
    </row>
    <row r="113" spans="4:13" ht="15" customHeight="1">
      <c r="D113" s="111" t="b">
        <v>0</v>
      </c>
      <c r="E113" s="122">
        <v>0.68121527777777768</v>
      </c>
      <c r="F113" s="106">
        <v>0.84290778485594153</v>
      </c>
      <c r="G113" s="106">
        <v>0.76898724729047374</v>
      </c>
      <c r="H113" s="114">
        <v>0.68898724729047378</v>
      </c>
      <c r="I113" s="114">
        <v>0.86290778485594155</v>
      </c>
      <c r="J113" s="114">
        <v>67</v>
      </c>
      <c r="K113" s="115">
        <v>33</v>
      </c>
      <c r="L113" s="115">
        <v>0</v>
      </c>
      <c r="M113" s="115">
        <v>1.6206645996915313E+19</v>
      </c>
    </row>
    <row r="114" spans="4:13" ht="15" customHeight="1">
      <c r="D114" s="111" t="b">
        <v>0</v>
      </c>
      <c r="E114" s="122">
        <v>0.68122685185185183</v>
      </c>
      <c r="F114" s="106">
        <v>0.87662409625017923</v>
      </c>
      <c r="G114" s="106">
        <v>0.74591762987175947</v>
      </c>
      <c r="H114" s="114">
        <v>0.64591762987175949</v>
      </c>
      <c r="I114" s="114">
        <v>0.99662409625017923</v>
      </c>
      <c r="J114" s="114">
        <v>72</v>
      </c>
      <c r="K114" s="115">
        <v>34</v>
      </c>
      <c r="L114" s="115">
        <v>0</v>
      </c>
      <c r="M114" s="115">
        <v>1.1857447406385371E+19</v>
      </c>
    </row>
    <row r="115" spans="4:13" ht="15" customHeight="1">
      <c r="D115" s="111" t="b">
        <v>0</v>
      </c>
      <c r="E115" s="122">
        <v>0.68123842592592598</v>
      </c>
      <c r="F115" s="106">
        <v>0.89415657817518279</v>
      </c>
      <c r="G115" s="106">
        <v>0.74591762987175947</v>
      </c>
      <c r="H115" s="114">
        <v>0.64591762987175949</v>
      </c>
      <c r="I115" s="114">
        <v>1.0741565781751827</v>
      </c>
      <c r="J115" s="114">
        <v>75</v>
      </c>
      <c r="K115" s="115">
        <v>35</v>
      </c>
      <c r="L115" s="115">
        <v>0</v>
      </c>
      <c r="M115" s="115">
        <v>1.3601909865461807E+19</v>
      </c>
    </row>
    <row r="116" spans="4:13" ht="15" customHeight="1">
      <c r="D116" s="111" t="b">
        <v>0</v>
      </c>
      <c r="E116" s="122">
        <v>0.68125000000000002</v>
      </c>
      <c r="F116" s="106">
        <v>0.87627344661167916</v>
      </c>
      <c r="G116" s="106">
        <v>0.76829515876791232</v>
      </c>
      <c r="H116" s="114">
        <v>0.56829515876791237</v>
      </c>
      <c r="I116" s="114">
        <v>0.93627344661167922</v>
      </c>
      <c r="J116" s="114">
        <v>14</v>
      </c>
      <c r="K116" s="115">
        <v>36</v>
      </c>
      <c r="L116" s="115">
        <v>0</v>
      </c>
      <c r="M116" s="115">
        <v>1.3760482287871185E+19</v>
      </c>
    </row>
    <row r="117" spans="4:13" ht="15" customHeight="1">
      <c r="D117" s="111" t="b">
        <v>0</v>
      </c>
      <c r="E117" s="122">
        <v>0.68126157407407406</v>
      </c>
      <c r="F117" s="106">
        <v>0.92008711894226325</v>
      </c>
      <c r="G117" s="106">
        <v>0.76829515876791232</v>
      </c>
      <c r="H117" s="114">
        <v>0.64829515876791233</v>
      </c>
      <c r="I117" s="114">
        <v>1.1200871189422632</v>
      </c>
      <c r="J117" s="114">
        <v>43</v>
      </c>
      <c r="K117" s="115">
        <v>37</v>
      </c>
      <c r="L117" s="115">
        <v>0</v>
      </c>
      <c r="M117" s="115">
        <v>1.152035422245463E+19</v>
      </c>
    </row>
    <row r="118" spans="4:13" ht="15" customHeight="1">
      <c r="D118" s="111" t="b">
        <v>0</v>
      </c>
      <c r="E118" s="122">
        <v>0.6812731481481481</v>
      </c>
      <c r="F118" s="106">
        <v>0.94768973251053101</v>
      </c>
      <c r="G118" s="106">
        <v>0.79902696511862881</v>
      </c>
      <c r="H118" s="114">
        <v>0.67902696511862881</v>
      </c>
      <c r="I118" s="114">
        <v>1.087689732510531</v>
      </c>
      <c r="J118" s="114">
        <v>40</v>
      </c>
      <c r="K118" s="115">
        <v>38</v>
      </c>
      <c r="L118" s="115">
        <v>0</v>
      </c>
      <c r="M118" s="115">
        <v>1.2926420130738829E+18</v>
      </c>
    </row>
    <row r="119" spans="4:13" ht="15" customHeight="1">
      <c r="D119" s="111" t="b">
        <v>0</v>
      </c>
      <c r="E119" s="122">
        <v>0.68128472222222225</v>
      </c>
      <c r="F119" s="106">
        <v>0.95716662983563638</v>
      </c>
      <c r="G119" s="106">
        <v>0.75907561686269731</v>
      </c>
      <c r="H119" s="114">
        <v>0.55907561686269736</v>
      </c>
      <c r="I119" s="114">
        <v>1.1571666298356365</v>
      </c>
      <c r="J119" s="114">
        <v>87</v>
      </c>
      <c r="K119" s="115">
        <v>39</v>
      </c>
      <c r="L119" s="115">
        <v>0</v>
      </c>
      <c r="M119" s="115">
        <v>1.5242853664461076E+19</v>
      </c>
    </row>
    <row r="120" spans="4:13" ht="15" customHeight="1">
      <c r="D120" s="111" t="b">
        <v>0</v>
      </c>
      <c r="E120" s="122">
        <v>0.6812962962962964</v>
      </c>
      <c r="F120" s="106">
        <v>0.92845163094056715</v>
      </c>
      <c r="G120" s="106">
        <v>0.7818478853685783</v>
      </c>
      <c r="H120" s="114">
        <v>0.60184788536857825</v>
      </c>
      <c r="I120" s="114">
        <v>0.92845163094056715</v>
      </c>
      <c r="J120" s="114">
        <v>44</v>
      </c>
      <c r="K120" s="115">
        <v>40</v>
      </c>
      <c r="L120" s="115">
        <v>0</v>
      </c>
      <c r="M120" s="115">
        <v>2.1927791870633016E+18</v>
      </c>
    </row>
    <row r="121" spans="4:13" ht="15" customHeight="1">
      <c r="D121" s="111" t="b">
        <v>0</v>
      </c>
      <c r="E121" s="122">
        <v>0.68130787037037033</v>
      </c>
      <c r="F121" s="106">
        <v>0.96558969617819002</v>
      </c>
      <c r="G121" s="106">
        <v>0.81312180078332141</v>
      </c>
      <c r="H121" s="114">
        <v>0.75312180078332136</v>
      </c>
      <c r="I121" s="114">
        <v>1.1055896961781899</v>
      </c>
      <c r="J121" s="114">
        <v>95</v>
      </c>
      <c r="K121" s="115">
        <v>41</v>
      </c>
      <c r="L121" s="115">
        <v>0</v>
      </c>
      <c r="M121" s="115">
        <v>1.1625141809488884E+19</v>
      </c>
    </row>
    <row r="122" spans="4:13" ht="15" customHeight="1">
      <c r="D122" s="111" t="b">
        <v>0</v>
      </c>
      <c r="E122" s="122">
        <v>0.68131944444444448</v>
      </c>
      <c r="F122" s="106">
        <v>0.98490149010175398</v>
      </c>
      <c r="G122" s="106">
        <v>0.77246571074415527</v>
      </c>
      <c r="H122" s="114">
        <v>0.75246571074415525</v>
      </c>
      <c r="I122" s="114">
        <v>1.0049014901017539</v>
      </c>
      <c r="J122" s="114">
        <v>100</v>
      </c>
      <c r="K122" s="115">
        <v>42</v>
      </c>
      <c r="L122" s="115">
        <v>0</v>
      </c>
      <c r="M122" s="115">
        <v>1.3629988508538356E+19</v>
      </c>
    </row>
    <row r="123" spans="4:13" ht="15" customHeight="1">
      <c r="D123" s="111" t="b">
        <v>0</v>
      </c>
      <c r="E123" s="122">
        <v>0.68133101851851852</v>
      </c>
      <c r="F123" s="106">
        <v>1.0045995199037889</v>
      </c>
      <c r="G123" s="106">
        <v>0.81108899628136311</v>
      </c>
      <c r="H123" s="114">
        <v>0.79108899628136309</v>
      </c>
      <c r="I123" s="114">
        <v>1.084599519903789</v>
      </c>
      <c r="J123" s="114">
        <v>59</v>
      </c>
      <c r="K123" s="115">
        <v>43</v>
      </c>
      <c r="L123" s="115">
        <v>0</v>
      </c>
      <c r="M123" s="115">
        <v>1.1476287520461959E+19</v>
      </c>
    </row>
    <row r="124" spans="4:13" ht="15" customHeight="1">
      <c r="D124" s="111" t="b">
        <v>0</v>
      </c>
      <c r="E124" s="122">
        <v>0.68134259259259267</v>
      </c>
      <c r="F124" s="106">
        <v>1.0548294958989783</v>
      </c>
      <c r="G124" s="106">
        <v>0.82731077620699034</v>
      </c>
      <c r="H124" s="114">
        <v>0.66731077620699031</v>
      </c>
      <c r="I124" s="114">
        <v>1.0948294958989784</v>
      </c>
      <c r="J124" s="114">
        <v>2</v>
      </c>
      <c r="K124" s="115">
        <v>44</v>
      </c>
      <c r="L124" s="115">
        <v>0</v>
      </c>
      <c r="M124" s="115">
        <v>5.9260099334470287E+18</v>
      </c>
    </row>
    <row r="125" spans="4:13" ht="15" customHeight="1">
      <c r="D125" s="111" t="b">
        <v>0</v>
      </c>
      <c r="E125" s="122">
        <v>0.68135416666666659</v>
      </c>
      <c r="F125" s="106">
        <v>1.1075709706939274</v>
      </c>
      <c r="G125" s="106">
        <v>0.86040320725526998</v>
      </c>
      <c r="H125" s="114">
        <v>0.86040320725526998</v>
      </c>
      <c r="I125" s="114">
        <v>1.2275709706939275</v>
      </c>
      <c r="J125" s="114">
        <v>39</v>
      </c>
      <c r="K125" s="115">
        <v>45</v>
      </c>
      <c r="L125" s="115">
        <v>0</v>
      </c>
      <c r="M125" s="115">
        <v>7.3200640897050388E+18</v>
      </c>
    </row>
    <row r="126" spans="4:13" ht="15" customHeight="1">
      <c r="D126" s="111" t="b">
        <v>0</v>
      </c>
      <c r="E126" s="122">
        <v>0.68136574074074074</v>
      </c>
      <c r="F126" s="106">
        <v>1.1407980998147453</v>
      </c>
      <c r="G126" s="106">
        <v>0.85179917518271731</v>
      </c>
      <c r="H126" s="114">
        <v>0.83179917518271729</v>
      </c>
      <c r="I126" s="114">
        <v>1.1607980998147454</v>
      </c>
      <c r="J126" s="114">
        <v>12</v>
      </c>
      <c r="K126" s="115">
        <v>46</v>
      </c>
      <c r="L126" s="115">
        <v>0</v>
      </c>
      <c r="M126" s="115">
        <v>1.3114689017152641E+19</v>
      </c>
    </row>
    <row r="127" spans="4:13" ht="15" customHeight="1">
      <c r="D127" s="111" t="b">
        <v>0</v>
      </c>
      <c r="E127" s="122">
        <v>0.68137731481481489</v>
      </c>
      <c r="F127" s="106">
        <v>1.1636140618110402</v>
      </c>
      <c r="G127" s="106">
        <v>0.85179917518271731</v>
      </c>
      <c r="H127" s="114">
        <v>0.79179917518271736</v>
      </c>
      <c r="I127" s="114">
        <v>1.2236140618110403</v>
      </c>
      <c r="J127" s="114">
        <v>91</v>
      </c>
      <c r="K127" s="115">
        <v>47</v>
      </c>
      <c r="L127" s="115">
        <v>0</v>
      </c>
      <c r="M127" s="115">
        <v>1.7782804445852918E+19</v>
      </c>
    </row>
    <row r="128" spans="4:13" ht="15" customHeight="1">
      <c r="D128" s="111" t="b">
        <v>0</v>
      </c>
      <c r="E128" s="122">
        <v>0.68138888888888882</v>
      </c>
      <c r="F128" s="106">
        <v>1.1752502024291507</v>
      </c>
      <c r="G128" s="106">
        <v>0.89438913394185315</v>
      </c>
      <c r="H128" s="114">
        <v>0.73438913394185312</v>
      </c>
      <c r="I128" s="114">
        <v>1.2952502024291506</v>
      </c>
      <c r="J128" s="114">
        <v>72</v>
      </c>
      <c r="K128" s="115">
        <v>48</v>
      </c>
      <c r="L128" s="115">
        <v>0</v>
      </c>
      <c r="M128" s="115">
        <v>1.8100424391224756E+19</v>
      </c>
    </row>
    <row r="129" spans="4:13" ht="15" customHeight="1">
      <c r="D129" s="111" t="b">
        <v>0</v>
      </c>
      <c r="E129" s="122">
        <v>0.68140046296296297</v>
      </c>
      <c r="F129" s="106">
        <v>1.1870027044534421</v>
      </c>
      <c r="G129" s="106">
        <v>0.90333302528127157</v>
      </c>
      <c r="H129" s="114">
        <v>0.84333302528127163</v>
      </c>
      <c r="I129" s="114">
        <v>1.2470027044534422</v>
      </c>
      <c r="J129" s="114">
        <v>91</v>
      </c>
      <c r="K129" s="115">
        <v>49</v>
      </c>
      <c r="L129" s="115">
        <v>0</v>
      </c>
      <c r="M129" s="115">
        <v>6.0477743462227395E+18</v>
      </c>
    </row>
    <row r="130" spans="4:13" ht="15" customHeight="1">
      <c r="D130" s="111" t="b">
        <v>0</v>
      </c>
      <c r="E130" s="122">
        <v>0.68141203703703701</v>
      </c>
      <c r="F130" s="106">
        <v>1.1751326774089077</v>
      </c>
      <c r="G130" s="106">
        <v>0.8671997042700208</v>
      </c>
      <c r="H130" s="114">
        <v>0.8671997042700208</v>
      </c>
      <c r="I130" s="114">
        <v>1.1751326774089077</v>
      </c>
      <c r="J130" s="114">
        <v>0</v>
      </c>
      <c r="K130" s="115">
        <v>50</v>
      </c>
      <c r="L130" s="115">
        <v>0</v>
      </c>
      <c r="M130" s="115">
        <v>4.6700100042686198E+18</v>
      </c>
    </row>
    <row r="131" spans="4:13" ht="15" customHeight="1">
      <c r="D131" s="111" t="b">
        <v>0</v>
      </c>
      <c r="E131" s="122">
        <v>0.68142361111111116</v>
      </c>
      <c r="F131" s="106">
        <v>1.1516300238607295</v>
      </c>
      <c r="G131" s="106">
        <v>0.91055968948352184</v>
      </c>
      <c r="H131" s="114">
        <v>0.8705596894835218</v>
      </c>
      <c r="I131" s="114">
        <v>1.3516300238607295</v>
      </c>
      <c r="J131" s="114">
        <v>65</v>
      </c>
      <c r="K131" s="115">
        <v>51</v>
      </c>
      <c r="L131" s="115">
        <v>0</v>
      </c>
      <c r="M131" s="115">
        <v>1.8025787848649097E+19</v>
      </c>
    </row>
    <row r="132" spans="4:13" ht="15" customHeight="1">
      <c r="D132" s="111" t="b">
        <v>0</v>
      </c>
      <c r="E132" s="122">
        <v>0.68143518518518509</v>
      </c>
      <c r="F132" s="106">
        <v>1.1055648229063004</v>
      </c>
      <c r="G132" s="106">
        <v>0.956087673957698</v>
      </c>
      <c r="H132" s="114">
        <v>0.93608767395769799</v>
      </c>
      <c r="I132" s="114">
        <v>1.2255648229063003</v>
      </c>
      <c r="J132" s="114">
        <v>6</v>
      </c>
      <c r="K132" s="115">
        <v>52</v>
      </c>
      <c r="L132" s="115">
        <v>0</v>
      </c>
      <c r="M132" s="115">
        <v>1.3479276301707237E+19</v>
      </c>
    </row>
    <row r="133" spans="4:13" ht="15" customHeight="1">
      <c r="D133" s="111" t="b">
        <v>0</v>
      </c>
      <c r="E133" s="122">
        <v>0.68144675925925924</v>
      </c>
      <c r="F133" s="106">
        <v>1.0502865817609854</v>
      </c>
      <c r="G133" s="106">
        <v>0.96564855069727495</v>
      </c>
      <c r="H133" s="114">
        <v>0.90564855069727479</v>
      </c>
      <c r="I133" s="114">
        <v>1.2302865817609854</v>
      </c>
      <c r="J133" s="114">
        <v>75</v>
      </c>
      <c r="K133" s="115">
        <v>53</v>
      </c>
      <c r="L133" s="115">
        <v>0</v>
      </c>
      <c r="M133" s="115">
        <v>7.4732575041259479E+18</v>
      </c>
    </row>
    <row r="134" spans="4:13" ht="15" customHeight="1">
      <c r="D134" s="111" t="b">
        <v>0</v>
      </c>
      <c r="E134" s="122">
        <v>0.68145833333333339</v>
      </c>
      <c r="F134" s="106">
        <v>1.0922980450314248</v>
      </c>
      <c r="G134" s="106">
        <v>0.9463355796833296</v>
      </c>
      <c r="H134" s="114">
        <v>0.9463355796833296</v>
      </c>
      <c r="I134" s="114">
        <v>1.2722980450314247</v>
      </c>
      <c r="J134" s="114">
        <v>108</v>
      </c>
      <c r="K134" s="115">
        <v>54</v>
      </c>
      <c r="L134" s="115">
        <v>0</v>
      </c>
      <c r="M134" s="115">
        <v>4.7436499763811779E+18</v>
      </c>
    </row>
    <row r="135" spans="4:13" ht="15" customHeight="1">
      <c r="D135" s="111" t="b">
        <v>0</v>
      </c>
      <c r="E135" s="122">
        <v>0.68146990740740743</v>
      </c>
      <c r="F135" s="106">
        <v>1.1469129472829962</v>
      </c>
      <c r="G135" s="106">
        <v>0.96526229127699603</v>
      </c>
      <c r="H135" s="114">
        <v>0.925262291276996</v>
      </c>
      <c r="I135" s="114">
        <v>1.3269129472829961</v>
      </c>
      <c r="J135" s="114">
        <v>75</v>
      </c>
      <c r="K135" s="115">
        <v>55</v>
      </c>
      <c r="L135" s="115">
        <v>0</v>
      </c>
      <c r="M135" s="115">
        <v>3.332614587731969E+18</v>
      </c>
    </row>
    <row r="136" spans="4:13" ht="15" customHeight="1">
      <c r="D136" s="111" t="b">
        <v>0</v>
      </c>
      <c r="E136" s="122">
        <v>0.68148148148148147</v>
      </c>
      <c r="F136" s="106">
        <v>1.0895672999188464</v>
      </c>
      <c r="G136" s="106">
        <v>1.013525405840846</v>
      </c>
      <c r="H136" s="114">
        <v>0.97352540584084601</v>
      </c>
      <c r="I136" s="114">
        <v>1.1695672999188464</v>
      </c>
      <c r="J136" s="114">
        <v>70</v>
      </c>
      <c r="K136" s="115">
        <v>56</v>
      </c>
      <c r="L136" s="115">
        <v>0</v>
      </c>
      <c r="M136" s="115">
        <v>1.5443006445807981E+19</v>
      </c>
    </row>
    <row r="137" spans="4:13" ht="15" customHeight="1">
      <c r="D137" s="111" t="b">
        <v>0</v>
      </c>
      <c r="E137" s="122">
        <v>0.6814930555555555</v>
      </c>
      <c r="F137" s="106">
        <v>1.0895672999188464</v>
      </c>
      <c r="G137" s="106">
        <v>1.05406642207448</v>
      </c>
      <c r="H137" s="114">
        <v>0.95406642207448</v>
      </c>
      <c r="I137" s="114">
        <v>1.1695672999188464</v>
      </c>
      <c r="J137" s="114">
        <v>59</v>
      </c>
      <c r="K137" s="115">
        <v>57</v>
      </c>
      <c r="L137" s="115">
        <v>0</v>
      </c>
      <c r="M137" s="115">
        <v>1.0774604779913443E+19</v>
      </c>
    </row>
    <row r="138" spans="4:13" ht="15" customHeight="1">
      <c r="D138" s="111" t="b">
        <v>0</v>
      </c>
      <c r="E138" s="122">
        <v>0.68150462962962965</v>
      </c>
      <c r="F138" s="106">
        <v>1.0568802809212809</v>
      </c>
      <c r="G138" s="106">
        <v>1.05406642207448</v>
      </c>
      <c r="H138" s="114">
        <v>0.91406642207447997</v>
      </c>
      <c r="I138" s="114">
        <v>1.2568802809212809</v>
      </c>
      <c r="J138" s="114">
        <v>10</v>
      </c>
      <c r="K138" s="115">
        <v>58</v>
      </c>
      <c r="L138" s="115">
        <v>0</v>
      </c>
      <c r="M138" s="115">
        <v>9.1427695018019604E+18</v>
      </c>
    </row>
    <row r="139" spans="4:13" ht="15" customHeight="1">
      <c r="D139" s="111" t="b">
        <v>0</v>
      </c>
      <c r="E139" s="122">
        <v>0.6815162037037038</v>
      </c>
      <c r="F139" s="106">
        <v>1.0463114781120681</v>
      </c>
      <c r="G139" s="106">
        <v>1.0751477505159697</v>
      </c>
      <c r="H139" s="114">
        <v>0.98631147811206799</v>
      </c>
      <c r="I139" s="114">
        <v>1.2551477505159696</v>
      </c>
      <c r="J139" s="114">
        <v>31</v>
      </c>
      <c r="K139" s="115">
        <v>59</v>
      </c>
      <c r="L139" s="115">
        <v>0</v>
      </c>
      <c r="M139" s="115">
        <v>5.722856914196695E+18</v>
      </c>
    </row>
    <row r="140" spans="4:13" ht="15" customHeight="1">
      <c r="D140" s="111" t="b">
        <v>0</v>
      </c>
      <c r="E140" s="122">
        <v>0.68152777777777773</v>
      </c>
      <c r="F140" s="106">
        <v>1.0358483633309474</v>
      </c>
      <c r="G140" s="106">
        <v>1.0428933180004905</v>
      </c>
      <c r="H140" s="114">
        <v>0.83584836333094747</v>
      </c>
      <c r="I140" s="114">
        <v>1.1028933180004905</v>
      </c>
      <c r="J140" s="114">
        <v>102</v>
      </c>
      <c r="K140" s="115">
        <v>60</v>
      </c>
      <c r="L140" s="115">
        <v>0</v>
      </c>
      <c r="M140" s="115">
        <v>1.2166003411907871E+19</v>
      </c>
    </row>
    <row r="141" spans="4:13" ht="15" customHeight="1">
      <c r="D141" s="111" t="b">
        <v>0</v>
      </c>
      <c r="E141" s="122">
        <v>0.68153935185185188</v>
      </c>
      <c r="F141" s="106">
        <v>1.0254898796976379</v>
      </c>
      <c r="G141" s="106">
        <v>1.0011775852804707</v>
      </c>
      <c r="H141" s="114">
        <v>0.88117758528047074</v>
      </c>
      <c r="I141" s="114">
        <v>1.2054898796976379</v>
      </c>
      <c r="J141" s="114">
        <v>9</v>
      </c>
      <c r="K141" s="115">
        <v>61</v>
      </c>
      <c r="L141" s="115">
        <v>0</v>
      </c>
      <c r="M141" s="115">
        <v>1.2743125538767962E+19</v>
      </c>
    </row>
    <row r="142" spans="4:13" ht="15" customHeight="1">
      <c r="D142" s="111" t="b">
        <v>0</v>
      </c>
      <c r="E142" s="122">
        <v>0.68155092592592592</v>
      </c>
      <c r="F142" s="106">
        <v>1.0665094748855435</v>
      </c>
      <c r="G142" s="106">
        <v>1.0312129128388849</v>
      </c>
      <c r="H142" s="114">
        <v>0.95121291283888498</v>
      </c>
      <c r="I142" s="114">
        <v>1.2265094748855434</v>
      </c>
      <c r="J142" s="114">
        <v>8</v>
      </c>
      <c r="K142" s="115">
        <v>62</v>
      </c>
      <c r="L142" s="115">
        <v>0</v>
      </c>
      <c r="M142" s="115">
        <v>8.4122540768949094E+18</v>
      </c>
    </row>
    <row r="143" spans="4:13" ht="15" customHeight="1">
      <c r="D143" s="111" t="b">
        <v>0</v>
      </c>
      <c r="E143" s="122">
        <v>0.68156250000000007</v>
      </c>
      <c r="F143" s="106">
        <v>1.0985047591321098</v>
      </c>
      <c r="G143" s="106">
        <v>1.020900783710496</v>
      </c>
      <c r="H143" s="114">
        <v>0.82090078371049602</v>
      </c>
      <c r="I143" s="114">
        <v>1.2785047591321097</v>
      </c>
      <c r="J143" s="114">
        <v>53</v>
      </c>
      <c r="K143" s="115">
        <v>63</v>
      </c>
      <c r="L143" s="115">
        <v>0</v>
      </c>
      <c r="M143" s="115">
        <v>9.549266016284801E+18</v>
      </c>
    </row>
    <row r="144" spans="4:13" ht="15" customHeight="1">
      <c r="D144" s="111" t="b">
        <v>0</v>
      </c>
      <c r="E144" s="122">
        <v>0.681574074074074</v>
      </c>
      <c r="F144" s="106">
        <v>1.0435795211755041</v>
      </c>
      <c r="G144" s="106">
        <v>1.020900783710496</v>
      </c>
      <c r="H144" s="114">
        <v>0.94090078371049601</v>
      </c>
      <c r="I144" s="114">
        <v>1.1035795211755042</v>
      </c>
      <c r="J144" s="114">
        <v>14</v>
      </c>
      <c r="K144" s="115">
        <v>64</v>
      </c>
      <c r="L144" s="115">
        <v>0</v>
      </c>
      <c r="M144" s="115">
        <v>2.8467587997821373E+18</v>
      </c>
    </row>
    <row r="145" spans="4:13" ht="15" customHeight="1">
      <c r="D145" s="111" t="b">
        <v>0</v>
      </c>
      <c r="E145" s="122">
        <v>0.68158564814814815</v>
      </c>
      <c r="F145" s="106">
        <v>1.0957584972342793</v>
      </c>
      <c r="G145" s="106">
        <v>1.020900783710496</v>
      </c>
      <c r="H145" s="114">
        <v>0.920900783710496</v>
      </c>
      <c r="I145" s="114">
        <v>1.1357584972342794</v>
      </c>
      <c r="J145" s="114">
        <v>57</v>
      </c>
      <c r="K145" s="115">
        <v>65</v>
      </c>
      <c r="L145" s="115">
        <v>0</v>
      </c>
      <c r="M145" s="115">
        <v>1.0616391668277582E+19</v>
      </c>
    </row>
    <row r="146" spans="4:13" ht="15" customHeight="1">
      <c r="D146" s="111" t="b">
        <v>0</v>
      </c>
      <c r="E146" s="122">
        <v>0.6815972222222223</v>
      </c>
      <c r="F146" s="106">
        <v>1.0738433272895938</v>
      </c>
      <c r="G146" s="106">
        <v>0.99027376019918123</v>
      </c>
      <c r="H146" s="114">
        <v>0.95027376019918119</v>
      </c>
      <c r="I146" s="114">
        <v>1.1138433272895938</v>
      </c>
      <c r="J146" s="114">
        <v>24</v>
      </c>
      <c r="K146" s="115">
        <v>66</v>
      </c>
      <c r="L146" s="115">
        <v>0</v>
      </c>
      <c r="M146" s="115">
        <v>1.1583123022091778E+19</v>
      </c>
    </row>
    <row r="147" spans="4:13" ht="15" customHeight="1">
      <c r="D147" s="111" t="b">
        <v>0</v>
      </c>
      <c r="E147" s="122">
        <v>0.68160879629629623</v>
      </c>
      <c r="F147" s="106">
        <v>1.0953201938353856</v>
      </c>
      <c r="G147" s="106">
        <v>0.95066280979121398</v>
      </c>
      <c r="H147" s="114">
        <v>0.81066280979121386</v>
      </c>
      <c r="I147" s="114">
        <v>1.2553201938353855</v>
      </c>
      <c r="J147" s="114">
        <v>63</v>
      </c>
      <c r="K147" s="115">
        <v>67</v>
      </c>
      <c r="L147" s="115">
        <v>0</v>
      </c>
      <c r="M147" s="115">
        <v>1.4021002545147249E+19</v>
      </c>
    </row>
    <row r="148" spans="4:13" ht="15" customHeight="1">
      <c r="D148" s="111" t="b">
        <v>0</v>
      </c>
      <c r="E148" s="122">
        <v>0.68162037037037038</v>
      </c>
      <c r="F148" s="106">
        <v>1.1500862035271548</v>
      </c>
      <c r="G148" s="106">
        <v>0.92214292549747756</v>
      </c>
      <c r="H148" s="114">
        <v>0.90214292549747743</v>
      </c>
      <c r="I148" s="114">
        <v>1.3100862035271548</v>
      </c>
      <c r="J148" s="114">
        <v>74</v>
      </c>
      <c r="K148" s="115">
        <v>68</v>
      </c>
      <c r="L148" s="115">
        <v>0</v>
      </c>
      <c r="M148" s="115">
        <v>4.9777639006598851E+18</v>
      </c>
    </row>
    <row r="149" spans="4:13" ht="15" customHeight="1">
      <c r="D149" s="111" t="b">
        <v>0</v>
      </c>
      <c r="E149" s="122">
        <v>0.68163194444444442</v>
      </c>
      <c r="F149" s="106">
        <v>1.173087927597698</v>
      </c>
      <c r="G149" s="106">
        <v>0.91292149624250263</v>
      </c>
      <c r="H149" s="114">
        <v>0.81292149624250265</v>
      </c>
      <c r="I149" s="114">
        <v>1.3330879275976979</v>
      </c>
      <c r="J149" s="114">
        <v>19</v>
      </c>
      <c r="K149" s="115">
        <v>69</v>
      </c>
      <c r="L149" s="115">
        <v>0</v>
      </c>
      <c r="M149" s="115">
        <v>1.772442032210356E+19</v>
      </c>
    </row>
    <row r="150" spans="4:13" ht="15" customHeight="1">
      <c r="D150" s="111" t="b">
        <v>0</v>
      </c>
      <c r="E150" s="122">
        <v>0.68164351851851857</v>
      </c>
      <c r="F150" s="106">
        <v>1.1496261690457441</v>
      </c>
      <c r="G150" s="106">
        <v>0.88553385135522755</v>
      </c>
      <c r="H150" s="114">
        <v>0.8255338513552275</v>
      </c>
      <c r="I150" s="114">
        <v>1.329626169045744</v>
      </c>
      <c r="J150" s="114">
        <v>64</v>
      </c>
      <c r="K150" s="115">
        <v>70</v>
      </c>
      <c r="L150" s="115">
        <v>0</v>
      </c>
      <c r="M150" s="115">
        <v>1.7066198990371146E+19</v>
      </c>
    </row>
    <row r="151" spans="4:13" ht="15" customHeight="1">
      <c r="D151" s="111" t="b">
        <v>0</v>
      </c>
      <c r="E151" s="122">
        <v>0.68165509259259249</v>
      </c>
      <c r="F151" s="106">
        <v>1.0921448605934569</v>
      </c>
      <c r="G151" s="106">
        <v>0.88553385135522755</v>
      </c>
      <c r="H151" s="114">
        <v>0.70553385135522761</v>
      </c>
      <c r="I151" s="114">
        <v>1.2921448605934569</v>
      </c>
      <c r="J151" s="114">
        <v>43</v>
      </c>
      <c r="K151" s="115">
        <v>71</v>
      </c>
      <c r="L151" s="115">
        <v>0</v>
      </c>
      <c r="M151" s="115">
        <v>1.2014070474008704E+16</v>
      </c>
    </row>
    <row r="152" spans="4:13" ht="15" customHeight="1">
      <c r="D152" s="111" t="b">
        <v>0</v>
      </c>
      <c r="E152" s="122">
        <v>0.68166666666666664</v>
      </c>
      <c r="F152" s="106">
        <v>1.1139877578053261</v>
      </c>
      <c r="G152" s="106">
        <v>0.92981054392298901</v>
      </c>
      <c r="H152" s="114">
        <v>0.92981054392298901</v>
      </c>
      <c r="I152" s="114">
        <v>1.273987757805326</v>
      </c>
      <c r="J152" s="114">
        <v>8</v>
      </c>
      <c r="K152" s="115">
        <v>72</v>
      </c>
      <c r="L152" s="115">
        <v>0</v>
      </c>
      <c r="M152" s="115">
        <v>1.5253254949603475E+19</v>
      </c>
    </row>
    <row r="153" spans="4:13" ht="15" customHeight="1">
      <c r="D153" s="111" t="b">
        <v>0</v>
      </c>
      <c r="E153" s="122">
        <v>0.68167824074074079</v>
      </c>
      <c r="F153" s="106">
        <v>1.1139877578053261</v>
      </c>
      <c r="G153" s="106">
        <v>0.97630107111913855</v>
      </c>
      <c r="H153" s="114">
        <v>0.97630107111913855</v>
      </c>
      <c r="I153" s="114">
        <v>1.1539877578053261</v>
      </c>
      <c r="J153" s="114">
        <v>79</v>
      </c>
      <c r="K153" s="115">
        <v>73</v>
      </c>
      <c r="L153" s="115">
        <v>0</v>
      </c>
      <c r="M153" s="115">
        <v>1.6268623898416371E+18</v>
      </c>
    </row>
    <row r="154" spans="4:13" ht="15" customHeight="1">
      <c r="D154" s="111" t="b">
        <v>0</v>
      </c>
      <c r="E154" s="122">
        <v>0.68168981481481483</v>
      </c>
      <c r="F154" s="106">
        <v>1.0694282474931129</v>
      </c>
      <c r="G154" s="106">
        <v>1.0251161246750955</v>
      </c>
      <c r="H154" s="114">
        <v>0.96511612467509544</v>
      </c>
      <c r="I154" s="114">
        <v>1.149428247493113</v>
      </c>
      <c r="J154" s="114">
        <v>92</v>
      </c>
      <c r="K154" s="115">
        <v>74</v>
      </c>
      <c r="L154" s="115">
        <v>0</v>
      </c>
      <c r="M154" s="115">
        <v>8.0665139298521047E+18</v>
      </c>
    </row>
    <row r="155" spans="4:13" ht="15" customHeight="1">
      <c r="D155" s="111" t="b">
        <v>0</v>
      </c>
      <c r="E155" s="122">
        <v>0.68170138888888887</v>
      </c>
      <c r="F155" s="106">
        <v>1.0373454000683195</v>
      </c>
      <c r="G155" s="106">
        <v>1.0456184471685974</v>
      </c>
      <c r="H155" s="114">
        <v>0.91734540006831955</v>
      </c>
      <c r="I155" s="114">
        <v>1.1256184471685975</v>
      </c>
      <c r="J155" s="114">
        <v>103</v>
      </c>
      <c r="K155" s="115">
        <v>75</v>
      </c>
      <c r="L155" s="115">
        <v>0</v>
      </c>
      <c r="M155" s="115">
        <v>4.5514382032512497E+18</v>
      </c>
    </row>
    <row r="156" spans="4:13" ht="15" customHeight="1">
      <c r="D156" s="111" t="b">
        <v>0</v>
      </c>
      <c r="E156" s="122">
        <v>0.68171296296296291</v>
      </c>
      <c r="F156" s="106">
        <v>1.0269719460676363</v>
      </c>
      <c r="G156" s="106">
        <v>1.0456184471685974</v>
      </c>
      <c r="H156" s="114">
        <v>0.94697194606763635</v>
      </c>
      <c r="I156" s="114">
        <v>1.2056184471685973</v>
      </c>
      <c r="J156" s="114">
        <v>30</v>
      </c>
      <c r="K156" s="115">
        <v>76</v>
      </c>
      <c r="L156" s="115">
        <v>0</v>
      </c>
      <c r="M156" s="115">
        <v>1.2215207782587961E+19</v>
      </c>
    </row>
    <row r="157" spans="4:13" ht="15" customHeight="1">
      <c r="D157" s="111" t="b">
        <v>0</v>
      </c>
      <c r="E157" s="122">
        <v>0.68172453703703706</v>
      </c>
      <c r="F157" s="106">
        <v>1.047511384988989</v>
      </c>
      <c r="G157" s="106">
        <v>0.99333752481016757</v>
      </c>
      <c r="H157" s="114">
        <v>0.83333752481016743</v>
      </c>
      <c r="I157" s="114">
        <v>1.047511384988989</v>
      </c>
      <c r="J157" s="114">
        <v>55</v>
      </c>
      <c r="K157" s="115">
        <v>77</v>
      </c>
      <c r="L157" s="115">
        <v>0</v>
      </c>
      <c r="M157" s="115">
        <v>1.3012489411163126E+19</v>
      </c>
    </row>
    <row r="158" spans="4:13" ht="15" customHeight="1">
      <c r="D158" s="111" t="b">
        <v>0</v>
      </c>
      <c r="E158" s="122">
        <v>0.68173611111111121</v>
      </c>
      <c r="F158" s="106">
        <v>0.99513581573953958</v>
      </c>
      <c r="G158" s="106">
        <v>0.98340414956206579</v>
      </c>
      <c r="H158" s="114">
        <v>0.92340414956206562</v>
      </c>
      <c r="I158" s="114">
        <v>1.0151358157395394</v>
      </c>
      <c r="J158" s="114">
        <v>12</v>
      </c>
      <c r="K158" s="115">
        <v>78</v>
      </c>
      <c r="L158" s="115">
        <v>0</v>
      </c>
      <c r="M158" s="115">
        <v>4.5853468558000676E+18</v>
      </c>
    </row>
    <row r="159" spans="4:13" ht="15" customHeight="1">
      <c r="D159" s="111" t="b">
        <v>0</v>
      </c>
      <c r="E159" s="122">
        <v>0.68174768518518514</v>
      </c>
      <c r="F159" s="106">
        <v>0.97523309942474878</v>
      </c>
      <c r="G159" s="106">
        <v>0.94406798357958321</v>
      </c>
      <c r="H159" s="114">
        <v>0.74406798357958315</v>
      </c>
      <c r="I159" s="114">
        <v>1.0152330994247487</v>
      </c>
      <c r="J159" s="114">
        <v>57</v>
      </c>
      <c r="K159" s="115">
        <v>79</v>
      </c>
      <c r="L159" s="115">
        <v>0</v>
      </c>
      <c r="M159" s="115">
        <v>1.7358210376086333E+19</v>
      </c>
    </row>
    <row r="160" spans="4:13" ht="15" customHeight="1">
      <c r="D160" s="111" t="b">
        <v>0</v>
      </c>
      <c r="E160" s="122">
        <v>0.68175925925925929</v>
      </c>
      <c r="F160" s="106">
        <v>1.0239947543959862</v>
      </c>
      <c r="G160" s="106">
        <v>0.96294934325117476</v>
      </c>
      <c r="H160" s="114">
        <v>0.94294934325117485</v>
      </c>
      <c r="I160" s="114">
        <v>1.0639947543959862</v>
      </c>
      <c r="J160" s="114">
        <v>2</v>
      </c>
      <c r="K160" s="115">
        <v>80</v>
      </c>
      <c r="L160" s="115">
        <v>0</v>
      </c>
      <c r="M160" s="115">
        <v>7.351511191974526E+18</v>
      </c>
    </row>
    <row r="161" spans="4:13" ht="15" customHeight="1">
      <c r="D161" s="111" t="b">
        <v>0</v>
      </c>
      <c r="E161" s="122">
        <v>0.68177083333333333</v>
      </c>
      <c r="F161" s="106">
        <v>1.0035148593080665</v>
      </c>
      <c r="G161" s="106">
        <v>0.99183782354870997</v>
      </c>
      <c r="H161" s="114">
        <v>0.89183782354871011</v>
      </c>
      <c r="I161" s="114">
        <v>1.0635148593080666</v>
      </c>
      <c r="J161" s="114">
        <v>91</v>
      </c>
      <c r="K161" s="115">
        <v>81</v>
      </c>
      <c r="L161" s="115">
        <v>0</v>
      </c>
      <c r="M161" s="115">
        <v>1.1811795721755763E+19</v>
      </c>
    </row>
    <row r="162" spans="4:13" ht="15" customHeight="1">
      <c r="D162" s="111" t="b">
        <v>0</v>
      </c>
      <c r="E162" s="122">
        <v>0.68178240740740748</v>
      </c>
      <c r="F162" s="106">
        <v>1.0035148593080665</v>
      </c>
      <c r="G162" s="106">
        <v>1.0017562017841972</v>
      </c>
      <c r="H162" s="114">
        <v>0.84175620178419719</v>
      </c>
      <c r="I162" s="114">
        <v>1.1035148593080666</v>
      </c>
      <c r="J162" s="114">
        <v>60</v>
      </c>
      <c r="K162" s="115">
        <v>82</v>
      </c>
      <c r="L162" s="115">
        <v>0</v>
      </c>
      <c r="M162" s="115">
        <v>1.3034125142786419E+19</v>
      </c>
    </row>
    <row r="163" spans="4:13" ht="15" customHeight="1">
      <c r="D163" s="111" t="b">
        <v>0</v>
      </c>
      <c r="E163" s="122">
        <v>0.6817939814814814</v>
      </c>
      <c r="F163" s="106">
        <v>1.0536906022734698</v>
      </c>
      <c r="G163" s="106">
        <v>1.0518440118734071</v>
      </c>
      <c r="H163" s="114">
        <v>0.97184401187340719</v>
      </c>
      <c r="I163" s="114">
        <v>1.1336906022734698</v>
      </c>
      <c r="J163" s="114">
        <v>81</v>
      </c>
      <c r="K163" s="115">
        <v>83</v>
      </c>
      <c r="L163" s="115">
        <v>0</v>
      </c>
      <c r="M163" s="115">
        <v>1.8121494895287581E+19</v>
      </c>
    </row>
    <row r="164" spans="4:13" ht="15" customHeight="1">
      <c r="D164" s="111" t="b">
        <v>0</v>
      </c>
      <c r="E164" s="122">
        <v>0.68180555555555555</v>
      </c>
      <c r="F164" s="106">
        <v>1.0747644143189392</v>
      </c>
      <c r="G164" s="106">
        <v>1.0833993322296094</v>
      </c>
      <c r="H164" s="114">
        <v>1.0747644143189392</v>
      </c>
      <c r="I164" s="114">
        <v>1.1033993322296094</v>
      </c>
      <c r="J164" s="114">
        <v>100</v>
      </c>
      <c r="K164" s="115">
        <v>84</v>
      </c>
      <c r="L164" s="115">
        <v>0</v>
      </c>
      <c r="M164" s="115">
        <v>8.9145001702634486E+18</v>
      </c>
    </row>
    <row r="165" spans="4:13" ht="15" customHeight="1">
      <c r="D165" s="111" t="b">
        <v>0</v>
      </c>
      <c r="E165" s="122">
        <v>0.6818171296296297</v>
      </c>
      <c r="F165" s="106">
        <v>1.0640167701757499</v>
      </c>
      <c r="G165" s="106">
        <v>1.1159013121964978</v>
      </c>
      <c r="H165" s="114">
        <v>0.98401677017574996</v>
      </c>
      <c r="I165" s="114">
        <v>1.2959013121964977</v>
      </c>
      <c r="J165" s="114">
        <v>53</v>
      </c>
      <c r="K165" s="115">
        <v>85</v>
      </c>
      <c r="L165" s="115">
        <v>0</v>
      </c>
      <c r="M165" s="115">
        <v>1.4945041527714208E+19</v>
      </c>
    </row>
    <row r="166" spans="4:13" ht="15" customHeight="1">
      <c r="D166" s="111" t="b">
        <v>0</v>
      </c>
      <c r="E166" s="122">
        <v>0.68182870370370363</v>
      </c>
      <c r="F166" s="106">
        <v>1.042736434772235</v>
      </c>
      <c r="G166" s="106">
        <v>1.1382193384404278</v>
      </c>
      <c r="H166" s="114">
        <v>0.96273643477223503</v>
      </c>
      <c r="I166" s="114">
        <v>1.3182193384404277</v>
      </c>
      <c r="J166" s="114">
        <v>108</v>
      </c>
      <c r="K166" s="115">
        <v>86</v>
      </c>
      <c r="L166" s="115">
        <v>0</v>
      </c>
      <c r="M166" s="115">
        <v>3.157130188039168E+18</v>
      </c>
    </row>
    <row r="167" spans="4:13" ht="15" customHeight="1">
      <c r="D167" s="111" t="b">
        <v>0</v>
      </c>
      <c r="E167" s="122">
        <v>0.68184027777777778</v>
      </c>
      <c r="F167" s="106">
        <v>1.0218817060767902</v>
      </c>
      <c r="G167" s="106">
        <v>1.1951303053624491</v>
      </c>
      <c r="H167" s="114">
        <v>0.90188170607679019</v>
      </c>
      <c r="I167" s="114">
        <v>1.1951303053624491</v>
      </c>
      <c r="J167" s="114">
        <v>77</v>
      </c>
      <c r="K167" s="115">
        <v>87</v>
      </c>
      <c r="L167" s="115">
        <v>0</v>
      </c>
      <c r="M167" s="115">
        <v>1.3154349693583096E+19</v>
      </c>
    </row>
    <row r="168" spans="4:13" ht="15" customHeight="1">
      <c r="D168" s="111" t="b">
        <v>0</v>
      </c>
      <c r="E168" s="122">
        <v>0.68185185185185182</v>
      </c>
      <c r="F168" s="106">
        <v>1.0423193401983259</v>
      </c>
      <c r="G168" s="106">
        <v>1.2548868206305717</v>
      </c>
      <c r="H168" s="114">
        <v>1.0023193401983259</v>
      </c>
      <c r="I168" s="114">
        <v>1.4348868206305716</v>
      </c>
      <c r="J168" s="114">
        <v>86</v>
      </c>
      <c r="K168" s="115">
        <v>88</v>
      </c>
      <c r="L168" s="115">
        <v>0</v>
      </c>
      <c r="M168" s="115">
        <v>1.546818780917881E+19</v>
      </c>
    </row>
    <row r="169" spans="4:13" ht="15" customHeight="1">
      <c r="D169" s="111" t="b">
        <v>0</v>
      </c>
      <c r="E169" s="122">
        <v>0.68186342592592597</v>
      </c>
      <c r="F169" s="106">
        <v>1.0006265665903928</v>
      </c>
      <c r="G169" s="106">
        <v>1.2548868206305717</v>
      </c>
      <c r="H169" s="114">
        <v>0.96062656659039281</v>
      </c>
      <c r="I169" s="114">
        <v>1.2948868206305717</v>
      </c>
      <c r="J169" s="114">
        <v>101</v>
      </c>
      <c r="K169" s="115">
        <v>89</v>
      </c>
      <c r="L169" s="115">
        <v>0</v>
      </c>
      <c r="M169" s="115">
        <v>5.7481082550526945E+18</v>
      </c>
    </row>
    <row r="170" spans="4:13" ht="15" customHeight="1">
      <c r="D170" s="111" t="b">
        <v>0</v>
      </c>
      <c r="E170" s="122">
        <v>0.6818749999999999</v>
      </c>
      <c r="F170" s="106">
        <v>0.96060150392677723</v>
      </c>
      <c r="G170" s="106">
        <v>1.2297890842179602</v>
      </c>
      <c r="H170" s="114">
        <v>0.96060150392677723</v>
      </c>
      <c r="I170" s="114">
        <v>1.3497890842179601</v>
      </c>
      <c r="J170" s="114">
        <v>94</v>
      </c>
      <c r="K170" s="115">
        <v>90</v>
      </c>
      <c r="L170" s="115">
        <v>0</v>
      </c>
      <c r="M170" s="115">
        <v>4.8143566075846994E+18</v>
      </c>
    </row>
    <row r="171" spans="4:13" ht="15" customHeight="1">
      <c r="D171" s="111" t="b">
        <v>0</v>
      </c>
      <c r="E171" s="122">
        <v>0.68188657407407405</v>
      </c>
      <c r="F171" s="106">
        <v>0.97981353400531279</v>
      </c>
      <c r="G171" s="106">
        <v>1.2912785384288583</v>
      </c>
      <c r="H171" s="114">
        <v>0.77981353400531273</v>
      </c>
      <c r="I171" s="114">
        <v>1.4312785384288582</v>
      </c>
      <c r="J171" s="114">
        <v>95</v>
      </c>
      <c r="K171" s="115">
        <v>91</v>
      </c>
      <c r="L171" s="115">
        <v>0</v>
      </c>
      <c r="M171" s="115">
        <v>4.8982788999957084E+18</v>
      </c>
    </row>
    <row r="172" spans="4:13" ht="15" customHeight="1">
      <c r="D172" s="111" t="b">
        <v>0</v>
      </c>
      <c r="E172" s="122">
        <v>0.6818981481481482</v>
      </c>
      <c r="F172" s="106">
        <v>1.0190060753655252</v>
      </c>
      <c r="G172" s="106">
        <v>1.239627396891704</v>
      </c>
      <c r="H172" s="114">
        <v>0.8590060753655252</v>
      </c>
      <c r="I172" s="114">
        <v>1.3796273968917041</v>
      </c>
      <c r="J172" s="114">
        <v>40</v>
      </c>
      <c r="K172" s="115">
        <v>92</v>
      </c>
      <c r="L172" s="115">
        <v>0</v>
      </c>
      <c r="M172" s="115">
        <v>1.8143687195614167E+19</v>
      </c>
    </row>
    <row r="173" spans="4:13" ht="15" customHeight="1">
      <c r="D173" s="111" t="b">
        <v>0</v>
      </c>
      <c r="E173" s="122">
        <v>0.68190972222222224</v>
      </c>
      <c r="F173" s="106">
        <v>1.0393861968728357</v>
      </c>
      <c r="G173" s="106">
        <v>1.2644199448295381</v>
      </c>
      <c r="H173" s="114">
        <v>0.97938619687283557</v>
      </c>
      <c r="I173" s="114">
        <v>1.3444199448295382</v>
      </c>
      <c r="J173" s="114">
        <v>15</v>
      </c>
      <c r="K173" s="115">
        <v>93</v>
      </c>
      <c r="L173" s="115">
        <v>0</v>
      </c>
      <c r="M173" s="115">
        <v>1.7443188316566477E+19</v>
      </c>
    </row>
    <row r="174" spans="4:13" ht="15" customHeight="1">
      <c r="D174" s="111" t="b">
        <v>0</v>
      </c>
      <c r="E174" s="122">
        <v>0.68192129629629628</v>
      </c>
      <c r="F174" s="106">
        <v>1.0289923349041075</v>
      </c>
      <c r="G174" s="106">
        <v>1.2011989475880611</v>
      </c>
      <c r="H174" s="114">
        <v>0.88899233490410745</v>
      </c>
      <c r="I174" s="114">
        <v>1.2611989475880612</v>
      </c>
      <c r="J174" s="114">
        <v>58</v>
      </c>
      <c r="K174" s="115">
        <v>94</v>
      </c>
      <c r="L174" s="115">
        <v>0</v>
      </c>
      <c r="M174" s="115">
        <v>1.5261627422912684E+19</v>
      </c>
    </row>
    <row r="175" spans="4:13" ht="15" customHeight="1">
      <c r="D175" s="111" t="b">
        <v>0</v>
      </c>
      <c r="E175" s="122">
        <v>0.68193287037037031</v>
      </c>
      <c r="F175" s="106">
        <v>1.0187024115550665</v>
      </c>
      <c r="G175" s="106">
        <v>1.2011989475880611</v>
      </c>
      <c r="H175" s="114">
        <v>0.87870241155506645</v>
      </c>
      <c r="I175" s="114">
        <v>1.2611989475880612</v>
      </c>
      <c r="J175" s="114">
        <v>91</v>
      </c>
      <c r="K175" s="115">
        <v>95</v>
      </c>
      <c r="L175" s="115">
        <v>0</v>
      </c>
      <c r="M175" s="115">
        <v>2.3837540814723732E+18</v>
      </c>
    </row>
    <row r="176" spans="4:13" ht="15" customHeight="1">
      <c r="D176" s="111" t="b">
        <v>0</v>
      </c>
      <c r="E176" s="122">
        <v>0.68194444444444446</v>
      </c>
      <c r="F176" s="106">
        <v>1.0696375321328198</v>
      </c>
      <c r="G176" s="106">
        <v>1.2492469054915836</v>
      </c>
      <c r="H176" s="114">
        <v>0.88963753213281982</v>
      </c>
      <c r="I176" s="114">
        <v>1.3692469054915835</v>
      </c>
      <c r="J176" s="114">
        <v>50</v>
      </c>
      <c r="K176" s="115">
        <v>96</v>
      </c>
      <c r="L176" s="115">
        <v>0</v>
      </c>
      <c r="M176" s="115">
        <v>4.8233800254047857E+18</v>
      </c>
    </row>
    <row r="177" spans="4:13" ht="15" customHeight="1">
      <c r="D177" s="111" t="b">
        <v>0</v>
      </c>
      <c r="E177" s="122">
        <v>0.68195601851851861</v>
      </c>
      <c r="F177" s="106">
        <v>1.0589411568114915</v>
      </c>
      <c r="G177" s="106">
        <v>1.2367544364366678</v>
      </c>
      <c r="H177" s="114">
        <v>0.85894115681149152</v>
      </c>
      <c r="I177" s="114">
        <v>1.3767544364366677</v>
      </c>
      <c r="J177" s="114">
        <v>73</v>
      </c>
      <c r="K177" s="115">
        <v>97</v>
      </c>
      <c r="L177" s="115">
        <v>0</v>
      </c>
      <c r="M177" s="115">
        <v>1.2344209687595997E+19</v>
      </c>
    </row>
    <row r="178" spans="4:13" ht="15" customHeight="1">
      <c r="D178" s="111" t="b">
        <v>0</v>
      </c>
      <c r="E178" s="122">
        <v>0.68196759259259254</v>
      </c>
      <c r="F178" s="106">
        <v>1.0907093915158363</v>
      </c>
      <c r="G178" s="106">
        <v>1.2367544364366678</v>
      </c>
      <c r="H178" s="114">
        <v>1.0707093915158363</v>
      </c>
      <c r="I178" s="114">
        <v>1.4167544364366678</v>
      </c>
      <c r="J178" s="114">
        <v>20</v>
      </c>
      <c r="K178" s="115">
        <v>98</v>
      </c>
      <c r="L178" s="115">
        <v>0</v>
      </c>
      <c r="M178" s="115">
        <v>2.7169124654686602E+18</v>
      </c>
    </row>
    <row r="179" spans="4:13" ht="15" customHeight="1">
      <c r="D179" s="112" t="b">
        <v>0</v>
      </c>
      <c r="E179" s="123">
        <v>0.68197916666666669</v>
      </c>
      <c r="F179" s="108">
        <v>1.1125235793461532</v>
      </c>
      <c r="G179" s="108">
        <v>1.2862246138941347</v>
      </c>
      <c r="H179" s="114">
        <v>0.99252357934615321</v>
      </c>
      <c r="I179" s="114">
        <v>1.3062246138941347</v>
      </c>
      <c r="J179" s="114">
        <v>1</v>
      </c>
      <c r="K179" s="115">
        <v>99</v>
      </c>
      <c r="L179" s="115">
        <v>0</v>
      </c>
      <c r="M179" s="115">
        <v>2.056690903197953E+18</v>
      </c>
    </row>
  </sheetData>
  <mergeCells count="1">
    <mergeCell ref="E7:F7"/>
  </mergeCells>
  <phoneticPr fontId="32" type="noConversion"/>
  <conditionalFormatting sqref="E23:G30 E36:G40 E46:G54">
    <cfRule type="cellIs" dxfId="119" priority="12" operator="equal">
      <formula>0</formula>
    </cfRule>
  </conditionalFormatting>
  <conditionalFormatting sqref="D80:D179">
    <cfRule type="cellIs" dxfId="118" priority="11" operator="notEqual">
      <formula>FALSE</formula>
    </cfRule>
  </conditionalFormatting>
  <conditionalFormatting sqref="E17:J17">
    <cfRule type="cellIs" dxfId="117"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116" priority="8"/>
  </conditionalFormatting>
  <conditionalFormatting sqref="E15:J15">
    <cfRule type="cellIs" dxfId="115" priority="6" operator="notEqual">
      <formula>"Definition"</formula>
    </cfRule>
  </conditionalFormatting>
  <conditionalFormatting sqref="E7">
    <cfRule type="cellIs" dxfId="114" priority="5" operator="notEqual">
      <formula>"Dataset Description"</formula>
    </cfRule>
  </conditionalFormatting>
  <conditionalFormatting sqref="E58:G65">
    <cfRule type="cellIs" dxfId="113"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J30 H36:J40 H46:J54">
    <cfRule type="cellIs" dxfId="112" priority="3" operator="equal">
      <formula>0</formula>
    </cfRule>
  </conditionalFormatting>
  <conditionalFormatting sqref="H24:J26">
    <cfRule type="colorScale" priority="1">
      <colorScale>
        <cfvo type="num" val="0"/>
        <cfvo type="num" val="0.2"/>
        <color rgb="FF000000"/>
        <color rgb="FF7A0000"/>
      </colorScale>
    </cfRule>
  </conditionalFormatting>
  <conditionalFormatting sqref="H58:J65">
    <cfRule type="cellIs" dxfId="111"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49D7E-8DC2-4A36-AAE2-85EAB94565F8}">
  <sheetPr codeName="Sheet13">
    <tabColor rgb="FF000000"/>
  </sheetPr>
  <dimension ref="A1:W103"/>
  <sheetViews>
    <sheetView zoomScale="85" zoomScaleNormal="85" workbookViewId="0">
      <pane xSplit="4" ySplit="19" topLeftCell="E20" activePane="bottomRight" state="frozen"/>
      <selection activeCell="G80" sqref="G80"/>
      <selection pane="topRight" activeCell="G80" sqref="G80"/>
      <selection pane="bottomLeft" activeCell="G80" sqref="G80"/>
      <selection pane="bottomRight" activeCell="G80" sqref="G80"/>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9"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107</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24</v>
      </c>
    </row>
    <row r="10" spans="1:23" ht="15" hidden="1" customHeight="1" outlineLevel="1">
      <c r="D10" s="3" t="s">
        <v>50</v>
      </c>
      <c r="E10" s="26">
        <v>5</v>
      </c>
    </row>
    <row r="11" spans="1:23" ht="15" hidden="1" customHeight="1" outlineLevel="1">
      <c r="D11" s="3" t="s">
        <v>12</v>
      </c>
      <c r="E11" s="26" t="s">
        <v>209</v>
      </c>
    </row>
    <row r="12" spans="1:23" ht="15" hidden="1" customHeight="1" outlineLevel="1">
      <c r="D12" s="3" t="s">
        <v>51</v>
      </c>
      <c r="E12" s="39">
        <v>0.95833333333333337</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c r="H15" s="44" t="s">
        <v>40</v>
      </c>
      <c r="I15" s="44" t="s">
        <v>40</v>
      </c>
    </row>
    <row r="16" spans="1:23" ht="10.199999999999999" hidden="1" customHeight="1" outlineLevel="1"/>
    <row r="17" spans="1:12" ht="34.950000000000003" hidden="1" customHeight="1" outlineLevel="1">
      <c r="D17" s="21" t="s">
        <v>3</v>
      </c>
      <c r="E17" s="45" t="s">
        <v>47</v>
      </c>
      <c r="F17" s="46" t="s">
        <v>47</v>
      </c>
      <c r="G17" s="47" t="s">
        <v>47</v>
      </c>
      <c r="H17" s="47" t="s">
        <v>47</v>
      </c>
      <c r="I17" s="47" t="s">
        <v>47</v>
      </c>
    </row>
    <row r="18" spans="1:12" ht="10.199999999999999" hidden="1" customHeight="1" outlineLevel="1"/>
    <row r="19" spans="1:12" s="23" customFormat="1" ht="30" customHeight="1" collapsed="1">
      <c r="A19"/>
      <c r="B19"/>
      <c r="C19" s="91"/>
      <c r="D19" s="91" t="s">
        <v>4</v>
      </c>
      <c r="E19" s="92" t="s">
        <v>108</v>
      </c>
      <c r="F19" s="92" t="s">
        <v>109</v>
      </c>
      <c r="G19" s="92" t="s">
        <v>110</v>
      </c>
      <c r="H19" s="92" t="s">
        <v>111</v>
      </c>
      <c r="I19" s="92" t="s">
        <v>112</v>
      </c>
      <c r="J19" s="23" t="s">
        <v>85</v>
      </c>
      <c r="K19" s="23" t="s">
        <v>38</v>
      </c>
      <c r="L19" s="23" t="s">
        <v>86</v>
      </c>
    </row>
    <row r="20" spans="1:12" ht="10.199999999999999" customHeight="1"/>
    <row r="21" spans="1:12" ht="14.4" outlineLevel="1">
      <c r="C21" s="41" t="s">
        <v>76</v>
      </c>
      <c r="D21" s="2" t="s">
        <v>7</v>
      </c>
    </row>
    <row r="22" spans="1:12" ht="10.199999999999999" customHeight="1" outlineLevel="1"/>
    <row r="23" spans="1:12" ht="15" hidden="1" customHeight="1" outlineLevel="2">
      <c r="D23" s="19" t="s">
        <v>8</v>
      </c>
      <c r="E23" s="9" t="s">
        <v>194</v>
      </c>
      <c r="F23" s="9" t="s">
        <v>193</v>
      </c>
      <c r="G23" s="9" t="s">
        <v>193</v>
      </c>
      <c r="H23" s="9" t="s">
        <v>193</v>
      </c>
      <c r="I23" s="9" t="s">
        <v>193</v>
      </c>
    </row>
    <row r="24" spans="1:12" ht="15" hidden="1" customHeight="1" outlineLevel="2">
      <c r="D24" s="3" t="s">
        <v>9</v>
      </c>
      <c r="E24" s="10">
        <v>0.95833333333333304</v>
      </c>
      <c r="F24" s="10">
        <v>0.91666666666666596</v>
      </c>
      <c r="G24" s="10">
        <v>0.91666666666666596</v>
      </c>
      <c r="H24" s="10">
        <v>8.3333333333333301E-2</v>
      </c>
      <c r="I24" s="10">
        <v>8.3333333333333301E-2</v>
      </c>
    </row>
    <row r="25" spans="1:12" ht="15" hidden="1" customHeight="1" outlineLevel="2">
      <c r="D25" s="18" t="s">
        <v>10</v>
      </c>
      <c r="E25" s="10">
        <v>0</v>
      </c>
      <c r="F25" s="10">
        <v>0</v>
      </c>
      <c r="G25" s="10">
        <v>0</v>
      </c>
      <c r="H25" s="10">
        <v>0</v>
      </c>
      <c r="I25" s="10">
        <v>0</v>
      </c>
    </row>
    <row r="26" spans="1:12" ht="15" hidden="1" customHeight="1" outlineLevel="2">
      <c r="D26" s="18" t="s">
        <v>11</v>
      </c>
      <c r="E26" s="10">
        <v>0.26717557251908303</v>
      </c>
      <c r="F26" s="10">
        <v>0.14656488549618299</v>
      </c>
      <c r="G26" s="10">
        <v>0.14656488549618299</v>
      </c>
      <c r="H26" s="10">
        <v>0.14656488549618299</v>
      </c>
      <c r="I26" s="10">
        <v>0.14656488549618299</v>
      </c>
    </row>
    <row r="27" spans="1:12" ht="15" hidden="1" customHeight="1" outlineLevel="2">
      <c r="D27" s="18" t="s">
        <v>12</v>
      </c>
      <c r="E27" s="11">
        <v>350</v>
      </c>
      <c r="F27" s="11">
        <v>192</v>
      </c>
      <c r="G27" s="11">
        <v>192</v>
      </c>
      <c r="H27" s="11">
        <v>192</v>
      </c>
      <c r="I27" s="11">
        <v>192</v>
      </c>
    </row>
    <row r="28" spans="1:12" ht="15" hidden="1" customHeight="1" outlineLevel="2">
      <c r="D28" s="18" t="s">
        <v>13</v>
      </c>
      <c r="E28" s="11">
        <v>23</v>
      </c>
      <c r="F28" s="11">
        <v>22</v>
      </c>
      <c r="G28" s="11">
        <v>22</v>
      </c>
      <c r="H28" s="11">
        <v>2</v>
      </c>
      <c r="I28" s="11">
        <v>2</v>
      </c>
    </row>
    <row r="29" spans="1:12" ht="15" hidden="1" customHeight="1" outlineLevel="2">
      <c r="D29" s="19" t="s">
        <v>14</v>
      </c>
      <c r="E29" s="11">
        <v>24</v>
      </c>
      <c r="F29" s="11">
        <v>24</v>
      </c>
      <c r="G29" s="11">
        <v>24</v>
      </c>
      <c r="H29" s="11">
        <v>24</v>
      </c>
      <c r="I29" s="11">
        <v>24</v>
      </c>
    </row>
    <row r="30" spans="1:12" ht="15" hidden="1" customHeight="1" outlineLevel="2">
      <c r="D30" s="3" t="s">
        <v>15</v>
      </c>
      <c r="E30" s="11">
        <v>0</v>
      </c>
      <c r="F30" s="11">
        <v>0</v>
      </c>
      <c r="G30" s="11">
        <v>0</v>
      </c>
      <c r="H30" s="11">
        <v>0</v>
      </c>
      <c r="I30" s="11">
        <v>0</v>
      </c>
    </row>
    <row r="31" spans="1:12" ht="10.199999999999999" hidden="1" customHeight="1" outlineLevel="2"/>
    <row r="32" spans="1:12" ht="150" hidden="1" customHeight="1" outlineLevel="2"/>
    <row r="33" spans="3:9" ht="10.199999999999999" hidden="1" customHeight="1" outlineLevel="2"/>
    <row r="34" spans="3:9" ht="14.4" outlineLevel="1" collapsed="1">
      <c r="C34" s="41" t="s">
        <v>76</v>
      </c>
      <c r="D34" s="2" t="s">
        <v>16</v>
      </c>
    </row>
    <row r="35" spans="3:9" ht="10.199999999999999" customHeight="1" outlineLevel="1"/>
    <row r="36" spans="3:9" ht="15" hidden="1" customHeight="1" outlineLevel="2">
      <c r="D36" s="3" t="s">
        <v>17</v>
      </c>
      <c r="E36" s="12"/>
      <c r="F36" s="12">
        <v>570.375</v>
      </c>
      <c r="G36" s="12">
        <v>27575.208333333299</v>
      </c>
      <c r="H36" s="12">
        <v>25</v>
      </c>
      <c r="I36" s="12">
        <v>2.0833333333333299</v>
      </c>
    </row>
    <row r="37" spans="3:9" ht="15" hidden="1" customHeight="1" outlineLevel="2">
      <c r="D37" s="18" t="s">
        <v>18</v>
      </c>
      <c r="E37" s="12"/>
      <c r="F37" s="12">
        <v>266</v>
      </c>
      <c r="G37" s="12">
        <v>21028</v>
      </c>
      <c r="H37" s="12">
        <v>0</v>
      </c>
      <c r="I37" s="12">
        <v>0</v>
      </c>
    </row>
    <row r="38" spans="3:9" ht="15" hidden="1" customHeight="1" outlineLevel="2">
      <c r="D38" s="18" t="s">
        <v>19</v>
      </c>
      <c r="E38" s="12" t="s">
        <v>210</v>
      </c>
      <c r="F38" s="12">
        <v>0</v>
      </c>
      <c r="G38" s="12">
        <v>0</v>
      </c>
      <c r="H38" s="12">
        <v>0</v>
      </c>
      <c r="I38" s="12">
        <v>0</v>
      </c>
    </row>
    <row r="39" spans="3:9" ht="15" hidden="1" customHeight="1" outlineLevel="2">
      <c r="D39" s="3" t="s">
        <v>20</v>
      </c>
      <c r="E39" s="12"/>
      <c r="F39" s="12">
        <v>539.07439290598495</v>
      </c>
      <c r="G39" s="12">
        <v>24152.487042663201</v>
      </c>
      <c r="H39" s="12">
        <v>84.698955385991994</v>
      </c>
      <c r="I39" s="12">
        <v>10.2062072615965</v>
      </c>
    </row>
    <row r="40" spans="3:9" ht="15" hidden="1" customHeight="1" outlineLevel="2">
      <c r="D40" s="20" t="s">
        <v>21</v>
      </c>
      <c r="E40" s="12"/>
      <c r="F40" s="12">
        <v>290601.20108695602</v>
      </c>
      <c r="G40" s="12">
        <v>583342630.34601402</v>
      </c>
      <c r="H40" s="12">
        <v>7173.9130434782601</v>
      </c>
      <c r="I40" s="12">
        <v>104.166666666666</v>
      </c>
    </row>
    <row r="41" spans="3:9" ht="10.199999999999999" hidden="1" customHeight="1" outlineLevel="2"/>
    <row r="42" spans="3:9" ht="150" hidden="1" customHeight="1" outlineLevel="2"/>
    <row r="43" spans="3:9" ht="10.199999999999999" hidden="1" customHeight="1" outlineLevel="2"/>
    <row r="44" spans="3:9" ht="14.4" outlineLevel="1" collapsed="1">
      <c r="C44" s="41" t="s">
        <v>76</v>
      </c>
      <c r="D44" s="2" t="s">
        <v>22</v>
      </c>
    </row>
    <row r="45" spans="3:9" ht="10.050000000000001" customHeight="1" outlineLevel="1"/>
    <row r="46" spans="3:9" ht="15" hidden="1" customHeight="1" outlineLevel="2">
      <c r="D46" s="3" t="s">
        <v>23</v>
      </c>
      <c r="E46" s="12"/>
      <c r="F46" s="12">
        <v>0</v>
      </c>
      <c r="G46" s="12">
        <v>0</v>
      </c>
      <c r="H46" s="12">
        <v>0</v>
      </c>
      <c r="I46" s="12">
        <v>0</v>
      </c>
    </row>
    <row r="47" spans="3:9" ht="15" hidden="1" customHeight="1" outlineLevel="2">
      <c r="D47" s="18">
        <v>0.05</v>
      </c>
      <c r="E47" s="12"/>
      <c r="F47" s="12">
        <v>0</v>
      </c>
      <c r="G47" s="12">
        <v>0</v>
      </c>
      <c r="H47" s="12">
        <v>0</v>
      </c>
      <c r="I47" s="12">
        <v>0</v>
      </c>
    </row>
    <row r="48" spans="3:9" ht="15" hidden="1" customHeight="1" outlineLevel="2">
      <c r="D48" s="19">
        <v>0.25</v>
      </c>
      <c r="E48" s="12"/>
      <c r="F48" s="12">
        <v>161</v>
      </c>
      <c r="G48" s="12">
        <v>7270.5</v>
      </c>
      <c r="H48" s="12">
        <v>0</v>
      </c>
      <c r="I48" s="12">
        <v>0</v>
      </c>
    </row>
    <row r="49" spans="3:9" ht="15" hidden="1" customHeight="1" outlineLevel="2">
      <c r="D49" s="3">
        <v>0.5</v>
      </c>
      <c r="E49" s="12"/>
      <c r="F49" s="12">
        <v>266</v>
      </c>
      <c r="G49" s="12">
        <v>21028</v>
      </c>
      <c r="H49" s="12">
        <v>0</v>
      </c>
      <c r="I49" s="12">
        <v>0</v>
      </c>
    </row>
    <row r="50" spans="3:9" ht="15" hidden="1" customHeight="1" outlineLevel="2">
      <c r="D50" s="18">
        <v>0.75</v>
      </c>
      <c r="E50" s="12"/>
      <c r="F50" s="12">
        <v>1045.25</v>
      </c>
      <c r="G50" s="12">
        <v>50256</v>
      </c>
      <c r="H50" s="12">
        <v>0</v>
      </c>
      <c r="I50" s="12">
        <v>0</v>
      </c>
    </row>
    <row r="51" spans="3:9" ht="15" hidden="1" customHeight="1" outlineLevel="2">
      <c r="D51" s="18">
        <v>0.95</v>
      </c>
      <c r="E51" s="12"/>
      <c r="F51" s="12">
        <v>1585.79999999999</v>
      </c>
      <c r="G51" s="12">
        <v>61808.999999999898</v>
      </c>
      <c r="H51" s="12">
        <v>254.99999999999901</v>
      </c>
      <c r="I51" s="12">
        <v>0</v>
      </c>
    </row>
    <row r="52" spans="3:9" ht="15" hidden="1" customHeight="1" outlineLevel="2">
      <c r="D52" s="3" t="s">
        <v>24</v>
      </c>
      <c r="E52" s="12"/>
      <c r="F52" s="12">
        <v>1717</v>
      </c>
      <c r="G52" s="12">
        <v>77463</v>
      </c>
      <c r="H52" s="12">
        <v>300</v>
      </c>
      <c r="I52" s="12">
        <v>50</v>
      </c>
    </row>
    <row r="53" spans="3:9" ht="15" hidden="1" customHeight="1" outlineLevel="2">
      <c r="D53" s="18" t="s">
        <v>25</v>
      </c>
      <c r="E53" s="12"/>
      <c r="F53" s="12">
        <v>1717</v>
      </c>
      <c r="G53" s="12">
        <v>77463</v>
      </c>
      <c r="H53" s="12">
        <v>300</v>
      </c>
      <c r="I53" s="12">
        <v>50</v>
      </c>
    </row>
    <row r="54" spans="3:9" ht="15" hidden="1" customHeight="1" outlineLevel="2">
      <c r="D54" s="3" t="s">
        <v>26</v>
      </c>
      <c r="E54" s="12"/>
      <c r="F54" s="12">
        <v>884.25</v>
      </c>
      <c r="G54" s="12">
        <v>42985.5</v>
      </c>
      <c r="H54" s="12">
        <v>0</v>
      </c>
      <c r="I54" s="12">
        <v>0</v>
      </c>
    </row>
    <row r="55" spans="3:9" ht="10.199999999999999" hidden="1" customHeight="1" outlineLevel="2"/>
    <row r="56" spans="3:9" ht="14.4" outlineLevel="1" collapsed="1">
      <c r="C56" s="41" t="s">
        <v>76</v>
      </c>
      <c r="D56" s="2" t="s">
        <v>27</v>
      </c>
    </row>
    <row r="57" spans="3:9" ht="10.050000000000001" customHeight="1" outlineLevel="1"/>
    <row r="58" spans="3:9" ht="15" hidden="1" customHeight="1" outlineLevel="2">
      <c r="D58" s="3" t="s">
        <v>28</v>
      </c>
      <c r="E58" s="36" t="b">
        <v>0</v>
      </c>
      <c r="F58" s="36" t="b">
        <v>0</v>
      </c>
      <c r="G58" s="36" t="b">
        <v>0</v>
      </c>
      <c r="H58" s="36" t="b">
        <v>0</v>
      </c>
      <c r="I58" s="36" t="b">
        <v>0</v>
      </c>
    </row>
    <row r="59" spans="3:9" ht="15" hidden="1" customHeight="1" outlineLevel="2">
      <c r="D59" s="18" t="s">
        <v>29</v>
      </c>
      <c r="E59" s="36" t="b">
        <v>0</v>
      </c>
      <c r="F59" s="36" t="b">
        <v>0</v>
      </c>
      <c r="G59" s="36" t="b">
        <v>0</v>
      </c>
      <c r="H59" s="36" t="b">
        <v>0</v>
      </c>
      <c r="I59" s="36" t="b">
        <v>0</v>
      </c>
    </row>
    <row r="60" spans="3:9" ht="15" hidden="1" customHeight="1" outlineLevel="2">
      <c r="D60" s="18" t="s">
        <v>30</v>
      </c>
      <c r="E60" s="36" t="b">
        <v>0</v>
      </c>
      <c r="F60" s="36" t="b">
        <v>0</v>
      </c>
      <c r="G60" s="36" t="b">
        <v>0</v>
      </c>
      <c r="H60" s="36" t="b">
        <v>0</v>
      </c>
      <c r="I60" s="36" t="b">
        <v>0</v>
      </c>
    </row>
    <row r="61" spans="3:9" ht="15" hidden="1" customHeight="1" outlineLevel="2">
      <c r="D61" s="18" t="s">
        <v>31</v>
      </c>
      <c r="E61" s="36" t="b">
        <v>0</v>
      </c>
      <c r="F61" s="36" t="b">
        <v>0</v>
      </c>
      <c r="G61" s="36" t="b">
        <v>0</v>
      </c>
      <c r="H61" s="36" t="b">
        <v>0</v>
      </c>
      <c r="I61" s="36" t="b">
        <v>0</v>
      </c>
    </row>
    <row r="62" spans="3:9" ht="15" hidden="1" customHeight="1" outlineLevel="2">
      <c r="D62" s="3" t="s">
        <v>32</v>
      </c>
      <c r="E62" s="36" t="b">
        <v>0</v>
      </c>
      <c r="F62" s="36" t="b">
        <v>0</v>
      </c>
      <c r="G62" s="36" t="b">
        <v>0</v>
      </c>
      <c r="H62" s="36" t="b">
        <v>0</v>
      </c>
      <c r="I62" s="36" t="b">
        <v>0</v>
      </c>
    </row>
    <row r="63" spans="3:9" ht="15" hidden="1" customHeight="1" outlineLevel="2">
      <c r="D63" s="18" t="s">
        <v>33</v>
      </c>
      <c r="E63" s="36" t="b">
        <v>0</v>
      </c>
      <c r="F63" s="36" t="b">
        <v>0</v>
      </c>
      <c r="G63" s="36" t="b">
        <v>0</v>
      </c>
      <c r="H63" s="36" t="b">
        <v>0</v>
      </c>
      <c r="I63" s="36" t="b">
        <v>0</v>
      </c>
    </row>
    <row r="64" spans="3:9" ht="15" hidden="1" customHeight="1" outlineLevel="2">
      <c r="D64" s="18" t="s">
        <v>34</v>
      </c>
      <c r="E64" s="36" t="b">
        <v>0</v>
      </c>
      <c r="F64" s="36" t="b">
        <v>0</v>
      </c>
      <c r="G64" s="36" t="b">
        <v>0</v>
      </c>
      <c r="H64" s="36" t="b">
        <v>0</v>
      </c>
      <c r="I64" s="36" t="b">
        <v>0</v>
      </c>
    </row>
    <row r="65" spans="3:12" ht="15" hidden="1" customHeight="1" outlineLevel="2">
      <c r="D65" s="3" t="s">
        <v>35</v>
      </c>
      <c r="E65" s="36" t="b">
        <v>0</v>
      </c>
      <c r="F65" s="36" t="b">
        <v>0</v>
      </c>
      <c r="G65" s="36" t="b">
        <v>0</v>
      </c>
      <c r="H65" s="36" t="b">
        <v>0</v>
      </c>
      <c r="I65" s="36" t="b">
        <v>0</v>
      </c>
    </row>
    <row r="66" spans="3:12" ht="10.199999999999999" hidden="1" customHeight="1" outlineLevel="2"/>
    <row r="67" spans="3:12" ht="14.4" outlineLevel="1" collapsed="1">
      <c r="C67" s="41" t="s">
        <v>76</v>
      </c>
      <c r="D67" s="2" t="s">
        <v>36</v>
      </c>
    </row>
    <row r="68" spans="3:12" ht="10.050000000000001" customHeight="1" outlineLevel="1"/>
    <row r="69" spans="3:12" ht="15" hidden="1" customHeight="1" outlineLevel="2">
      <c r="D69" s="3" t="str">
        <f>IF(COUNTIF(FieldList1, "&lt;&gt;FALSE") = 0,"",SUBSTITUTE(LOWER(D58)," ","_") &amp;" = ")</f>
        <v/>
      </c>
      <c r="E69" t="str">
        <f>IF(COUNTIF(FieldList1, "&lt;&gt;FALSE") = 0,"","['"&amp;_xlfn.TEXTJOIN("', '", TRUE, _xlfn._xlws.FILTER(FieldRange,FieldList1&lt;&gt; FALSE, ""))&amp;"']")</f>
        <v/>
      </c>
    </row>
    <row r="70" spans="3:12" ht="15" hidden="1" customHeight="1" outlineLevel="2">
      <c r="D70" s="17" t="str">
        <f>IF(COUNTIF(FieldList2, "&lt;&gt;FALSE") = 0,"",SUBSTITUTE(LOWER(D59)," ","_")&amp;" = ")</f>
        <v/>
      </c>
      <c r="E70" t="str">
        <f>IF(COUNTIF(FieldList2, "&lt;&gt;FALSE") = 0,"","['"&amp;_xlfn.TEXTJOIN("', '", TRUE, _xlfn._xlws.FILTER(FieldRange,FieldList2&lt;&gt; FALSE, ""))&amp;"']")</f>
        <v/>
      </c>
    </row>
    <row r="71" spans="3:12" ht="15" hidden="1" customHeight="1" outlineLevel="2">
      <c r="D71" s="17" t="str">
        <f>IF(COUNTIF(FieldList3, "&lt;&gt;FALSE") = 0,"",SUBSTITUTE(LOWER(D60)," ","_")&amp;" = ")</f>
        <v/>
      </c>
      <c r="E71" t="str">
        <f>IF(COUNTIF(FieldList3, "&lt;&gt;FALSE") = 0,"","['"&amp;_xlfn.TEXTJOIN("', '", TRUE, _xlfn._xlws.FILTER(FieldRange,FieldList3&lt;&gt; FALSE, ""))&amp;"']")</f>
        <v/>
      </c>
    </row>
    <row r="72" spans="3:12" ht="15" hidden="1" customHeight="1" outlineLevel="2">
      <c r="D72" s="17" t="str">
        <f>IF(COUNTIF(FieldList4, "&lt;&gt;FALSE") = 0,"",SUBSTITUTE(LOWER(D61)," ","_")&amp;" = ")</f>
        <v/>
      </c>
      <c r="E72" t="str">
        <f>IF(COUNTIF(FieldList4, "&lt;&gt;FALSE") = 0,"","['"&amp;_xlfn.TEXTJOIN("', '", TRUE, _xlfn._xlws.FILTER(FieldRange,FieldList4&lt;&gt; FALSE, ""))&amp;"']")</f>
        <v/>
      </c>
    </row>
    <row r="73" spans="3:12" ht="15" hidden="1" customHeight="1" outlineLevel="2">
      <c r="D73" s="17" t="str">
        <f>IF(COUNTIF(FieldList5, "&lt;&gt;FALSE") = 0,"",SUBSTITUTE(LOWER(D62)," ","_")&amp;" = ")</f>
        <v/>
      </c>
      <c r="E73" t="str">
        <f>IF(COUNTIF(FieldList5, "&lt;&gt;FALSE") = 0,"","['"&amp;_xlfn.TEXTJOIN("', '", TRUE, _xlfn._xlws.FILTER(FieldRange,FieldList5&lt;&gt; FALSE, ""))&amp;"']")</f>
        <v/>
      </c>
    </row>
    <row r="74" spans="3:12" ht="15" hidden="1" customHeight="1" outlineLevel="2">
      <c r="D74" s="17" t="str">
        <f>IF(COUNTIF(FieldList6, "&lt;&gt;FALSE") = 0,"",SUBSTITUTE(LOWER(D63)," ","_")&amp;" = ")</f>
        <v/>
      </c>
      <c r="E74" t="str">
        <f>IF(COUNTIF(FieldList6, "&lt;&gt;FALSE") = 0,"","['"&amp;_xlfn.TEXTJOIN("', '", TRUE, _xlfn._xlws.FILTER(FieldRange,FieldList6&lt;&gt; FALSE, ""))&amp;"']")</f>
        <v/>
      </c>
    </row>
    <row r="75" spans="3:12"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2"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2" ht="15" hidden="1" customHeight="1" outlineLevel="2">
      <c r="D77" s="15" t="str">
        <f>IF(COUNTIF(tbl_SourceData_christmas_cost[Record List], "&lt;&gt;FALSE") = 0,"",SUBSTITUTE(LOWER(LightHeader)," ", "_") &amp;" = ")</f>
        <v/>
      </c>
      <c r="E77" t="str" cm="1">
        <f t="array" ref="E77">IF(COUNTIF(tbl_SourceData_christmas_cost[Record List], "&lt;&gt;FALSE") = 0,"","['"&amp;_xlfn.TEXTJOIN("', '", TRUE, _xlfn._xlws.FILTER(_xlfn.TAKE(tbl_SourceData_christmas_cost[],,-1), tbl_SourceData_christmas_cost[Record List] &lt;&gt; FALSE, ""))&amp;"']")</f>
        <v/>
      </c>
    </row>
    <row r="78" spans="3:12" ht="10.199999999999999" hidden="1" customHeight="1" outlineLevel="1" collapsed="1"/>
    <row r="79" spans="3:12" ht="30" customHeight="1">
      <c r="D79" s="109" t="s">
        <v>37</v>
      </c>
      <c r="E79" s="100" t="s">
        <v>108</v>
      </c>
      <c r="F79" s="100" t="s">
        <v>109</v>
      </c>
      <c r="G79" s="100" t="s">
        <v>110</v>
      </c>
      <c r="H79" s="101" t="s">
        <v>111</v>
      </c>
      <c r="I79" s="101" t="s">
        <v>112</v>
      </c>
      <c r="J79" s="109" t="s">
        <v>85</v>
      </c>
      <c r="K79" s="109" t="s">
        <v>38</v>
      </c>
      <c r="L79" s="109" t="s">
        <v>86</v>
      </c>
    </row>
    <row r="80" spans="3:12" ht="15" customHeight="1">
      <c r="D80" s="110" t="b">
        <v>0</v>
      </c>
      <c r="E80" s="102" t="s">
        <v>210</v>
      </c>
      <c r="F80" s="102">
        <v>0</v>
      </c>
      <c r="G80" s="102">
        <v>0</v>
      </c>
      <c r="H80" s="114">
        <v>300</v>
      </c>
      <c r="I80" s="114">
        <v>0</v>
      </c>
      <c r="J80" s="115">
        <v>0</v>
      </c>
      <c r="K80" s="115">
        <v>0</v>
      </c>
      <c r="L80" s="115">
        <v>1.6917791597003696E+19</v>
      </c>
    </row>
    <row r="81" spans="4:12" ht="15" customHeight="1">
      <c r="D81" s="110" t="b">
        <v>0</v>
      </c>
      <c r="E81" s="102" t="s">
        <v>210</v>
      </c>
      <c r="F81" s="102">
        <v>0</v>
      </c>
      <c r="G81" s="102">
        <v>0</v>
      </c>
      <c r="H81" s="114">
        <v>300</v>
      </c>
      <c r="I81" s="114">
        <v>0</v>
      </c>
      <c r="J81" s="115">
        <v>1</v>
      </c>
      <c r="K81" s="115">
        <v>0</v>
      </c>
      <c r="L81" s="115">
        <v>7.8036034335587953E+18</v>
      </c>
    </row>
    <row r="82" spans="4:12" ht="15" customHeight="1">
      <c r="D82" s="111" t="b">
        <v>0</v>
      </c>
      <c r="E82" s="105" t="s">
        <v>1154</v>
      </c>
      <c r="F82" s="106">
        <v>198</v>
      </c>
      <c r="G82" s="106">
        <v>13560</v>
      </c>
      <c r="H82" s="114">
        <v>0</v>
      </c>
      <c r="I82" s="114">
        <v>0</v>
      </c>
      <c r="J82" s="115">
        <v>2</v>
      </c>
      <c r="K82" s="115">
        <v>0</v>
      </c>
      <c r="L82" s="115">
        <v>1.1208561427054072E+19</v>
      </c>
    </row>
    <row r="83" spans="4:12" ht="15" customHeight="1">
      <c r="D83" s="111" t="b">
        <v>0</v>
      </c>
      <c r="E83" s="105" t="s">
        <v>1514</v>
      </c>
      <c r="F83" s="106">
        <v>166</v>
      </c>
      <c r="G83" s="106">
        <v>19950</v>
      </c>
      <c r="H83" s="114">
        <v>0</v>
      </c>
      <c r="I83" s="114">
        <v>0</v>
      </c>
      <c r="J83" s="115">
        <v>3</v>
      </c>
      <c r="K83" s="115">
        <v>0</v>
      </c>
      <c r="L83" s="115">
        <v>1.8304614073788238E+19</v>
      </c>
    </row>
    <row r="84" spans="4:12" ht="15" customHeight="1">
      <c r="D84" s="111" t="b">
        <v>0</v>
      </c>
      <c r="E84" s="105" t="s">
        <v>1515</v>
      </c>
      <c r="F84" s="106">
        <v>146</v>
      </c>
      <c r="G84" s="106">
        <v>24887</v>
      </c>
      <c r="H84" s="114">
        <v>0</v>
      </c>
      <c r="I84" s="114">
        <v>0</v>
      </c>
      <c r="J84" s="115">
        <v>4</v>
      </c>
      <c r="K84" s="115">
        <v>0</v>
      </c>
      <c r="L84" s="115">
        <v>1.2411292777695271E+19</v>
      </c>
    </row>
    <row r="85" spans="4:12" ht="15" customHeight="1">
      <c r="D85" s="111" t="b">
        <v>0</v>
      </c>
      <c r="E85" s="105" t="s">
        <v>1516</v>
      </c>
      <c r="F85" s="106">
        <v>1717</v>
      </c>
      <c r="G85" s="106">
        <v>49446</v>
      </c>
      <c r="H85" s="114">
        <v>0</v>
      </c>
      <c r="I85" s="114">
        <v>0</v>
      </c>
      <c r="J85" s="115">
        <v>5</v>
      </c>
      <c r="K85" s="115">
        <v>0</v>
      </c>
      <c r="L85" s="115">
        <v>4.5667735348946258E+18</v>
      </c>
    </row>
    <row r="86" spans="4:12" ht="15" customHeight="1">
      <c r="D86" s="111" t="b">
        <v>0</v>
      </c>
      <c r="E86" s="105" t="s">
        <v>1517</v>
      </c>
      <c r="F86" s="106">
        <v>1653</v>
      </c>
      <c r="G86" s="106">
        <v>58853</v>
      </c>
      <c r="H86" s="114">
        <v>0</v>
      </c>
      <c r="I86" s="114">
        <v>0</v>
      </c>
      <c r="J86" s="115">
        <v>6</v>
      </c>
      <c r="K86" s="115">
        <v>0</v>
      </c>
      <c r="L86" s="115">
        <v>1.4917792543511407E+19</v>
      </c>
    </row>
    <row r="87" spans="4:12" ht="15" customHeight="1">
      <c r="D87" s="111" t="b">
        <v>0</v>
      </c>
      <c r="E87" s="105" t="s">
        <v>1518</v>
      </c>
      <c r="F87" s="106">
        <v>1205</v>
      </c>
      <c r="G87" s="106">
        <v>77463</v>
      </c>
      <c r="H87" s="114">
        <v>0</v>
      </c>
      <c r="I87" s="114">
        <v>0</v>
      </c>
      <c r="J87" s="115">
        <v>7</v>
      </c>
      <c r="K87" s="115">
        <v>0</v>
      </c>
      <c r="L87" s="115">
        <v>1.5361062974935241E+19</v>
      </c>
    </row>
    <row r="88" spans="4:12" ht="15" customHeight="1">
      <c r="D88" s="111" t="b">
        <v>0</v>
      </c>
      <c r="E88" s="105" t="s">
        <v>244</v>
      </c>
      <c r="F88" s="106">
        <v>1188</v>
      </c>
      <c r="G88" s="106">
        <v>59973</v>
      </c>
      <c r="H88" s="114">
        <v>0</v>
      </c>
      <c r="I88" s="114">
        <v>0</v>
      </c>
      <c r="J88" s="115">
        <v>8</v>
      </c>
      <c r="K88" s="115">
        <v>0</v>
      </c>
      <c r="L88" s="115">
        <v>1.4314330397079024E+19</v>
      </c>
    </row>
    <row r="89" spans="4:12" ht="15" customHeight="1">
      <c r="D89" s="111" t="b">
        <v>0</v>
      </c>
      <c r="E89" s="105" t="s">
        <v>1519</v>
      </c>
      <c r="F89" s="106">
        <v>1142</v>
      </c>
      <c r="G89" s="106">
        <v>52686</v>
      </c>
      <c r="H89" s="114">
        <v>0</v>
      </c>
      <c r="I89" s="114">
        <v>0</v>
      </c>
      <c r="J89" s="115">
        <v>9</v>
      </c>
      <c r="K89" s="115">
        <v>0</v>
      </c>
      <c r="L89" s="115">
        <v>1.0243647220542886E+19</v>
      </c>
    </row>
    <row r="90" spans="4:12" ht="15" customHeight="1">
      <c r="D90" s="111" t="b">
        <v>0</v>
      </c>
      <c r="E90" s="105" t="s">
        <v>1520</v>
      </c>
      <c r="F90" s="106">
        <v>1055</v>
      </c>
      <c r="G90" s="106">
        <v>22106</v>
      </c>
      <c r="H90" s="114">
        <v>0</v>
      </c>
      <c r="I90" s="114">
        <v>0</v>
      </c>
      <c r="J90" s="115">
        <v>10</v>
      </c>
      <c r="K90" s="115">
        <v>0</v>
      </c>
      <c r="L90" s="115">
        <v>8.6222837129246976E+18</v>
      </c>
    </row>
    <row r="91" spans="4:12" ht="15" customHeight="1">
      <c r="D91" s="111" t="b">
        <v>0</v>
      </c>
      <c r="E91" s="105" t="s">
        <v>1521</v>
      </c>
      <c r="F91" s="106">
        <v>1042</v>
      </c>
      <c r="G91" s="106">
        <v>53901</v>
      </c>
      <c r="H91" s="114">
        <v>0</v>
      </c>
      <c r="I91" s="114">
        <v>0</v>
      </c>
      <c r="J91" s="115">
        <v>11</v>
      </c>
      <c r="K91" s="115">
        <v>0</v>
      </c>
      <c r="L91" s="115">
        <v>8.8954439805887908E+18</v>
      </c>
    </row>
    <row r="92" spans="4:12" ht="15" customHeight="1">
      <c r="D92" s="111" t="b">
        <v>0</v>
      </c>
      <c r="E92" s="105" t="s">
        <v>1522</v>
      </c>
      <c r="F92" s="106">
        <v>841</v>
      </c>
      <c r="G92" s="106">
        <v>44827</v>
      </c>
      <c r="H92" s="114">
        <v>0</v>
      </c>
      <c r="I92" s="114">
        <v>0</v>
      </c>
      <c r="J92" s="115">
        <v>12</v>
      </c>
      <c r="K92" s="115">
        <v>0</v>
      </c>
      <c r="L92" s="115">
        <v>1.4308381604693484E+19</v>
      </c>
    </row>
    <row r="93" spans="4:12" ht="15" customHeight="1">
      <c r="D93" s="111" t="b">
        <v>0</v>
      </c>
      <c r="E93" s="105" t="s">
        <v>1523</v>
      </c>
      <c r="F93" s="106">
        <v>742</v>
      </c>
      <c r="G93" s="106">
        <v>42796</v>
      </c>
      <c r="H93" s="114">
        <v>0</v>
      </c>
      <c r="I93" s="114">
        <v>0</v>
      </c>
      <c r="J93" s="115">
        <v>13</v>
      </c>
      <c r="K93" s="115">
        <v>0</v>
      </c>
      <c r="L93" s="115">
        <v>4.6484217534476841E+18</v>
      </c>
    </row>
    <row r="94" spans="4:12" ht="15" customHeight="1">
      <c r="D94" s="111" t="b">
        <v>0</v>
      </c>
      <c r="E94" s="105" t="s">
        <v>1524</v>
      </c>
      <c r="F94" s="106">
        <v>657</v>
      </c>
      <c r="G94" s="106">
        <v>62133</v>
      </c>
      <c r="H94" s="114">
        <v>0</v>
      </c>
      <c r="I94" s="114">
        <v>0</v>
      </c>
      <c r="J94" s="115">
        <v>14</v>
      </c>
      <c r="K94" s="115">
        <v>0</v>
      </c>
      <c r="L94" s="115">
        <v>7.3561844381558784E+18</v>
      </c>
    </row>
    <row r="95" spans="4:12" ht="15" customHeight="1">
      <c r="D95" s="111" t="b">
        <v>0</v>
      </c>
      <c r="E95" s="105" t="s">
        <v>1525</v>
      </c>
      <c r="F95" s="106">
        <v>614</v>
      </c>
      <c r="G95" s="106">
        <v>9430</v>
      </c>
      <c r="H95" s="114">
        <v>0</v>
      </c>
      <c r="I95" s="114">
        <v>0</v>
      </c>
      <c r="J95" s="115">
        <v>15</v>
      </c>
      <c r="K95" s="115">
        <v>0</v>
      </c>
      <c r="L95" s="115">
        <v>9.8604071871058371E+18</v>
      </c>
    </row>
    <row r="96" spans="4:12" ht="15" customHeight="1">
      <c r="D96" s="111" t="b">
        <v>0</v>
      </c>
      <c r="E96" s="105" t="s">
        <v>1526</v>
      </c>
      <c r="F96" s="106">
        <v>278</v>
      </c>
      <c r="G96" s="106">
        <v>25118</v>
      </c>
      <c r="H96" s="114">
        <v>0</v>
      </c>
      <c r="I96" s="114">
        <v>0</v>
      </c>
      <c r="J96" s="115">
        <v>16</v>
      </c>
      <c r="K96" s="115">
        <v>0</v>
      </c>
      <c r="L96" s="115">
        <v>1.0911869926166977E+19</v>
      </c>
    </row>
    <row r="97" spans="4:12" ht="15" customHeight="1">
      <c r="D97" s="111" t="b">
        <v>0</v>
      </c>
      <c r="E97" s="105" t="s">
        <v>1527</v>
      </c>
      <c r="F97" s="106">
        <v>254</v>
      </c>
      <c r="G97" s="106">
        <v>7212</v>
      </c>
      <c r="H97" s="114">
        <v>0</v>
      </c>
      <c r="I97" s="114">
        <v>0</v>
      </c>
      <c r="J97" s="115">
        <v>17</v>
      </c>
      <c r="K97" s="115">
        <v>0</v>
      </c>
      <c r="L97" s="115">
        <v>1.3237369042407764E+19</v>
      </c>
    </row>
    <row r="98" spans="4:12" ht="15" customHeight="1">
      <c r="D98" s="111" t="b">
        <v>0</v>
      </c>
      <c r="E98" s="105" t="s">
        <v>1528</v>
      </c>
      <c r="F98" s="106">
        <v>218</v>
      </c>
      <c r="G98" s="106">
        <v>5288</v>
      </c>
      <c r="H98" s="114">
        <v>0</v>
      </c>
      <c r="I98" s="114">
        <v>0</v>
      </c>
      <c r="J98" s="115">
        <v>18</v>
      </c>
      <c r="K98" s="115">
        <v>0</v>
      </c>
      <c r="L98" s="115">
        <v>6.0310983595096371E+18</v>
      </c>
    </row>
    <row r="99" spans="4:12" ht="15" customHeight="1">
      <c r="D99" s="111" t="b">
        <v>0</v>
      </c>
      <c r="E99" s="105" t="s">
        <v>1529</v>
      </c>
      <c r="F99" s="106">
        <v>215</v>
      </c>
      <c r="G99" s="106">
        <v>11651</v>
      </c>
      <c r="H99" s="114">
        <v>0</v>
      </c>
      <c r="I99" s="114">
        <v>0</v>
      </c>
      <c r="J99" s="115">
        <v>19</v>
      </c>
      <c r="K99" s="115">
        <v>0</v>
      </c>
      <c r="L99" s="115">
        <v>1.6371385939546583E+19</v>
      </c>
    </row>
    <row r="100" spans="4:12" ht="15" customHeight="1">
      <c r="D100" s="111" t="b">
        <v>0</v>
      </c>
      <c r="E100" s="105" t="s">
        <v>1530</v>
      </c>
      <c r="F100" s="106">
        <v>208</v>
      </c>
      <c r="G100" s="106">
        <v>4206</v>
      </c>
      <c r="H100" s="114">
        <v>0</v>
      </c>
      <c r="I100" s="114">
        <v>0</v>
      </c>
      <c r="J100" s="115">
        <v>20</v>
      </c>
      <c r="K100" s="115">
        <v>0</v>
      </c>
      <c r="L100" s="115">
        <v>9.0785790699771372E+18</v>
      </c>
    </row>
    <row r="101" spans="4:12" ht="15" customHeight="1">
      <c r="D101" s="111" t="b">
        <v>0</v>
      </c>
      <c r="E101" s="105" t="s">
        <v>1531</v>
      </c>
      <c r="F101" s="106">
        <v>86</v>
      </c>
      <c r="G101" s="106">
        <v>7290</v>
      </c>
      <c r="H101" s="114">
        <v>0</v>
      </c>
      <c r="I101" s="114">
        <v>0</v>
      </c>
      <c r="J101" s="115">
        <v>21</v>
      </c>
      <c r="K101" s="115">
        <v>0</v>
      </c>
      <c r="L101" s="115">
        <v>1.3735872112954057E+19</v>
      </c>
    </row>
    <row r="102" spans="4:12" ht="15" customHeight="1">
      <c r="D102" s="111" t="b">
        <v>0</v>
      </c>
      <c r="E102" s="105" t="s">
        <v>1532</v>
      </c>
      <c r="F102" s="106">
        <v>64</v>
      </c>
      <c r="G102" s="106">
        <v>9029</v>
      </c>
      <c r="H102" s="114">
        <v>0</v>
      </c>
      <c r="I102" s="114">
        <v>0</v>
      </c>
      <c r="J102" s="115">
        <v>22</v>
      </c>
      <c r="K102" s="115">
        <v>0</v>
      </c>
      <c r="L102" s="115">
        <v>1.3585046160286771E+19</v>
      </c>
    </row>
    <row r="103" spans="4:12" ht="15" customHeight="1">
      <c r="D103" s="112" t="b">
        <v>0</v>
      </c>
      <c r="E103" s="107" t="s">
        <v>112</v>
      </c>
      <c r="F103" s="108">
        <v>0</v>
      </c>
      <c r="G103" s="108">
        <v>0</v>
      </c>
      <c r="H103" s="114">
        <v>0</v>
      </c>
      <c r="I103" s="114">
        <v>50</v>
      </c>
      <c r="J103" s="115">
        <v>23</v>
      </c>
      <c r="K103" s="115">
        <v>0</v>
      </c>
      <c r="L103" s="115">
        <v>1.4496063692421386E+19</v>
      </c>
    </row>
  </sheetData>
  <mergeCells count="1">
    <mergeCell ref="E7:F7"/>
  </mergeCells>
  <phoneticPr fontId="32" type="noConversion"/>
  <conditionalFormatting sqref="E23:G30 E36:G40 E46:G54">
    <cfRule type="cellIs" dxfId="110" priority="12" operator="equal">
      <formula>0</formula>
    </cfRule>
  </conditionalFormatting>
  <conditionalFormatting sqref="D80:D103">
    <cfRule type="cellIs" dxfId="109" priority="11" operator="notEqual">
      <formula>FALSE</formula>
    </cfRule>
  </conditionalFormatting>
  <conditionalFormatting sqref="E17:I17">
    <cfRule type="cellIs" dxfId="108"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107" priority="8"/>
  </conditionalFormatting>
  <conditionalFormatting sqref="E15:I15">
    <cfRule type="cellIs" dxfId="106" priority="6" operator="notEqual">
      <formula>"Definition"</formula>
    </cfRule>
  </conditionalFormatting>
  <conditionalFormatting sqref="E7">
    <cfRule type="cellIs" dxfId="105" priority="5" operator="notEqual">
      <formula>"Dataset Description"</formula>
    </cfRule>
  </conditionalFormatting>
  <conditionalFormatting sqref="E58:G65">
    <cfRule type="cellIs" dxfId="104"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I30 H36:I40 H46:I54">
    <cfRule type="cellIs" dxfId="103" priority="3" operator="equal">
      <formula>0</formula>
    </cfRule>
  </conditionalFormatting>
  <conditionalFormatting sqref="H24:I26">
    <cfRule type="colorScale" priority="1">
      <colorScale>
        <cfvo type="num" val="0"/>
        <cfvo type="num" val="0.2"/>
        <color rgb="FF000000"/>
        <color rgb="FF7A0000"/>
      </colorScale>
    </cfRule>
  </conditionalFormatting>
  <conditionalFormatting sqref="H58:I65">
    <cfRule type="cellIs" dxfId="102"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91D91-4C1B-4724-B6E6-E1687CC19C62}">
  <sheetPr codeName="Sheet15">
    <tabColor rgb="FF343434"/>
  </sheetPr>
  <dimension ref="A1:W87"/>
  <sheetViews>
    <sheetView zoomScale="85" zoomScaleNormal="85" workbookViewId="0">
      <pane xSplit="4" ySplit="19" topLeftCell="E20" activePane="bottomRight" state="frozen"/>
      <selection activeCell="G80" sqref="G80"/>
      <selection pane="topRight" activeCell="G80" sqref="G80"/>
      <selection pane="bottomLeft" activeCell="G80" sqref="G80"/>
      <selection pane="bottomRight" activeCell="G80" sqref="G80"/>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8"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113</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8</v>
      </c>
    </row>
    <row r="10" spans="1:23" ht="15" hidden="1" customHeight="1" outlineLevel="1">
      <c r="D10" s="3" t="s">
        <v>50</v>
      </c>
      <c r="E10" s="26">
        <v>4</v>
      </c>
    </row>
    <row r="11" spans="1:23" ht="15" hidden="1" customHeight="1" outlineLevel="1">
      <c r="D11" s="3" t="s">
        <v>12</v>
      </c>
      <c r="E11" s="26" t="s">
        <v>211</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c r="H15" s="44" t="s">
        <v>40</v>
      </c>
    </row>
    <row r="16" spans="1:23" ht="10.199999999999999" hidden="1" customHeight="1" outlineLevel="1"/>
    <row r="17" spans="1:11" ht="34.950000000000003" hidden="1" customHeight="1" outlineLevel="1">
      <c r="D17" s="21" t="s">
        <v>3</v>
      </c>
      <c r="E17" s="45" t="s">
        <v>47</v>
      </c>
      <c r="F17" s="46" t="s">
        <v>47</v>
      </c>
      <c r="G17" s="47" t="s">
        <v>47</v>
      </c>
      <c r="H17" s="47" t="s">
        <v>47</v>
      </c>
    </row>
    <row r="18" spans="1:11" ht="10.199999999999999" hidden="1" customHeight="1" outlineLevel="1"/>
    <row r="19" spans="1:11" s="23" customFormat="1" ht="30" customHeight="1" collapsed="1">
      <c r="A19"/>
      <c r="B19"/>
      <c r="C19" s="91"/>
      <c r="D19" s="91" t="s">
        <v>4</v>
      </c>
      <c r="E19" s="92" t="s">
        <v>114</v>
      </c>
      <c r="F19" s="92" t="s">
        <v>115</v>
      </c>
      <c r="G19" s="92" t="s">
        <v>116</v>
      </c>
      <c r="H19" s="92" t="s">
        <v>117</v>
      </c>
      <c r="I19" s="23" t="s">
        <v>85</v>
      </c>
      <c r="J19" s="23" t="s">
        <v>38</v>
      </c>
      <c r="K19" s="23" t="s">
        <v>86</v>
      </c>
    </row>
    <row r="20" spans="1:11" ht="10.199999999999999" customHeight="1"/>
    <row r="21" spans="1:11" ht="14.4" outlineLevel="1">
      <c r="C21" s="41" t="s">
        <v>76</v>
      </c>
      <c r="D21" s="2" t="s">
        <v>7</v>
      </c>
    </row>
    <row r="22" spans="1:11" ht="10.199999999999999" customHeight="1" outlineLevel="1"/>
    <row r="23" spans="1:11" ht="15" hidden="1" customHeight="1" outlineLevel="2">
      <c r="D23" s="19" t="s">
        <v>8</v>
      </c>
      <c r="E23" s="9" t="s">
        <v>194</v>
      </c>
      <c r="F23" s="9" t="s">
        <v>196</v>
      </c>
      <c r="G23" s="9" t="s">
        <v>196</v>
      </c>
      <c r="H23" s="9" t="s">
        <v>196</v>
      </c>
    </row>
    <row r="24" spans="1:11" ht="15" hidden="1" customHeight="1" outlineLevel="2">
      <c r="D24" s="3" t="s">
        <v>9</v>
      </c>
      <c r="E24" s="10">
        <v>1</v>
      </c>
      <c r="F24" s="10">
        <v>1</v>
      </c>
      <c r="G24" s="10">
        <v>1</v>
      </c>
      <c r="H24" s="10">
        <v>1</v>
      </c>
    </row>
    <row r="25" spans="1:11" ht="15" hidden="1" customHeight="1" outlineLevel="2">
      <c r="D25" s="18" t="s">
        <v>10</v>
      </c>
      <c r="E25" s="10">
        <v>0</v>
      </c>
      <c r="F25" s="10">
        <v>0</v>
      </c>
      <c r="G25" s="10">
        <v>0</v>
      </c>
      <c r="H25" s="10">
        <v>0</v>
      </c>
    </row>
    <row r="26" spans="1:11" ht="15" hidden="1" customHeight="1" outlineLevel="2">
      <c r="D26" s="18" t="s">
        <v>11</v>
      </c>
      <c r="E26" s="10">
        <v>0.29281767955801102</v>
      </c>
      <c r="F26" s="10">
        <v>0.17679558011049701</v>
      </c>
      <c r="G26" s="10">
        <v>0.17679558011049701</v>
      </c>
      <c r="H26" s="10">
        <v>0.17679558011049701</v>
      </c>
    </row>
    <row r="27" spans="1:11" ht="15" hidden="1" customHeight="1" outlineLevel="2">
      <c r="D27" s="18" t="s">
        <v>12</v>
      </c>
      <c r="E27" s="11">
        <v>106</v>
      </c>
      <c r="F27" s="11">
        <v>64</v>
      </c>
      <c r="G27" s="11">
        <v>64</v>
      </c>
      <c r="H27" s="11">
        <v>64</v>
      </c>
    </row>
    <row r="28" spans="1:11" ht="15" hidden="1" customHeight="1" outlineLevel="2">
      <c r="D28" s="18" t="s">
        <v>13</v>
      </c>
      <c r="E28" s="11">
        <v>8</v>
      </c>
      <c r="F28" s="11">
        <v>8</v>
      </c>
      <c r="G28" s="11">
        <v>8</v>
      </c>
      <c r="H28" s="11">
        <v>8</v>
      </c>
    </row>
    <row r="29" spans="1:11" ht="15" hidden="1" customHeight="1" outlineLevel="2">
      <c r="D29" s="19" t="s">
        <v>14</v>
      </c>
      <c r="E29" s="11">
        <v>8</v>
      </c>
      <c r="F29" s="11">
        <v>8</v>
      </c>
      <c r="G29" s="11">
        <v>8</v>
      </c>
      <c r="H29" s="11">
        <v>8</v>
      </c>
    </row>
    <row r="30" spans="1:11" ht="15" hidden="1" customHeight="1" outlineLevel="2">
      <c r="D30" s="3" t="s">
        <v>15</v>
      </c>
      <c r="E30" s="11">
        <v>0</v>
      </c>
      <c r="F30" s="11">
        <v>0</v>
      </c>
      <c r="G30" s="11">
        <v>0</v>
      </c>
      <c r="H30" s="11">
        <v>0</v>
      </c>
    </row>
    <row r="31" spans="1:11" ht="10.199999999999999" hidden="1" customHeight="1" outlineLevel="2"/>
    <row r="32" spans="1:11" ht="150" hidden="1" customHeight="1" outlineLevel="2"/>
    <row r="33" spans="3:8" ht="10.199999999999999" hidden="1" customHeight="1" outlineLevel="2"/>
    <row r="34" spans="3:8" ht="14.4" outlineLevel="1" collapsed="1">
      <c r="C34" s="41" t="s">
        <v>76</v>
      </c>
      <c r="D34" s="2" t="s">
        <v>16</v>
      </c>
    </row>
    <row r="35" spans="3:8" ht="10.199999999999999" customHeight="1" outlineLevel="1"/>
    <row r="36" spans="3:8" ht="15" hidden="1" customHeight="1" outlineLevel="2">
      <c r="D36" s="3" t="s">
        <v>17</v>
      </c>
      <c r="E36" s="12"/>
      <c r="F36" s="12">
        <v>66486.158791189198</v>
      </c>
      <c r="G36" s="12">
        <v>12414.1947590853</v>
      </c>
      <c r="H36" s="12">
        <v>21613.875020147501</v>
      </c>
    </row>
    <row r="37" spans="3:8" ht="15" hidden="1" customHeight="1" outlineLevel="2">
      <c r="D37" s="18" t="s">
        <v>18</v>
      </c>
      <c r="E37" s="12"/>
      <c r="F37" s="12">
        <v>59104.403465255898</v>
      </c>
      <c r="G37" s="12">
        <v>6592.9172867760299</v>
      </c>
      <c r="H37" s="12">
        <v>22309.9808247623</v>
      </c>
    </row>
    <row r="38" spans="3:8" ht="15" hidden="1" customHeight="1" outlineLevel="2">
      <c r="D38" s="18" t="s">
        <v>19</v>
      </c>
      <c r="E38" s="12" t="s">
        <v>212</v>
      </c>
      <c r="F38" s="12">
        <v>10653.5733307884</v>
      </c>
      <c r="G38" s="12">
        <v>81.325148715747005</v>
      </c>
      <c r="H38" s="12">
        <v>396.882412156567</v>
      </c>
    </row>
    <row r="39" spans="3:8" ht="15" hidden="1" customHeight="1" outlineLevel="2">
      <c r="D39" s="3" t="s">
        <v>20</v>
      </c>
      <c r="E39" s="12"/>
      <c r="F39" s="12">
        <v>50481.401730079197</v>
      </c>
      <c r="G39" s="12">
        <v>14592.682343299401</v>
      </c>
      <c r="H39" s="12">
        <v>18107.680851767</v>
      </c>
    </row>
    <row r="40" spans="3:8" ht="15" hidden="1" customHeight="1" outlineLevel="2">
      <c r="D40" s="20" t="s">
        <v>21</v>
      </c>
      <c r="E40" s="12"/>
      <c r="F40" s="12">
        <v>2548371920.6336398</v>
      </c>
      <c r="G40" s="12">
        <v>212946377.97244301</v>
      </c>
      <c r="H40" s="12">
        <v>327888105.82945198</v>
      </c>
    </row>
    <row r="41" spans="3:8" ht="10.199999999999999" hidden="1" customHeight="1" outlineLevel="2"/>
    <row r="42" spans="3:8" ht="150" hidden="1" customHeight="1" outlineLevel="2"/>
    <row r="43" spans="3:8" ht="10.199999999999999" hidden="1" customHeight="1" outlineLevel="2"/>
    <row r="44" spans="3:8" ht="14.4" outlineLevel="1" collapsed="1">
      <c r="C44" s="41" t="s">
        <v>76</v>
      </c>
      <c r="D44" s="2" t="s">
        <v>22</v>
      </c>
    </row>
    <row r="45" spans="3:8" ht="10.050000000000001" customHeight="1" outlineLevel="1"/>
    <row r="46" spans="3:8" ht="15" hidden="1" customHeight="1" outlineLevel="2">
      <c r="D46" s="3" t="s">
        <v>23</v>
      </c>
      <c r="E46" s="12"/>
      <c r="F46" s="12">
        <v>10653.5733307884</v>
      </c>
      <c r="G46" s="12">
        <v>81.325148715747005</v>
      </c>
      <c r="H46" s="12">
        <v>396.882412156567</v>
      </c>
    </row>
    <row r="47" spans="3:8" ht="15" hidden="1" customHeight="1" outlineLevel="2">
      <c r="D47" s="18">
        <v>0.05</v>
      </c>
      <c r="E47" s="12"/>
      <c r="F47" s="12">
        <v>10719.206221062201</v>
      </c>
      <c r="G47" s="12">
        <v>409.21918336061498</v>
      </c>
      <c r="H47" s="12">
        <v>859.35132462714398</v>
      </c>
    </row>
    <row r="48" spans="3:8" ht="15" hidden="1" customHeight="1" outlineLevel="2">
      <c r="D48" s="19">
        <v>0.25</v>
      </c>
      <c r="E48" s="12"/>
      <c r="F48" s="12">
        <v>22269.325651866999</v>
      </c>
      <c r="G48" s="12">
        <v>1783.16137383768</v>
      </c>
      <c r="H48" s="12">
        <v>6483.6940310420296</v>
      </c>
    </row>
    <row r="49" spans="3:8" ht="15" hidden="1" customHeight="1" outlineLevel="2">
      <c r="D49" s="3">
        <v>0.5</v>
      </c>
      <c r="E49" s="12"/>
      <c r="F49" s="12">
        <v>59104.403465255898</v>
      </c>
      <c r="G49" s="12">
        <v>6592.9172867760299</v>
      </c>
      <c r="H49" s="12">
        <v>22309.9808247623</v>
      </c>
    </row>
    <row r="50" spans="3:8" ht="15" hidden="1" customHeight="1" outlineLevel="2">
      <c r="D50" s="18">
        <v>0.75</v>
      </c>
      <c r="E50" s="12"/>
      <c r="F50" s="12">
        <v>109797.315366033</v>
      </c>
      <c r="G50" s="12">
        <v>18223.602784773801</v>
      </c>
      <c r="H50" s="12">
        <v>35459.954015925701</v>
      </c>
    </row>
    <row r="51" spans="3:8" ht="15" hidden="1" customHeight="1" outlineLevel="2">
      <c r="D51" s="18">
        <v>0.95</v>
      </c>
      <c r="E51" s="12"/>
      <c r="F51" s="12">
        <v>132404.140652665</v>
      </c>
      <c r="G51" s="12">
        <v>35523.995894812797</v>
      </c>
      <c r="H51" s="12">
        <v>42984.383282719697</v>
      </c>
    </row>
    <row r="52" spans="3:8" ht="15" hidden="1" customHeight="1" outlineLevel="2">
      <c r="D52" s="3" t="s">
        <v>24</v>
      </c>
      <c r="E52" s="12"/>
      <c r="F52" s="12">
        <v>136448.44508346901</v>
      </c>
      <c r="G52" s="12">
        <v>37685.836068547898</v>
      </c>
      <c r="H52" s="12">
        <v>46415.061760683297</v>
      </c>
    </row>
    <row r="53" spans="3:8" ht="15" hidden="1" customHeight="1" outlineLevel="2">
      <c r="D53" s="18" t="s">
        <v>25</v>
      </c>
      <c r="E53" s="12"/>
      <c r="F53" s="12">
        <v>125794.87175268101</v>
      </c>
      <c r="G53" s="12">
        <v>37604.510919832202</v>
      </c>
      <c r="H53" s="12">
        <v>46018.179348526697</v>
      </c>
    </row>
    <row r="54" spans="3:8" ht="15" hidden="1" customHeight="1" outlineLevel="2">
      <c r="D54" s="3" t="s">
        <v>26</v>
      </c>
      <c r="E54" s="12"/>
      <c r="F54" s="12">
        <v>87527.989714166804</v>
      </c>
      <c r="G54" s="12">
        <v>16440.441410936099</v>
      </c>
      <c r="H54" s="12">
        <v>28976.259984883702</v>
      </c>
    </row>
    <row r="55" spans="3:8" ht="10.199999999999999" hidden="1" customHeight="1" outlineLevel="2"/>
    <row r="56" spans="3:8" ht="14.4" outlineLevel="1" collapsed="1">
      <c r="C56" s="41" t="s">
        <v>76</v>
      </c>
      <c r="D56" s="2" t="s">
        <v>27</v>
      </c>
    </row>
    <row r="57" spans="3:8" ht="10.050000000000001" customHeight="1" outlineLevel="1"/>
    <row r="58" spans="3:8" ht="15" hidden="1" customHeight="1" outlineLevel="2">
      <c r="D58" s="3" t="s">
        <v>28</v>
      </c>
      <c r="E58" s="36" t="b">
        <v>0</v>
      </c>
      <c r="F58" s="36" t="b">
        <v>0</v>
      </c>
      <c r="G58" s="36" t="b">
        <v>0</v>
      </c>
      <c r="H58" s="36" t="b">
        <v>0</v>
      </c>
    </row>
    <row r="59" spans="3:8" ht="15" hidden="1" customHeight="1" outlineLevel="2">
      <c r="D59" s="18" t="s">
        <v>29</v>
      </c>
      <c r="E59" s="36" t="b">
        <v>0</v>
      </c>
      <c r="F59" s="36" t="b">
        <v>0</v>
      </c>
      <c r="G59" s="36" t="b">
        <v>0</v>
      </c>
      <c r="H59" s="36" t="b">
        <v>0</v>
      </c>
    </row>
    <row r="60" spans="3:8" ht="15" hidden="1" customHeight="1" outlineLevel="2">
      <c r="D60" s="18" t="s">
        <v>30</v>
      </c>
      <c r="E60" s="36" t="b">
        <v>0</v>
      </c>
      <c r="F60" s="36" t="b">
        <v>0</v>
      </c>
      <c r="G60" s="36" t="b">
        <v>0</v>
      </c>
      <c r="H60" s="36" t="b">
        <v>0</v>
      </c>
    </row>
    <row r="61" spans="3:8" ht="15" hidden="1" customHeight="1" outlineLevel="2">
      <c r="D61" s="18" t="s">
        <v>31</v>
      </c>
      <c r="E61" s="36" t="b">
        <v>0</v>
      </c>
      <c r="F61" s="36" t="b">
        <v>0</v>
      </c>
      <c r="G61" s="36" t="b">
        <v>0</v>
      </c>
      <c r="H61" s="36" t="b">
        <v>0</v>
      </c>
    </row>
    <row r="62" spans="3:8" ht="15" hidden="1" customHeight="1" outlineLevel="2">
      <c r="D62" s="3" t="s">
        <v>32</v>
      </c>
      <c r="E62" s="36" t="b">
        <v>0</v>
      </c>
      <c r="F62" s="36" t="b">
        <v>0</v>
      </c>
      <c r="G62" s="36" t="b">
        <v>0</v>
      </c>
      <c r="H62" s="36" t="b">
        <v>0</v>
      </c>
    </row>
    <row r="63" spans="3:8" ht="15" hidden="1" customHeight="1" outlineLevel="2">
      <c r="D63" s="18" t="s">
        <v>33</v>
      </c>
      <c r="E63" s="36" t="b">
        <v>0</v>
      </c>
      <c r="F63" s="36" t="b">
        <v>0</v>
      </c>
      <c r="G63" s="36" t="b">
        <v>0</v>
      </c>
      <c r="H63" s="36" t="b">
        <v>0</v>
      </c>
    </row>
    <row r="64" spans="3:8" ht="15" hidden="1" customHeight="1" outlineLevel="2">
      <c r="D64" s="18" t="s">
        <v>34</v>
      </c>
      <c r="E64" s="36" t="b">
        <v>0</v>
      </c>
      <c r="F64" s="36" t="b">
        <v>0</v>
      </c>
      <c r="G64" s="36" t="b">
        <v>0</v>
      </c>
      <c r="H64" s="36" t="b">
        <v>0</v>
      </c>
    </row>
    <row r="65" spans="3:11" ht="15" hidden="1" customHeight="1" outlineLevel="2">
      <c r="D65" s="3" t="s">
        <v>35</v>
      </c>
      <c r="E65" s="36" t="b">
        <v>0</v>
      </c>
      <c r="F65" s="36" t="b">
        <v>0</v>
      </c>
      <c r="G65" s="36" t="b">
        <v>0</v>
      </c>
      <c r="H65" s="36" t="b">
        <v>0</v>
      </c>
    </row>
    <row r="66" spans="3:11" ht="10.199999999999999" hidden="1" customHeight="1" outlineLevel="2"/>
    <row r="67" spans="3:11" ht="14.4" outlineLevel="1" collapsed="1">
      <c r="C67" s="41" t="s">
        <v>76</v>
      </c>
      <c r="D67" s="2" t="s">
        <v>36</v>
      </c>
    </row>
    <row r="68" spans="3:11" ht="10.050000000000001" customHeight="1" outlineLevel="1"/>
    <row r="69" spans="3:11" ht="15" hidden="1" customHeight="1" outlineLevel="2">
      <c r="D69" s="3" t="str">
        <f>IF(COUNTIF(FieldList1, "&lt;&gt;FALSE") = 0,"",SUBSTITUTE(LOWER(D58)," ","_") &amp;" = ")</f>
        <v/>
      </c>
      <c r="E69" t="str">
        <f>IF(COUNTIF(FieldList1, "&lt;&gt;FALSE") = 0,"","['"&amp;_xlfn.TEXTJOIN("', '", TRUE, _xlfn._xlws.FILTER(FieldRange,FieldList1&lt;&gt; FALSE, ""))&amp;"']")</f>
        <v/>
      </c>
    </row>
    <row r="70" spans="3:11" ht="15" hidden="1" customHeight="1" outlineLevel="2">
      <c r="D70" s="17" t="str">
        <f>IF(COUNTIF(FieldList2, "&lt;&gt;FALSE") = 0,"",SUBSTITUTE(LOWER(D59)," ","_")&amp;" = ")</f>
        <v/>
      </c>
      <c r="E70" t="str">
        <f>IF(COUNTIF(FieldList2, "&lt;&gt;FALSE") = 0,"","['"&amp;_xlfn.TEXTJOIN("', '", TRUE, _xlfn._xlws.FILTER(FieldRange,FieldList2&lt;&gt; FALSE, ""))&amp;"']")</f>
        <v/>
      </c>
    </row>
    <row r="71" spans="3:11" ht="15" hidden="1" customHeight="1" outlineLevel="2">
      <c r="D71" s="17" t="str">
        <f>IF(COUNTIF(FieldList3, "&lt;&gt;FALSE") = 0,"",SUBSTITUTE(LOWER(D60)," ","_")&amp;" = ")</f>
        <v/>
      </c>
      <c r="E71" t="str">
        <f>IF(COUNTIF(FieldList3, "&lt;&gt;FALSE") = 0,"","['"&amp;_xlfn.TEXTJOIN("', '", TRUE, _xlfn._xlws.FILTER(FieldRange,FieldList3&lt;&gt; FALSE, ""))&amp;"']")</f>
        <v/>
      </c>
    </row>
    <row r="72" spans="3:11" ht="15" hidden="1" customHeight="1" outlineLevel="2">
      <c r="D72" s="17" t="str">
        <f>IF(COUNTIF(FieldList4, "&lt;&gt;FALSE") = 0,"",SUBSTITUTE(LOWER(D61)," ","_")&amp;" = ")</f>
        <v/>
      </c>
      <c r="E72" t="str">
        <f>IF(COUNTIF(FieldList4, "&lt;&gt;FALSE") = 0,"","['"&amp;_xlfn.TEXTJOIN("', '", TRUE, _xlfn._xlws.FILTER(FieldRange,FieldList4&lt;&gt; FALSE, ""))&amp;"']")</f>
        <v/>
      </c>
    </row>
    <row r="73" spans="3:11" ht="15" hidden="1" customHeight="1" outlineLevel="2">
      <c r="D73" s="17" t="str">
        <f>IF(COUNTIF(FieldList5, "&lt;&gt;FALSE") = 0,"",SUBSTITUTE(LOWER(D62)," ","_")&amp;" = ")</f>
        <v/>
      </c>
      <c r="E73" t="str">
        <f>IF(COUNTIF(FieldList5, "&lt;&gt;FALSE") = 0,"","['"&amp;_xlfn.TEXTJOIN("', '", TRUE, _xlfn._xlws.FILTER(FieldRange,FieldList5&lt;&gt; FALSE, ""))&amp;"']")</f>
        <v/>
      </c>
    </row>
    <row r="74" spans="3:11" ht="15" hidden="1" customHeight="1" outlineLevel="2">
      <c r="D74" s="17" t="str">
        <f>IF(COUNTIF(FieldList6, "&lt;&gt;FALSE") = 0,"",SUBSTITUTE(LOWER(D63)," ","_")&amp;" = ")</f>
        <v/>
      </c>
      <c r="E74" t="str">
        <f>IF(COUNTIF(FieldList6, "&lt;&gt;FALSE") = 0,"","['"&amp;_xlfn.TEXTJOIN("', '", TRUE, _xlfn._xlws.FILTER(FieldRange,FieldList6&lt;&gt; FALSE, ""))&amp;"']")</f>
        <v/>
      </c>
    </row>
    <row r="75" spans="3:11"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1"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1" ht="15" hidden="1" customHeight="1" outlineLevel="2">
      <c r="D77" s="15" t="str">
        <f>IF(COUNTIF(tbl_SourceData_companies[Record List], "&lt;&gt;FALSE") = 0,"",SUBSTITUTE(LOWER(LightHeader)," ", "_") &amp;" = ")</f>
        <v/>
      </c>
      <c r="E77" t="str" cm="1">
        <f t="array" ref="E77">IF(COUNTIF(tbl_SourceData_companies[Record List], "&lt;&gt;FALSE") = 0,"","['"&amp;_xlfn.TEXTJOIN("', '", TRUE, _xlfn._xlws.FILTER(_xlfn.TAKE(tbl_SourceData_companies[],,-1), tbl_SourceData_companies[Record List] &lt;&gt; FALSE, ""))&amp;"']")</f>
        <v/>
      </c>
    </row>
    <row r="78" spans="3:11" ht="10.199999999999999" hidden="1" customHeight="1" outlineLevel="1" collapsed="1"/>
    <row r="79" spans="3:11" ht="30" customHeight="1">
      <c r="D79" s="109" t="s">
        <v>37</v>
      </c>
      <c r="E79" s="100" t="s">
        <v>114</v>
      </c>
      <c r="F79" s="100" t="s">
        <v>115</v>
      </c>
      <c r="G79" s="100" t="s">
        <v>116</v>
      </c>
      <c r="H79" s="101" t="s">
        <v>117</v>
      </c>
      <c r="I79" s="109" t="s">
        <v>85</v>
      </c>
      <c r="J79" s="109" t="s">
        <v>38</v>
      </c>
      <c r="K79" s="109" t="s">
        <v>86</v>
      </c>
    </row>
    <row r="80" spans="3:11" ht="15" customHeight="1">
      <c r="D80" s="110" t="b">
        <v>0</v>
      </c>
      <c r="E80" s="102" t="s">
        <v>1533</v>
      </c>
      <c r="F80" s="102">
        <v>26078.735577680123</v>
      </c>
      <c r="G80" s="102">
        <v>13795.08709373977</v>
      </c>
      <c r="H80" s="114">
        <v>46415.061760683311</v>
      </c>
      <c r="I80" s="115">
        <v>0</v>
      </c>
      <c r="J80" s="115">
        <v>0</v>
      </c>
      <c r="K80" s="115">
        <v>1.6289348238226057E+19</v>
      </c>
    </row>
    <row r="81" spans="4:11" ht="15" customHeight="1">
      <c r="D81" s="110" t="b">
        <v>0</v>
      </c>
      <c r="E81" s="102" t="s">
        <v>1534</v>
      </c>
      <c r="F81" s="102">
        <v>10841.095874427958</v>
      </c>
      <c r="G81" s="102">
        <v>10337.167384566274</v>
      </c>
      <c r="H81" s="114">
        <v>8072.1846540318802</v>
      </c>
      <c r="I81" s="115">
        <v>1</v>
      </c>
      <c r="J81" s="115">
        <v>0</v>
      </c>
      <c r="K81" s="115">
        <v>1.3304099270698037E+19</v>
      </c>
    </row>
    <row r="82" spans="4:11" ht="15" customHeight="1">
      <c r="D82" s="111" t="b">
        <v>0</v>
      </c>
      <c r="E82" s="105" t="s">
        <v>1535</v>
      </c>
      <c r="F82" s="106">
        <v>104765.32396574998</v>
      </c>
      <c r="G82" s="106">
        <v>31509.149857876171</v>
      </c>
      <c r="H82" s="114">
        <v>33345.810416060267</v>
      </c>
      <c r="I82" s="115">
        <v>2</v>
      </c>
      <c r="J82" s="115">
        <v>0</v>
      </c>
      <c r="K82" s="115">
        <v>3.9058169631409249E+18</v>
      </c>
    </row>
    <row r="83" spans="4:11" ht="15" customHeight="1">
      <c r="D83" s="111" t="b">
        <v>0</v>
      </c>
      <c r="E83" s="105" t="s">
        <v>1536</v>
      </c>
      <c r="F83" s="106">
        <v>66581.148376613666</v>
      </c>
      <c r="G83" s="106">
        <v>2848.6671889857857</v>
      </c>
      <c r="H83" s="114">
        <v>36613.123252216028</v>
      </c>
      <c r="I83" s="115">
        <v>3</v>
      </c>
      <c r="J83" s="115">
        <v>0</v>
      </c>
      <c r="K83" s="115">
        <v>9.1786460732459284E+18</v>
      </c>
    </row>
    <row r="84" spans="4:11" ht="15" customHeight="1">
      <c r="D84" s="111" t="b">
        <v>0</v>
      </c>
      <c r="E84" s="105" t="s">
        <v>1537</v>
      </c>
      <c r="F84" s="106">
        <v>51627.658553898291</v>
      </c>
      <c r="G84" s="106">
        <v>2038.1600825498813</v>
      </c>
      <c r="H84" s="114">
        <v>35075.56427049567</v>
      </c>
      <c r="I84" s="115">
        <v>4</v>
      </c>
      <c r="J84" s="115">
        <v>0</v>
      </c>
      <c r="K84" s="115">
        <v>6.6202622435753841E+18</v>
      </c>
    </row>
    <row r="85" spans="4:11" ht="15" customHeight="1">
      <c r="D85" s="111" t="b">
        <v>0</v>
      </c>
      <c r="E85" s="105" t="s">
        <v>212</v>
      </c>
      <c r="F85" s="106">
        <v>10653.573330788407</v>
      </c>
      <c r="G85" s="106">
        <v>81.325148715747062</v>
      </c>
      <c r="H85" s="114">
        <v>396.88241215656745</v>
      </c>
      <c r="I85" s="115">
        <v>5</v>
      </c>
      <c r="J85" s="115">
        <v>0</v>
      </c>
      <c r="K85" s="115">
        <v>1.4217504694637974E+19</v>
      </c>
    </row>
    <row r="86" spans="4:11" ht="15" customHeight="1">
      <c r="D86" s="111" t="b">
        <v>0</v>
      </c>
      <c r="E86" s="105" t="s">
        <v>228</v>
      </c>
      <c r="F86" s="106">
        <v>124893.28956688596</v>
      </c>
      <c r="G86" s="106">
        <v>1018.1652477010853</v>
      </c>
      <c r="H86" s="114">
        <v>1718.2221620725002</v>
      </c>
      <c r="I86" s="115">
        <v>6</v>
      </c>
      <c r="J86" s="115">
        <v>0</v>
      </c>
      <c r="K86" s="115">
        <v>1.211511010159215E+19</v>
      </c>
    </row>
    <row r="87" spans="4:11" ht="15" customHeight="1">
      <c r="D87" s="112" t="b">
        <v>0</v>
      </c>
      <c r="E87" s="107" t="s">
        <v>1538</v>
      </c>
      <c r="F87" s="108">
        <v>136448.44508346976</v>
      </c>
      <c r="G87" s="108">
        <v>37685.836068547986</v>
      </c>
      <c r="H87" s="114">
        <v>11274.151233464525</v>
      </c>
      <c r="I87" s="115">
        <v>7</v>
      </c>
      <c r="J87" s="115">
        <v>0</v>
      </c>
      <c r="K87" s="115">
        <v>7.7594621693278321E+18</v>
      </c>
    </row>
  </sheetData>
  <mergeCells count="1">
    <mergeCell ref="E7:F7"/>
  </mergeCells>
  <phoneticPr fontId="32" type="noConversion"/>
  <conditionalFormatting sqref="E23:G30 E36:G40 E46:G54">
    <cfRule type="cellIs" dxfId="101" priority="12" operator="equal">
      <formula>0</formula>
    </cfRule>
  </conditionalFormatting>
  <conditionalFormatting sqref="D80:D87">
    <cfRule type="cellIs" dxfId="100" priority="11" operator="notEqual">
      <formula>FALSE</formula>
    </cfRule>
  </conditionalFormatting>
  <conditionalFormatting sqref="E17:H17">
    <cfRule type="cellIs" dxfId="99"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98" priority="8"/>
  </conditionalFormatting>
  <conditionalFormatting sqref="E15:H15">
    <cfRule type="cellIs" dxfId="97" priority="6" operator="notEqual">
      <formula>"Definition"</formula>
    </cfRule>
  </conditionalFormatting>
  <conditionalFormatting sqref="E7">
    <cfRule type="cellIs" dxfId="96" priority="5" operator="notEqual">
      <formula>"Dataset Description"</formula>
    </cfRule>
  </conditionalFormatting>
  <conditionalFormatting sqref="E58:G65">
    <cfRule type="cellIs" dxfId="95"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H30 H36:H40 H46:H54">
    <cfRule type="cellIs" dxfId="94" priority="3" operator="equal">
      <formula>0</formula>
    </cfRule>
  </conditionalFormatting>
  <conditionalFormatting sqref="H24:H26">
    <cfRule type="colorScale" priority="1">
      <colorScale>
        <cfvo type="num" val="0"/>
        <cfvo type="num" val="0.2"/>
        <color rgb="FF000000"/>
        <color rgb="FF7A0000"/>
      </colorScale>
    </cfRule>
  </conditionalFormatting>
  <conditionalFormatting sqref="H58:H65">
    <cfRule type="cellIs" dxfId="93"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FD4D7-E22F-468B-9933-F7A32B0097DC}">
  <sheetPr codeName="Sheet17">
    <tabColor rgb="FF686868"/>
  </sheetPr>
  <dimension ref="A1:W88"/>
  <sheetViews>
    <sheetView zoomScale="85" zoomScaleNormal="85" workbookViewId="0">
      <pane xSplit="4" ySplit="19" topLeftCell="E20" activePane="bottomRight" state="frozen"/>
      <selection sqref="A1:B1"/>
      <selection pane="topRight" sqref="A1:B1"/>
      <selection pane="bottomLeft" sqref="A1:B1"/>
      <selection pane="bottomRight" activeCell="A2" sqref="A2"/>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10"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118</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9</v>
      </c>
    </row>
    <row r="10" spans="1:23" ht="15" hidden="1" customHeight="1" outlineLevel="1">
      <c r="D10" s="3" t="s">
        <v>50</v>
      </c>
      <c r="E10" s="26">
        <v>6</v>
      </c>
    </row>
    <row r="11" spans="1:23" ht="15" hidden="1" customHeight="1" outlineLevel="1">
      <c r="D11" s="3" t="s">
        <v>12</v>
      </c>
      <c r="E11" s="26" t="s">
        <v>213</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c r="H15" s="44" t="s">
        <v>40</v>
      </c>
      <c r="I15" s="44" t="s">
        <v>40</v>
      </c>
      <c r="J15" s="44" t="s">
        <v>40</v>
      </c>
    </row>
    <row r="16" spans="1:23" ht="10.199999999999999" hidden="1" customHeight="1" outlineLevel="1"/>
    <row r="17" spans="1:13" ht="34.950000000000003" hidden="1" customHeight="1" outlineLevel="1">
      <c r="D17" s="21" t="s">
        <v>3</v>
      </c>
      <c r="E17" s="45" t="s">
        <v>47</v>
      </c>
      <c r="F17" s="46" t="s">
        <v>47</v>
      </c>
      <c r="G17" s="47" t="s">
        <v>47</v>
      </c>
      <c r="H17" s="47" t="s">
        <v>47</v>
      </c>
      <c r="I17" s="47" t="s">
        <v>47</v>
      </c>
      <c r="J17" s="47" t="s">
        <v>47</v>
      </c>
    </row>
    <row r="18" spans="1:13" ht="10.199999999999999" hidden="1" customHeight="1" outlineLevel="1"/>
    <row r="19" spans="1:13" s="23" customFormat="1" ht="30" customHeight="1" collapsed="1">
      <c r="A19"/>
      <c r="B19"/>
      <c r="C19" s="91"/>
      <c r="D19" s="91" t="s">
        <v>4</v>
      </c>
      <c r="E19" s="92" t="s">
        <v>108</v>
      </c>
      <c r="F19" s="92" t="s">
        <v>119</v>
      </c>
      <c r="G19" s="92" t="s">
        <v>120</v>
      </c>
      <c r="H19" s="92" t="s">
        <v>121</v>
      </c>
      <c r="I19" s="92" t="s">
        <v>122</v>
      </c>
      <c r="J19" s="92" t="s">
        <v>123</v>
      </c>
      <c r="K19" s="23" t="s">
        <v>85</v>
      </c>
      <c r="L19" s="23" t="s">
        <v>38</v>
      </c>
      <c r="M19" s="23" t="s">
        <v>86</v>
      </c>
    </row>
    <row r="20" spans="1:13" ht="10.199999999999999" customHeight="1"/>
    <row r="21" spans="1:13" ht="14.4" outlineLevel="1">
      <c r="C21" s="41" t="s">
        <v>76</v>
      </c>
      <c r="D21" s="2" t="s">
        <v>7</v>
      </c>
    </row>
    <row r="22" spans="1:13" ht="10.199999999999999" customHeight="1" outlineLevel="1"/>
    <row r="23" spans="1:13" ht="15" hidden="1" customHeight="1" outlineLevel="2">
      <c r="D23" s="19" t="s">
        <v>8</v>
      </c>
      <c r="E23" s="9" t="s">
        <v>194</v>
      </c>
      <c r="F23" s="9" t="s">
        <v>196</v>
      </c>
      <c r="G23" s="9" t="s">
        <v>196</v>
      </c>
      <c r="H23" s="9" t="s">
        <v>196</v>
      </c>
      <c r="I23" s="9" t="s">
        <v>196</v>
      </c>
      <c r="J23" s="9" t="s">
        <v>196</v>
      </c>
    </row>
    <row r="24" spans="1:13" ht="15" hidden="1" customHeight="1" outlineLevel="2">
      <c r="D24" s="3" t="s">
        <v>9</v>
      </c>
      <c r="E24" s="10">
        <v>1</v>
      </c>
      <c r="F24" s="10">
        <v>1</v>
      </c>
      <c r="G24" s="10">
        <v>1</v>
      </c>
      <c r="H24" s="10">
        <v>1</v>
      </c>
      <c r="I24" s="10">
        <v>1</v>
      </c>
      <c r="J24" s="10">
        <v>1</v>
      </c>
    </row>
    <row r="25" spans="1:13" ht="15" hidden="1" customHeight="1" outlineLevel="2">
      <c r="D25" s="18" t="s">
        <v>10</v>
      </c>
      <c r="E25" s="10">
        <v>0</v>
      </c>
      <c r="F25" s="10">
        <v>0</v>
      </c>
      <c r="G25" s="10">
        <v>0</v>
      </c>
      <c r="H25" s="10">
        <v>0</v>
      </c>
      <c r="I25" s="10">
        <v>0</v>
      </c>
      <c r="J25" s="10">
        <v>0</v>
      </c>
    </row>
    <row r="26" spans="1:13" ht="15" hidden="1" customHeight="1" outlineLevel="2">
      <c r="D26" s="18" t="s">
        <v>11</v>
      </c>
      <c r="E26" s="10">
        <v>0.22857142857142801</v>
      </c>
      <c r="F26" s="10">
        <v>0.128571428571428</v>
      </c>
      <c r="G26" s="10">
        <v>0.128571428571428</v>
      </c>
      <c r="H26" s="10">
        <v>0.128571428571428</v>
      </c>
      <c r="I26" s="10">
        <v>0.128571428571428</v>
      </c>
      <c r="J26" s="10">
        <v>0.128571428571428</v>
      </c>
    </row>
    <row r="27" spans="1:13" ht="15" hidden="1" customHeight="1" outlineLevel="2">
      <c r="D27" s="18" t="s">
        <v>12</v>
      </c>
      <c r="E27" s="11">
        <v>128</v>
      </c>
      <c r="F27" s="11">
        <v>72</v>
      </c>
      <c r="G27" s="11">
        <v>72</v>
      </c>
      <c r="H27" s="11">
        <v>72</v>
      </c>
      <c r="I27" s="11">
        <v>72</v>
      </c>
      <c r="J27" s="11">
        <v>72</v>
      </c>
    </row>
    <row r="28" spans="1:13" ht="15" hidden="1" customHeight="1" outlineLevel="2">
      <c r="D28" s="18" t="s">
        <v>13</v>
      </c>
      <c r="E28" s="11">
        <v>9</v>
      </c>
      <c r="F28" s="11">
        <v>9</v>
      </c>
      <c r="G28" s="11">
        <v>9</v>
      </c>
      <c r="H28" s="11">
        <v>9</v>
      </c>
      <c r="I28" s="11">
        <v>9</v>
      </c>
      <c r="J28" s="11">
        <v>9</v>
      </c>
    </row>
    <row r="29" spans="1:13" ht="15" hidden="1" customHeight="1" outlineLevel="2">
      <c r="D29" s="19" t="s">
        <v>14</v>
      </c>
      <c r="E29" s="11">
        <v>9</v>
      </c>
      <c r="F29" s="11">
        <v>9</v>
      </c>
      <c r="G29" s="11">
        <v>9</v>
      </c>
      <c r="H29" s="11">
        <v>9</v>
      </c>
      <c r="I29" s="11">
        <v>9</v>
      </c>
      <c r="J29" s="11">
        <v>9</v>
      </c>
    </row>
    <row r="30" spans="1:13" ht="15" hidden="1" customHeight="1" outlineLevel="2">
      <c r="D30" s="3" t="s">
        <v>15</v>
      </c>
      <c r="E30" s="11">
        <v>0</v>
      </c>
      <c r="F30" s="11">
        <v>0</v>
      </c>
      <c r="G30" s="11">
        <v>0</v>
      </c>
      <c r="H30" s="11">
        <v>0</v>
      </c>
      <c r="I30" s="11">
        <v>0</v>
      </c>
      <c r="J30" s="11">
        <v>0</v>
      </c>
    </row>
    <row r="31" spans="1:13" ht="10.199999999999999" hidden="1" customHeight="1" outlineLevel="2"/>
    <row r="32" spans="1:13" ht="150" hidden="1" customHeight="1" outlineLevel="2"/>
    <row r="33" spans="3:10" ht="10.199999999999999" hidden="1" customHeight="1" outlineLevel="2"/>
    <row r="34" spans="3:10" ht="14.4" outlineLevel="1" collapsed="1">
      <c r="C34" s="41" t="s">
        <v>76</v>
      </c>
      <c r="D34" s="2" t="s">
        <v>16</v>
      </c>
    </row>
    <row r="35" spans="3:10" ht="10.199999999999999" customHeight="1" outlineLevel="1"/>
    <row r="36" spans="3:10" ht="15" hidden="1" customHeight="1" outlineLevel="2">
      <c r="D36" s="3" t="s">
        <v>17</v>
      </c>
      <c r="E36" s="12"/>
      <c r="F36" s="12">
        <v>136016.050932996</v>
      </c>
      <c r="G36" s="12">
        <v>3178.2263003877301</v>
      </c>
      <c r="H36" s="12">
        <v>22.256441618569401</v>
      </c>
      <c r="I36" s="12">
        <v>466.09816486376002</v>
      </c>
      <c r="J36" s="12">
        <v>9.45688795824843</v>
      </c>
    </row>
    <row r="37" spans="3:10" ht="15" hidden="1" customHeight="1" outlineLevel="2">
      <c r="D37" s="18" t="s">
        <v>18</v>
      </c>
      <c r="E37" s="12"/>
      <c r="F37" s="12">
        <v>117297.99508017401</v>
      </c>
      <c r="G37" s="12">
        <v>2171.6744131946898</v>
      </c>
      <c r="H37" s="12">
        <v>36.283636788139098</v>
      </c>
      <c r="I37" s="12">
        <v>262.042435124794</v>
      </c>
      <c r="J37" s="12">
        <v>15.2737545756939</v>
      </c>
    </row>
    <row r="38" spans="3:10" ht="15" hidden="1" customHeight="1" outlineLevel="2">
      <c r="D38" s="18" t="s">
        <v>19</v>
      </c>
      <c r="E38" s="12" t="s">
        <v>214</v>
      </c>
      <c r="F38" s="12">
        <v>12513.8963864776</v>
      </c>
      <c r="G38" s="12">
        <v>9.7924925813823904</v>
      </c>
      <c r="H38" s="12">
        <v>0.42488083390686598</v>
      </c>
      <c r="I38" s="12">
        <v>1.41081618114109</v>
      </c>
      <c r="J38" s="12">
        <v>0.198575619200135</v>
      </c>
    </row>
    <row r="39" spans="3:10" ht="15" hidden="1" customHeight="1" outlineLevel="2">
      <c r="D39" s="3" t="s">
        <v>20</v>
      </c>
      <c r="E39" s="12"/>
      <c r="F39" s="12">
        <v>87134.697878753999</v>
      </c>
      <c r="G39" s="12">
        <v>4615.6330724278496</v>
      </c>
      <c r="H39" s="12">
        <v>19.9019063499555</v>
      </c>
      <c r="I39" s="12">
        <v>771.21797483176704</v>
      </c>
      <c r="J39" s="12">
        <v>8.4312029393666101</v>
      </c>
    </row>
    <row r="40" spans="3:10" ht="15" hidden="1" customHeight="1" outlineLevel="2">
      <c r="D40" s="20" t="s">
        <v>21</v>
      </c>
      <c r="E40" s="12"/>
      <c r="F40" s="12">
        <v>7592455574.4217396</v>
      </c>
      <c r="G40" s="12">
        <v>21304068.659289699</v>
      </c>
      <c r="H40" s="12">
        <v>396.085876362401</v>
      </c>
      <c r="I40" s="12">
        <v>594777.16470361303</v>
      </c>
      <c r="J40" s="12">
        <v>71.085183004784199</v>
      </c>
    </row>
    <row r="41" spans="3:10" ht="10.199999999999999" hidden="1" customHeight="1" outlineLevel="2"/>
    <row r="42" spans="3:10" ht="150" hidden="1" customHeight="1" outlineLevel="2"/>
    <row r="43" spans="3:10" ht="10.199999999999999" hidden="1" customHeight="1" outlineLevel="2"/>
    <row r="44" spans="3:10" ht="14.4" outlineLevel="1" collapsed="1">
      <c r="C44" s="41" t="s">
        <v>76</v>
      </c>
      <c r="D44" s="2" t="s">
        <v>22</v>
      </c>
    </row>
    <row r="45" spans="3:10" ht="10.050000000000001" customHeight="1" outlineLevel="1"/>
    <row r="46" spans="3:10" ht="15" hidden="1" customHeight="1" outlineLevel="2">
      <c r="D46" s="3" t="s">
        <v>23</v>
      </c>
      <c r="E46" s="12"/>
      <c r="F46" s="12">
        <v>12513.8963864776</v>
      </c>
      <c r="G46" s="12">
        <v>9.7924925813823904</v>
      </c>
      <c r="H46" s="12">
        <v>0.42488083390686598</v>
      </c>
      <c r="I46" s="12">
        <v>1.41081618114109</v>
      </c>
      <c r="J46" s="12">
        <v>0.198575619200135</v>
      </c>
    </row>
    <row r="47" spans="3:10" ht="15" hidden="1" customHeight="1" outlineLevel="2">
      <c r="D47" s="18">
        <v>0.05</v>
      </c>
      <c r="E47" s="12"/>
      <c r="F47" s="12">
        <v>32916.054602342003</v>
      </c>
      <c r="G47" s="12">
        <v>44.9361485259085</v>
      </c>
      <c r="H47" s="12">
        <v>0.55459531541045703</v>
      </c>
      <c r="I47" s="12">
        <v>6.14479866207465</v>
      </c>
      <c r="J47" s="12">
        <v>0.25027501919545297</v>
      </c>
    </row>
    <row r="48" spans="3:10" ht="15" hidden="1" customHeight="1" outlineLevel="2">
      <c r="D48" s="19">
        <v>0.25</v>
      </c>
      <c r="E48" s="12"/>
      <c r="F48" s="12">
        <v>87666.029907636301</v>
      </c>
      <c r="G48" s="12">
        <v>103.307318997941</v>
      </c>
      <c r="H48" s="12">
        <v>1.6419971389146499</v>
      </c>
      <c r="I48" s="12">
        <v>15.6564571531033</v>
      </c>
      <c r="J48" s="12">
        <v>0.68357391090086606</v>
      </c>
    </row>
    <row r="49" spans="3:10" ht="15" hidden="1" customHeight="1" outlineLevel="2">
      <c r="D49" s="3">
        <v>0.5</v>
      </c>
      <c r="E49" s="12"/>
      <c r="F49" s="12">
        <v>117297.99508017401</v>
      </c>
      <c r="G49" s="12">
        <v>2171.6744131946898</v>
      </c>
      <c r="H49" s="12">
        <v>36.283636788139098</v>
      </c>
      <c r="I49" s="12">
        <v>262.042435124794</v>
      </c>
      <c r="J49" s="12">
        <v>15.2737545756939</v>
      </c>
    </row>
    <row r="50" spans="3:10" ht="15" hidden="1" customHeight="1" outlineLevel="2">
      <c r="D50" s="18">
        <v>0.75</v>
      </c>
      <c r="E50" s="12"/>
      <c r="F50" s="12">
        <v>171348.28097189299</v>
      </c>
      <c r="G50" s="12">
        <v>3390.1777664721899</v>
      </c>
      <c r="H50" s="12">
        <v>37.568718787911301</v>
      </c>
      <c r="I50" s="12">
        <v>537.85154456733096</v>
      </c>
      <c r="J50" s="12">
        <v>15.622620693303499</v>
      </c>
    </row>
    <row r="51" spans="3:10" ht="15" hidden="1" customHeight="1" outlineLevel="2">
      <c r="D51" s="18">
        <v>0.95</v>
      </c>
      <c r="E51" s="12"/>
      <c r="F51" s="12">
        <v>267339.756156463</v>
      </c>
      <c r="G51" s="12">
        <v>10636.8407867962</v>
      </c>
      <c r="H51" s="12">
        <v>42.487417101541503</v>
      </c>
      <c r="I51" s="12">
        <v>1684.78071148083</v>
      </c>
      <c r="J51" s="12">
        <v>18.234747791051699</v>
      </c>
    </row>
    <row r="52" spans="3:10" ht="15" hidden="1" customHeight="1" outlineLevel="2">
      <c r="D52" s="3" t="s">
        <v>24</v>
      </c>
      <c r="E52" s="12"/>
      <c r="F52" s="12">
        <v>301922.65452739998</v>
      </c>
      <c r="G52" s="12">
        <v>14536.1026924904</v>
      </c>
      <c r="H52" s="12">
        <v>45.476919902181201</v>
      </c>
      <c r="I52" s="12">
        <v>2434.0782961280502</v>
      </c>
      <c r="J52" s="12">
        <v>18.6962791840193</v>
      </c>
    </row>
    <row r="53" spans="3:10" ht="15" hidden="1" customHeight="1" outlineLevel="2">
      <c r="D53" s="18" t="s">
        <v>25</v>
      </c>
      <c r="E53" s="12"/>
      <c r="F53" s="12">
        <v>289408.758140922</v>
      </c>
      <c r="G53" s="12">
        <v>14526.310199908999</v>
      </c>
      <c r="H53" s="12">
        <v>45.052039068274297</v>
      </c>
      <c r="I53" s="12">
        <v>2432.6674799469101</v>
      </c>
      <c r="J53" s="12">
        <v>18.497703564819101</v>
      </c>
    </row>
    <row r="54" spans="3:10" ht="15" hidden="1" customHeight="1" outlineLevel="2">
      <c r="D54" s="3" t="s">
        <v>26</v>
      </c>
      <c r="E54" s="12"/>
      <c r="F54" s="12">
        <v>83682.251064257202</v>
      </c>
      <c r="G54" s="12">
        <v>3286.8704474742499</v>
      </c>
      <c r="H54" s="12">
        <v>35.926721648996697</v>
      </c>
      <c r="I54" s="12">
        <v>522.19508741422703</v>
      </c>
      <c r="J54" s="12">
        <v>14.939046782402601</v>
      </c>
    </row>
    <row r="55" spans="3:10" ht="10.199999999999999" hidden="1" customHeight="1" outlineLevel="2"/>
    <row r="56" spans="3:10" ht="14.4" outlineLevel="1" collapsed="1">
      <c r="C56" s="41" t="s">
        <v>76</v>
      </c>
      <c r="D56" s="2" t="s">
        <v>27</v>
      </c>
    </row>
    <row r="57" spans="3:10" ht="10.050000000000001" customHeight="1" outlineLevel="1"/>
    <row r="58" spans="3:10" ht="15" hidden="1" customHeight="1" outlineLevel="2">
      <c r="D58" s="3" t="s">
        <v>28</v>
      </c>
      <c r="E58" s="36" t="b">
        <v>0</v>
      </c>
      <c r="F58" s="36" t="b">
        <v>0</v>
      </c>
      <c r="G58" s="36" t="b">
        <v>0</v>
      </c>
      <c r="H58" s="36" t="b">
        <v>0</v>
      </c>
      <c r="I58" s="36" t="b">
        <v>0</v>
      </c>
      <c r="J58" s="36" t="b">
        <v>0</v>
      </c>
    </row>
    <row r="59" spans="3:10" ht="15" hidden="1" customHeight="1" outlineLevel="2">
      <c r="D59" s="18" t="s">
        <v>29</v>
      </c>
      <c r="E59" s="36" t="b">
        <v>0</v>
      </c>
      <c r="F59" s="36" t="b">
        <v>0</v>
      </c>
      <c r="G59" s="36" t="b">
        <v>0</v>
      </c>
      <c r="H59" s="36" t="b">
        <v>0</v>
      </c>
      <c r="I59" s="36" t="b">
        <v>0</v>
      </c>
      <c r="J59" s="36" t="b">
        <v>0</v>
      </c>
    </row>
    <row r="60" spans="3:10" ht="15" hidden="1" customHeight="1" outlineLevel="2">
      <c r="D60" s="18" t="s">
        <v>30</v>
      </c>
      <c r="E60" s="36" t="b">
        <v>0</v>
      </c>
      <c r="F60" s="36" t="b">
        <v>0</v>
      </c>
      <c r="G60" s="36" t="b">
        <v>0</v>
      </c>
      <c r="H60" s="36" t="b">
        <v>0</v>
      </c>
      <c r="I60" s="36" t="b">
        <v>0</v>
      </c>
      <c r="J60" s="36" t="b">
        <v>0</v>
      </c>
    </row>
    <row r="61" spans="3:10" ht="15" hidden="1" customHeight="1" outlineLevel="2">
      <c r="D61" s="18" t="s">
        <v>31</v>
      </c>
      <c r="E61" s="36" t="b">
        <v>0</v>
      </c>
      <c r="F61" s="36" t="b">
        <v>0</v>
      </c>
      <c r="G61" s="36" t="b">
        <v>0</v>
      </c>
      <c r="H61" s="36" t="b">
        <v>0</v>
      </c>
      <c r="I61" s="36" t="b">
        <v>0</v>
      </c>
      <c r="J61" s="36" t="b">
        <v>0</v>
      </c>
    </row>
    <row r="62" spans="3:10" ht="15" hidden="1" customHeight="1" outlineLevel="2">
      <c r="D62" s="3" t="s">
        <v>32</v>
      </c>
      <c r="E62" s="36" t="b">
        <v>0</v>
      </c>
      <c r="F62" s="36" t="b">
        <v>0</v>
      </c>
      <c r="G62" s="36" t="b">
        <v>0</v>
      </c>
      <c r="H62" s="36" t="b">
        <v>0</v>
      </c>
      <c r="I62" s="36" t="b">
        <v>0</v>
      </c>
      <c r="J62" s="36" t="b">
        <v>0</v>
      </c>
    </row>
    <row r="63" spans="3:10" ht="15" hidden="1" customHeight="1" outlineLevel="2">
      <c r="D63" s="18" t="s">
        <v>33</v>
      </c>
      <c r="E63" s="36" t="b">
        <v>0</v>
      </c>
      <c r="F63" s="36" t="b">
        <v>0</v>
      </c>
      <c r="G63" s="36" t="b">
        <v>0</v>
      </c>
      <c r="H63" s="36" t="b">
        <v>0</v>
      </c>
      <c r="I63" s="36" t="b">
        <v>0</v>
      </c>
      <c r="J63" s="36" t="b">
        <v>0</v>
      </c>
    </row>
    <row r="64" spans="3:10" ht="15" hidden="1" customHeight="1" outlineLevel="2">
      <c r="D64" s="18" t="s">
        <v>34</v>
      </c>
      <c r="E64" s="36" t="b">
        <v>0</v>
      </c>
      <c r="F64" s="36" t="b">
        <v>0</v>
      </c>
      <c r="G64" s="36" t="b">
        <v>0</v>
      </c>
      <c r="H64" s="36" t="b">
        <v>0</v>
      </c>
      <c r="I64" s="36" t="b">
        <v>0</v>
      </c>
      <c r="J64" s="36" t="b">
        <v>0</v>
      </c>
    </row>
    <row r="65" spans="3:13" ht="15" hidden="1" customHeight="1" outlineLevel="2">
      <c r="D65" s="3" t="s">
        <v>35</v>
      </c>
      <c r="E65" s="36" t="b">
        <v>0</v>
      </c>
      <c r="F65" s="36" t="b">
        <v>0</v>
      </c>
      <c r="G65" s="36" t="b">
        <v>0</v>
      </c>
      <c r="H65" s="36" t="b">
        <v>0</v>
      </c>
      <c r="I65" s="36" t="b">
        <v>0</v>
      </c>
      <c r="J65" s="36" t="b">
        <v>0</v>
      </c>
    </row>
    <row r="66" spans="3:13" ht="10.199999999999999" hidden="1" customHeight="1" outlineLevel="2"/>
    <row r="67" spans="3:13" ht="14.4" outlineLevel="1" collapsed="1">
      <c r="C67" s="41" t="s">
        <v>76</v>
      </c>
      <c r="D67" s="2" t="s">
        <v>36</v>
      </c>
    </row>
    <row r="68" spans="3:13" ht="10.050000000000001" customHeight="1" outlineLevel="1"/>
    <row r="69" spans="3:13" ht="15" hidden="1" customHeight="1" outlineLevel="2">
      <c r="D69" s="3" t="str">
        <f>IF(COUNTIF(FieldList1, "&lt;&gt;FALSE") = 0,"",SUBSTITUTE(LOWER(D58)," ","_") &amp;" = ")</f>
        <v/>
      </c>
      <c r="E69" t="str">
        <f>IF(COUNTIF(FieldList1, "&lt;&gt;FALSE") = 0,"","['"&amp;_xlfn.TEXTJOIN("', '", TRUE, _xlfn._xlws.FILTER(FieldRange,FieldList1&lt;&gt; FALSE, ""))&amp;"']")</f>
        <v/>
      </c>
    </row>
    <row r="70" spans="3:13" ht="15" hidden="1" customHeight="1" outlineLevel="2">
      <c r="D70" s="17" t="str">
        <f>IF(COUNTIF(FieldList2, "&lt;&gt;FALSE") = 0,"",SUBSTITUTE(LOWER(D59)," ","_")&amp;" = ")</f>
        <v/>
      </c>
      <c r="E70" t="str">
        <f>IF(COUNTIF(FieldList2, "&lt;&gt;FALSE") = 0,"","['"&amp;_xlfn.TEXTJOIN("', '", TRUE, _xlfn._xlws.FILTER(FieldRange,FieldList2&lt;&gt; FALSE, ""))&amp;"']")</f>
        <v/>
      </c>
    </row>
    <row r="71" spans="3:13" ht="15" hidden="1" customHeight="1" outlineLevel="2">
      <c r="D71" s="17" t="str">
        <f>IF(COUNTIF(FieldList3, "&lt;&gt;FALSE") = 0,"",SUBSTITUTE(LOWER(D60)," ","_")&amp;" = ")</f>
        <v/>
      </c>
      <c r="E71" t="str">
        <f>IF(COUNTIF(FieldList3, "&lt;&gt;FALSE") = 0,"","['"&amp;_xlfn.TEXTJOIN("', '", TRUE, _xlfn._xlws.FILTER(FieldRange,FieldList3&lt;&gt; FALSE, ""))&amp;"']")</f>
        <v/>
      </c>
    </row>
    <row r="72" spans="3:13" ht="15" hidden="1" customHeight="1" outlineLevel="2">
      <c r="D72" s="17" t="str">
        <f>IF(COUNTIF(FieldList4, "&lt;&gt;FALSE") = 0,"",SUBSTITUTE(LOWER(D61)," ","_")&amp;" = ")</f>
        <v/>
      </c>
      <c r="E72" t="str">
        <f>IF(COUNTIF(FieldList4, "&lt;&gt;FALSE") = 0,"","['"&amp;_xlfn.TEXTJOIN("', '", TRUE, _xlfn._xlws.FILTER(FieldRange,FieldList4&lt;&gt; FALSE, ""))&amp;"']")</f>
        <v/>
      </c>
    </row>
    <row r="73" spans="3:13" ht="15" hidden="1" customHeight="1" outlineLevel="2">
      <c r="D73" s="17" t="str">
        <f>IF(COUNTIF(FieldList5, "&lt;&gt;FALSE") = 0,"",SUBSTITUTE(LOWER(D62)," ","_")&amp;" = ")</f>
        <v/>
      </c>
      <c r="E73" t="str">
        <f>IF(COUNTIF(FieldList5, "&lt;&gt;FALSE") = 0,"","['"&amp;_xlfn.TEXTJOIN("', '", TRUE, _xlfn._xlws.FILTER(FieldRange,FieldList5&lt;&gt; FALSE, ""))&amp;"']")</f>
        <v/>
      </c>
    </row>
    <row r="74" spans="3:13" ht="15" hidden="1" customHeight="1" outlineLevel="2">
      <c r="D74" s="17" t="str">
        <f>IF(COUNTIF(FieldList6, "&lt;&gt;FALSE") = 0,"",SUBSTITUTE(LOWER(D63)," ","_")&amp;" = ")</f>
        <v/>
      </c>
      <c r="E74" t="str">
        <f>IF(COUNTIF(FieldList6, "&lt;&gt;FALSE") = 0,"","['"&amp;_xlfn.TEXTJOIN("', '", TRUE, _xlfn._xlws.FILTER(FieldRange,FieldList6&lt;&gt; FALSE, ""))&amp;"']")</f>
        <v/>
      </c>
    </row>
    <row r="75" spans="3:13"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3"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3" ht="15" hidden="1" customHeight="1" outlineLevel="2">
      <c r="D77" s="15" t="str">
        <f>IF(COUNTIF(tbl_SourceData_country_stats_[Record List], "&lt;&gt;FALSE") = 0,"",SUBSTITUTE(LOWER(LightHeader)," ", "_") &amp;" = ")</f>
        <v/>
      </c>
      <c r="E77" t="str" cm="1">
        <f t="array" ref="E77">IF(COUNTIF(tbl_SourceData_country_stats_[Record List], "&lt;&gt;FALSE") = 0,"","['"&amp;_xlfn.TEXTJOIN("', '", TRUE, _xlfn._xlws.FILTER(_xlfn.TAKE(tbl_SourceData_country_stats_[],,-1), tbl_SourceData_country_stats_[Record List] &lt;&gt; FALSE, ""))&amp;"']")</f>
        <v/>
      </c>
    </row>
    <row r="78" spans="3:13" ht="10.199999999999999" hidden="1" customHeight="1" outlineLevel="1" collapsed="1"/>
    <row r="79" spans="3:13" ht="30" customHeight="1">
      <c r="D79" s="109" t="s">
        <v>37</v>
      </c>
      <c r="E79" s="100" t="s">
        <v>108</v>
      </c>
      <c r="F79" s="100" t="s">
        <v>119</v>
      </c>
      <c r="G79" s="100" t="s">
        <v>120</v>
      </c>
      <c r="H79" s="101" t="s">
        <v>121</v>
      </c>
      <c r="I79" s="101" t="s">
        <v>122</v>
      </c>
      <c r="J79" s="101" t="s">
        <v>123</v>
      </c>
      <c r="K79" s="109" t="s">
        <v>85</v>
      </c>
      <c r="L79" s="109" t="s">
        <v>38</v>
      </c>
      <c r="M79" s="109" t="s">
        <v>86</v>
      </c>
    </row>
    <row r="80" spans="3:13" ht="15" customHeight="1">
      <c r="D80" s="110" t="b">
        <v>0</v>
      </c>
      <c r="E80" s="102" t="s">
        <v>1539</v>
      </c>
      <c r="F80" s="102">
        <v>301922.6545274005</v>
      </c>
      <c r="G80" s="102">
        <v>14536.102692490444</v>
      </c>
      <c r="H80" s="114">
        <v>45.476919902181258</v>
      </c>
      <c r="I80" s="114">
        <v>2434.078296128057</v>
      </c>
      <c r="J80" s="114">
        <v>18.6962791840193</v>
      </c>
      <c r="K80" s="115">
        <v>0</v>
      </c>
      <c r="L80" s="115">
        <v>0</v>
      </c>
      <c r="M80" s="115">
        <v>5.9845273281809664E+18</v>
      </c>
    </row>
    <row r="81" spans="4:13" ht="15" customHeight="1">
      <c r="D81" s="110" t="b">
        <v>0</v>
      </c>
      <c r="E81" s="102" t="s">
        <v>1519</v>
      </c>
      <c r="F81" s="102">
        <v>215465.40860005902</v>
      </c>
      <c r="G81" s="102">
        <v>3293.0545936583544</v>
      </c>
      <c r="H81" s="114">
        <v>37.060586160002273</v>
      </c>
      <c r="I81" s="114">
        <v>338.88966902561941</v>
      </c>
      <c r="J81" s="114">
        <v>15.273754575693948</v>
      </c>
      <c r="K81" s="115">
        <v>1</v>
      </c>
      <c r="L81" s="115">
        <v>0</v>
      </c>
      <c r="M81" s="115">
        <v>1.2946893895950126E+18</v>
      </c>
    </row>
    <row r="82" spans="4:13" ht="15" customHeight="1">
      <c r="D82" s="111" t="b">
        <v>0</v>
      </c>
      <c r="E82" s="105" t="s">
        <v>1540</v>
      </c>
      <c r="F82" s="106">
        <v>117297.99508017422</v>
      </c>
      <c r="G82" s="106">
        <v>4787.9479282550519</v>
      </c>
      <c r="H82" s="114">
        <v>38.003162900581962</v>
      </c>
      <c r="I82" s="114">
        <v>537.85154456733119</v>
      </c>
      <c r="J82" s="114">
        <v>15.622620693303508</v>
      </c>
      <c r="K82" s="115">
        <v>2</v>
      </c>
      <c r="L82" s="115">
        <v>0</v>
      </c>
      <c r="M82" s="115">
        <v>7.2048926385801175E+18</v>
      </c>
    </row>
    <row r="83" spans="4:13" ht="15" customHeight="1">
      <c r="D83" s="111" t="b">
        <v>0</v>
      </c>
      <c r="E83" s="105" t="s">
        <v>1517</v>
      </c>
      <c r="F83" s="106">
        <v>87666.029907636344</v>
      </c>
      <c r="G83" s="106">
        <v>3390.1777664721944</v>
      </c>
      <c r="H83" s="114">
        <v>36.28363678813912</v>
      </c>
      <c r="I83" s="114">
        <v>560.83433450999189</v>
      </c>
      <c r="J83" s="114">
        <v>17.542450701600544</v>
      </c>
      <c r="K83" s="115">
        <v>3</v>
      </c>
      <c r="L83" s="115">
        <v>0</v>
      </c>
      <c r="M83" s="115">
        <v>4.4724781450076145E+18</v>
      </c>
    </row>
    <row r="84" spans="4:13" ht="15" customHeight="1">
      <c r="D84" s="111" t="b">
        <v>0</v>
      </c>
      <c r="E84" s="105" t="s">
        <v>1521</v>
      </c>
      <c r="F84" s="106">
        <v>63519.29192613862</v>
      </c>
      <c r="G84" s="106">
        <v>2171.6744131946939</v>
      </c>
      <c r="H84" s="114">
        <v>37.568718787911351</v>
      </c>
      <c r="I84" s="114">
        <v>262.04243512479457</v>
      </c>
      <c r="J84" s="114">
        <v>15.374696916620506</v>
      </c>
      <c r="K84" s="115">
        <v>4</v>
      </c>
      <c r="L84" s="115">
        <v>0</v>
      </c>
      <c r="M84" s="115">
        <v>1.3355863458901322E+19</v>
      </c>
    </row>
    <row r="85" spans="4:13" ht="15" customHeight="1">
      <c r="D85" s="111" t="b">
        <v>0</v>
      </c>
      <c r="E85" s="105" t="s">
        <v>1527</v>
      </c>
      <c r="F85" s="106">
        <v>12513.896386477631</v>
      </c>
      <c r="G85" s="106">
        <v>9.792492581382394</v>
      </c>
      <c r="H85" s="114">
        <v>0.4248808339068666</v>
      </c>
      <c r="I85" s="114">
        <v>1.4108161811410955</v>
      </c>
      <c r="J85" s="114">
        <v>0.19857561920013556</v>
      </c>
      <c r="K85" s="115">
        <v>5</v>
      </c>
      <c r="L85" s="115">
        <v>0</v>
      </c>
      <c r="M85" s="115">
        <v>7.3421109768091075E+18</v>
      </c>
    </row>
    <row r="86" spans="4:13" ht="15" customHeight="1">
      <c r="D86" s="111" t="b">
        <v>0</v>
      </c>
      <c r="E86" s="105" t="s">
        <v>214</v>
      </c>
      <c r="F86" s="106">
        <v>161133.10009070896</v>
      </c>
      <c r="G86" s="106">
        <v>103.30731899794192</v>
      </c>
      <c r="H86" s="114">
        <v>1.6419971389146522</v>
      </c>
      <c r="I86" s="114">
        <v>15.656457153103302</v>
      </c>
      <c r="J86" s="114">
        <v>0.68357391090086617</v>
      </c>
      <c r="K86" s="115">
        <v>6</v>
      </c>
      <c r="L86" s="115">
        <v>0</v>
      </c>
      <c r="M86" s="115">
        <v>2.4100078124438518E+18</v>
      </c>
    </row>
    <row r="87" spans="4:13" ht="15" customHeight="1">
      <c r="D87" s="111" t="b">
        <v>0</v>
      </c>
      <c r="E87" s="105" t="s">
        <v>1528</v>
      </c>
      <c r="F87" s="106">
        <v>171348.28097189363</v>
      </c>
      <c r="G87" s="106">
        <v>214.32786539681257</v>
      </c>
      <c r="H87" s="114">
        <v>0.74916703766584392</v>
      </c>
      <c r="I87" s="114">
        <v>30.87415870033195</v>
      </c>
      <c r="J87" s="114">
        <v>0.32782411918842991</v>
      </c>
      <c r="K87" s="115">
        <v>7</v>
      </c>
      <c r="L87" s="115">
        <v>0</v>
      </c>
      <c r="M87" s="115">
        <v>1.651806079162933E+19</v>
      </c>
    </row>
    <row r="88" spans="4:13" ht="15" customHeight="1">
      <c r="D88" s="112" t="b">
        <v>0</v>
      </c>
      <c r="E88" s="107" t="s">
        <v>1541</v>
      </c>
      <c r="F88" s="108">
        <v>93277.800906479359</v>
      </c>
      <c r="G88" s="108">
        <v>97.651632442697874</v>
      </c>
      <c r="H88" s="114">
        <v>3.0989050178218167</v>
      </c>
      <c r="I88" s="114">
        <v>13.245772383474993</v>
      </c>
      <c r="J88" s="114">
        <v>1.3922159037086397</v>
      </c>
      <c r="K88" s="115">
        <v>8</v>
      </c>
      <c r="L88" s="115">
        <v>0</v>
      </c>
      <c r="M88" s="115">
        <v>5.7518039897303027E+17</v>
      </c>
    </row>
  </sheetData>
  <mergeCells count="1">
    <mergeCell ref="E7:F7"/>
  </mergeCells>
  <phoneticPr fontId="32" type="noConversion"/>
  <conditionalFormatting sqref="E23:G30 E36:G40 E46:G54">
    <cfRule type="cellIs" dxfId="92" priority="12" operator="equal">
      <formula>0</formula>
    </cfRule>
  </conditionalFormatting>
  <conditionalFormatting sqref="D80:D88">
    <cfRule type="cellIs" dxfId="91" priority="11" operator="notEqual">
      <formula>FALSE</formula>
    </cfRule>
  </conditionalFormatting>
  <conditionalFormatting sqref="E17:J17">
    <cfRule type="cellIs" dxfId="90"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89" priority="8"/>
  </conditionalFormatting>
  <conditionalFormatting sqref="E15:J15">
    <cfRule type="cellIs" dxfId="88" priority="6" operator="notEqual">
      <formula>"Definition"</formula>
    </cfRule>
  </conditionalFormatting>
  <conditionalFormatting sqref="E7">
    <cfRule type="cellIs" dxfId="87" priority="5" operator="notEqual">
      <formula>"Dataset Description"</formula>
    </cfRule>
  </conditionalFormatting>
  <conditionalFormatting sqref="E58:G65">
    <cfRule type="cellIs" dxfId="86"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J30 H36:J40 H46:J54">
    <cfRule type="cellIs" dxfId="85" priority="3" operator="equal">
      <formula>0</formula>
    </cfRule>
  </conditionalFormatting>
  <conditionalFormatting sqref="H24:J26">
    <cfRule type="colorScale" priority="1">
      <colorScale>
        <cfvo type="num" val="0"/>
        <cfvo type="num" val="0.2"/>
        <color rgb="FF000000"/>
        <color rgb="FF7A0000"/>
      </colorScale>
    </cfRule>
  </conditionalFormatting>
  <conditionalFormatting sqref="H58:J65">
    <cfRule type="cellIs" dxfId="84"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5405A-237E-4627-9037-42D4B3FAA269}">
  <sheetPr codeName="Sheet19">
    <tabColor rgb="FF9C9C9C"/>
  </sheetPr>
  <dimension ref="A1:W1033"/>
  <sheetViews>
    <sheetView zoomScale="85" zoomScaleNormal="85" workbookViewId="0">
      <pane xSplit="4" ySplit="19" topLeftCell="E20" activePane="bottomRight" state="frozen"/>
      <selection sqref="A1:B1"/>
      <selection pane="topRight" sqref="A1:B1"/>
      <selection pane="bottomLeft" sqref="A1:B1"/>
      <selection pane="bottomRight" activeCell="A2" sqref="A2"/>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7" width="27.6640625" customWidth="1"/>
    <col min="8" max="8" width="15.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124</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954</v>
      </c>
    </row>
    <row r="10" spans="1:23" ht="15" hidden="1" customHeight="1" outlineLevel="1">
      <c r="D10" s="3" t="s">
        <v>50</v>
      </c>
      <c r="E10" s="26">
        <v>3</v>
      </c>
    </row>
    <row r="11" spans="1:23" ht="15" hidden="1" customHeight="1" outlineLevel="1">
      <c r="D11" s="3" t="s">
        <v>12</v>
      </c>
      <c r="E11" s="26" t="s">
        <v>215</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row>
    <row r="16" spans="1:23" ht="10.199999999999999" hidden="1" customHeight="1" outlineLevel="1"/>
    <row r="17" spans="1:10" ht="34.950000000000003" hidden="1" customHeight="1" outlineLevel="1">
      <c r="D17" s="21" t="s">
        <v>3</v>
      </c>
      <c r="E17" s="45" t="s">
        <v>47</v>
      </c>
      <c r="F17" s="46" t="s">
        <v>47</v>
      </c>
      <c r="G17" s="47" t="s">
        <v>47</v>
      </c>
    </row>
    <row r="18" spans="1:10" ht="10.199999999999999" hidden="1" customHeight="1" outlineLevel="1"/>
    <row r="19" spans="1:10" s="23" customFormat="1" ht="30" customHeight="1" collapsed="1">
      <c r="A19"/>
      <c r="B19"/>
      <c r="C19" s="91"/>
      <c r="D19" s="91" t="s">
        <v>4</v>
      </c>
      <c r="E19" s="92" t="s">
        <v>101</v>
      </c>
      <c r="F19" s="92" t="s">
        <v>88</v>
      </c>
      <c r="G19" s="92" t="s">
        <v>125</v>
      </c>
      <c r="H19" s="23" t="s">
        <v>85</v>
      </c>
      <c r="I19" s="23" t="s">
        <v>38</v>
      </c>
      <c r="J19" s="23" t="s">
        <v>86</v>
      </c>
    </row>
    <row r="20" spans="1:10" ht="10.199999999999999" customHeight="1"/>
    <row r="21" spans="1:10" ht="14.4" outlineLevel="1">
      <c r="C21" s="41" t="s">
        <v>76</v>
      </c>
      <c r="D21" s="2" t="s">
        <v>7</v>
      </c>
    </row>
    <row r="22" spans="1:10" ht="10.199999999999999" customHeight="1" outlineLevel="1"/>
    <row r="23" spans="1:10" ht="15" hidden="1" customHeight="1" outlineLevel="2">
      <c r="D23" s="19" t="s">
        <v>8</v>
      </c>
      <c r="E23" s="9" t="s">
        <v>195</v>
      </c>
      <c r="F23" s="9" t="s">
        <v>196</v>
      </c>
      <c r="G23" s="9" t="s">
        <v>196</v>
      </c>
    </row>
    <row r="24" spans="1:10" ht="15" hidden="1" customHeight="1" outlineLevel="2">
      <c r="D24" s="3" t="s">
        <v>9</v>
      </c>
      <c r="E24" s="10">
        <v>1</v>
      </c>
      <c r="F24" s="10">
        <v>0.917190775681341</v>
      </c>
      <c r="G24" s="10">
        <v>0.90985324947589097</v>
      </c>
    </row>
    <row r="25" spans="1:10" ht="15" hidden="1" customHeight="1" outlineLevel="2">
      <c r="D25" s="18" t="s">
        <v>10</v>
      </c>
      <c r="E25" s="10">
        <v>0</v>
      </c>
      <c r="F25" s="10">
        <v>0</v>
      </c>
      <c r="G25" s="10">
        <v>0</v>
      </c>
    </row>
    <row r="26" spans="1:10" ht="15" hidden="1" customHeight="1" outlineLevel="2">
      <c r="D26" s="18" t="s">
        <v>11</v>
      </c>
      <c r="E26" s="10">
        <v>0.25</v>
      </c>
      <c r="F26" s="10">
        <v>0.25</v>
      </c>
      <c r="G26" s="10">
        <v>0.25</v>
      </c>
    </row>
    <row r="27" spans="1:10" ht="15" hidden="1" customHeight="1" outlineLevel="2">
      <c r="D27" s="18" t="s">
        <v>12</v>
      </c>
      <c r="E27" s="11">
        <v>7632</v>
      </c>
      <c r="F27" s="11">
        <v>7632</v>
      </c>
      <c r="G27" s="11">
        <v>7632</v>
      </c>
    </row>
    <row r="28" spans="1:10" ht="15" hidden="1" customHeight="1" outlineLevel="2">
      <c r="D28" s="18" t="s">
        <v>13</v>
      </c>
      <c r="E28" s="11">
        <v>954</v>
      </c>
      <c r="F28" s="11">
        <v>875</v>
      </c>
      <c r="G28" s="11">
        <v>868</v>
      </c>
    </row>
    <row r="29" spans="1:10" ht="15" hidden="1" customHeight="1" outlineLevel="2">
      <c r="D29" s="19" t="s">
        <v>14</v>
      </c>
      <c r="E29" s="11">
        <v>954</v>
      </c>
      <c r="F29" s="11">
        <v>954</v>
      </c>
      <c r="G29" s="11">
        <v>954</v>
      </c>
    </row>
    <row r="30" spans="1:10" ht="15" hidden="1" customHeight="1" outlineLevel="2">
      <c r="D30" s="3" t="s">
        <v>15</v>
      </c>
      <c r="E30" s="11">
        <v>0</v>
      </c>
      <c r="F30" s="11">
        <v>0</v>
      </c>
      <c r="G30" s="11">
        <v>0</v>
      </c>
    </row>
    <row r="31" spans="1:10" ht="10.199999999999999" hidden="1" customHeight="1" outlineLevel="2"/>
    <row r="32" spans="1:10" ht="150" hidden="1" customHeight="1" outlineLevel="2"/>
    <row r="33" spans="3:7" ht="10.199999999999999" hidden="1" customHeight="1" outlineLevel="2"/>
    <row r="34" spans="3:7" ht="14.4" outlineLevel="1" collapsed="1">
      <c r="C34" s="41" t="s">
        <v>76</v>
      </c>
      <c r="D34" s="2" t="s">
        <v>16</v>
      </c>
    </row>
    <row r="35" spans="3:7" ht="10.199999999999999" customHeight="1" outlineLevel="1"/>
    <row r="36" spans="3:7" ht="15" hidden="1" customHeight="1" outlineLevel="2">
      <c r="D36" s="3" t="s">
        <v>17</v>
      </c>
      <c r="E36" s="12">
        <v>45627.672181712966</v>
      </c>
      <c r="F36" s="12">
        <v>0.68414038327763005</v>
      </c>
      <c r="G36" s="12">
        <v>0.78488055540983603</v>
      </c>
    </row>
    <row r="37" spans="3:7" ht="15" hidden="1" customHeight="1" outlineLevel="2">
      <c r="D37" s="18" t="s">
        <v>18</v>
      </c>
      <c r="E37" s="12">
        <v>45627.672181712966</v>
      </c>
      <c r="F37" s="12">
        <v>0.72977651626089601</v>
      </c>
      <c r="G37" s="12">
        <v>0.80525782829305703</v>
      </c>
    </row>
    <row r="38" spans="3:7" ht="15" hidden="1" customHeight="1" outlineLevel="2">
      <c r="D38" s="18" t="s">
        <v>19</v>
      </c>
      <c r="E38" s="12">
        <v>45627.666666666664</v>
      </c>
      <c r="F38" s="12">
        <v>0.59423426253350498</v>
      </c>
      <c r="G38" s="12">
        <v>0.46058561463359299</v>
      </c>
    </row>
    <row r="39" spans="3:7" ht="15" hidden="1" customHeight="1" outlineLevel="2">
      <c r="D39" s="3" t="s">
        <v>20</v>
      </c>
      <c r="E39" s="12"/>
      <c r="F39" s="12">
        <v>0.19976431430567099</v>
      </c>
      <c r="G39" s="12">
        <v>0.23302781755368199</v>
      </c>
    </row>
    <row r="40" spans="3:7" ht="15" hidden="1" customHeight="1" outlineLevel="2">
      <c r="D40" s="20" t="s">
        <v>21</v>
      </c>
      <c r="E40" s="12"/>
      <c r="F40" s="12">
        <v>3.9905781270014998E-2</v>
      </c>
      <c r="G40" s="12">
        <v>5.4301963753832297E-2</v>
      </c>
    </row>
    <row r="41" spans="3:7" ht="10.199999999999999" hidden="1" customHeight="1" outlineLevel="2"/>
    <row r="42" spans="3:7" ht="150" hidden="1" customHeight="1" outlineLevel="2"/>
    <row r="43" spans="3:7" ht="10.199999999999999" hidden="1" customHeight="1" outlineLevel="2"/>
    <row r="44" spans="3:7" ht="14.4" outlineLevel="1" collapsed="1">
      <c r="C44" s="41" t="s">
        <v>76</v>
      </c>
      <c r="D44" s="2" t="s">
        <v>22</v>
      </c>
    </row>
    <row r="45" spans="3:7" ht="10.050000000000001" customHeight="1" outlineLevel="1"/>
    <row r="46" spans="3:7" ht="15" hidden="1" customHeight="1" outlineLevel="2">
      <c r="D46" s="3" t="s">
        <v>23</v>
      </c>
      <c r="E46" s="12">
        <v>45627.666666666664</v>
      </c>
      <c r="F46" s="12">
        <v>0.2967440814731</v>
      </c>
      <c r="G46" s="12">
        <v>0.3627603752179</v>
      </c>
    </row>
    <row r="47" spans="3:7" ht="15" hidden="1" customHeight="1" outlineLevel="2">
      <c r="D47" s="18">
        <v>0.05</v>
      </c>
      <c r="E47" s="12">
        <v>45627.667218171293</v>
      </c>
      <c r="F47" s="12">
        <v>0.32362233138149699</v>
      </c>
      <c r="G47" s="12">
        <v>0.431741032803026</v>
      </c>
    </row>
    <row r="48" spans="3:7" ht="15" hidden="1" customHeight="1" outlineLevel="2">
      <c r="D48" s="19">
        <v>0.25</v>
      </c>
      <c r="E48" s="12">
        <v>45627.669424189815</v>
      </c>
      <c r="F48" s="12">
        <v>0.53981691796249798</v>
      </c>
      <c r="G48" s="12">
        <v>0.56479086532991296</v>
      </c>
    </row>
    <row r="49" spans="3:7" ht="15" hidden="1" customHeight="1" outlineLevel="2">
      <c r="D49" s="3">
        <v>0.5</v>
      </c>
      <c r="E49" s="12">
        <v>45627.672181712966</v>
      </c>
      <c r="F49" s="12">
        <v>0.72977651626089601</v>
      </c>
      <c r="G49" s="12">
        <v>0.80525782829305703</v>
      </c>
    </row>
    <row r="50" spans="3:7" ht="15" hidden="1" customHeight="1" outlineLevel="2">
      <c r="D50" s="18">
        <v>0.75</v>
      </c>
      <c r="E50" s="12">
        <v>45627.674939236109</v>
      </c>
      <c r="F50" s="12">
        <v>0.82309099969792898</v>
      </c>
      <c r="G50" s="12">
        <v>0.97337721438504998</v>
      </c>
    </row>
    <row r="51" spans="3:7" ht="15" hidden="1" customHeight="1" outlineLevel="2">
      <c r="D51" s="18">
        <v>0.95</v>
      </c>
      <c r="E51" s="12">
        <v>45627.677145254631</v>
      </c>
      <c r="F51" s="12">
        <v>0.98608359784945199</v>
      </c>
      <c r="G51" s="12">
        <v>1.1490268497432501</v>
      </c>
    </row>
    <row r="52" spans="3:7" ht="15" hidden="1" customHeight="1" outlineLevel="2">
      <c r="D52" s="3" t="s">
        <v>24</v>
      </c>
      <c r="E52" s="12">
        <v>45627.67769675926</v>
      </c>
      <c r="F52" s="12">
        <v>1.1237638930962399</v>
      </c>
      <c r="G52" s="12">
        <v>1.32342688824086</v>
      </c>
    </row>
    <row r="53" spans="3:7" ht="15" hidden="1" customHeight="1" outlineLevel="2">
      <c r="D53" s="18" t="s">
        <v>25</v>
      </c>
      <c r="E53" s="12" t="s">
        <v>216</v>
      </c>
      <c r="F53" s="12">
        <v>0.82701981162314597</v>
      </c>
      <c r="G53" s="12">
        <v>0.96066651302296102</v>
      </c>
    </row>
    <row r="54" spans="3:7" ht="15" hidden="1" customHeight="1" outlineLevel="2">
      <c r="D54" s="3" t="s">
        <v>26</v>
      </c>
      <c r="E54" s="12" t="s">
        <v>217</v>
      </c>
      <c r="F54" s="12">
        <v>0.283274081735431</v>
      </c>
      <c r="G54" s="12">
        <v>0.40858634905513602</v>
      </c>
    </row>
    <row r="55" spans="3:7" ht="10.199999999999999" hidden="1" customHeight="1" outlineLevel="2"/>
    <row r="56" spans="3:7" ht="14.4" outlineLevel="1" collapsed="1">
      <c r="C56" s="41" t="s">
        <v>76</v>
      </c>
      <c r="D56" s="2" t="s">
        <v>27</v>
      </c>
    </row>
    <row r="57" spans="3:7" ht="10.050000000000001" customHeight="1" outlineLevel="1"/>
    <row r="58" spans="3:7" ht="15" hidden="1" customHeight="1" outlineLevel="2">
      <c r="D58" s="3" t="s">
        <v>28</v>
      </c>
      <c r="E58" s="36" t="b">
        <v>0</v>
      </c>
      <c r="F58" s="36" t="b">
        <v>0</v>
      </c>
      <c r="G58" s="36" t="b">
        <v>0</v>
      </c>
    </row>
    <row r="59" spans="3:7" ht="15" hidden="1" customHeight="1" outlineLevel="2">
      <c r="D59" s="18" t="s">
        <v>29</v>
      </c>
      <c r="E59" s="36" t="b">
        <v>0</v>
      </c>
      <c r="F59" s="36" t="b">
        <v>0</v>
      </c>
      <c r="G59" s="36" t="b">
        <v>0</v>
      </c>
    </row>
    <row r="60" spans="3:7" ht="15" hidden="1" customHeight="1" outlineLevel="2">
      <c r="D60" s="18" t="s">
        <v>30</v>
      </c>
      <c r="E60" s="36" t="b">
        <v>0</v>
      </c>
      <c r="F60" s="36" t="b">
        <v>0</v>
      </c>
      <c r="G60" s="36" t="b">
        <v>0</v>
      </c>
    </row>
    <row r="61" spans="3:7" ht="15" hidden="1" customHeight="1" outlineLevel="2">
      <c r="D61" s="18" t="s">
        <v>31</v>
      </c>
      <c r="E61" s="36" t="b">
        <v>0</v>
      </c>
      <c r="F61" s="36" t="b">
        <v>0</v>
      </c>
      <c r="G61" s="36" t="b">
        <v>0</v>
      </c>
    </row>
    <row r="62" spans="3:7" ht="15" hidden="1" customHeight="1" outlineLevel="2">
      <c r="D62" s="3" t="s">
        <v>32</v>
      </c>
      <c r="E62" s="36" t="b">
        <v>0</v>
      </c>
      <c r="F62" s="36" t="b">
        <v>0</v>
      </c>
      <c r="G62" s="36" t="b">
        <v>0</v>
      </c>
    </row>
    <row r="63" spans="3:7" ht="15" hidden="1" customHeight="1" outlineLevel="2">
      <c r="D63" s="18" t="s">
        <v>33</v>
      </c>
      <c r="E63" s="36" t="b">
        <v>0</v>
      </c>
      <c r="F63" s="36" t="b">
        <v>0</v>
      </c>
      <c r="G63" s="36" t="b">
        <v>0</v>
      </c>
    </row>
    <row r="64" spans="3:7" ht="15" hidden="1" customHeight="1" outlineLevel="2">
      <c r="D64" s="18" t="s">
        <v>34</v>
      </c>
      <c r="E64" s="36" t="b">
        <v>0</v>
      </c>
      <c r="F64" s="36" t="b">
        <v>0</v>
      </c>
      <c r="G64" s="36" t="b">
        <v>0</v>
      </c>
    </row>
    <row r="65" spans="3:10" ht="15" hidden="1" customHeight="1" outlineLevel="2">
      <c r="D65" s="3" t="s">
        <v>35</v>
      </c>
      <c r="E65" s="36" t="b">
        <v>0</v>
      </c>
      <c r="F65" s="36" t="b">
        <v>0</v>
      </c>
      <c r="G65" s="36" t="b">
        <v>0</v>
      </c>
    </row>
    <row r="66" spans="3:10" ht="10.199999999999999" hidden="1" customHeight="1" outlineLevel="2"/>
    <row r="67" spans="3:10" ht="14.4" outlineLevel="1" collapsed="1">
      <c r="C67" s="41" t="s">
        <v>76</v>
      </c>
      <c r="D67" s="2" t="s">
        <v>36</v>
      </c>
    </row>
    <row r="68" spans="3:10" ht="10.050000000000001" customHeight="1" outlineLevel="1"/>
    <row r="69" spans="3:10" ht="15" hidden="1" customHeight="1" outlineLevel="2">
      <c r="D69" s="3" t="str">
        <f>IF(COUNTIF(FieldList1, "&lt;&gt;FALSE") = 0,"",SUBSTITUTE(LOWER(D58)," ","_") &amp;" = ")</f>
        <v/>
      </c>
      <c r="E69" t="str">
        <f>IF(COUNTIF(FieldList1, "&lt;&gt;FALSE") = 0,"","['"&amp;_xlfn.TEXTJOIN("', '", TRUE, _xlfn._xlws.FILTER(FieldRange,FieldList1&lt;&gt; FALSE, ""))&amp;"']")</f>
        <v/>
      </c>
    </row>
    <row r="70" spans="3:10" ht="15" hidden="1" customHeight="1" outlineLevel="2">
      <c r="D70" s="17" t="str">
        <f>IF(COUNTIF(FieldList2, "&lt;&gt;FALSE") = 0,"",SUBSTITUTE(LOWER(D59)," ","_")&amp;" = ")</f>
        <v/>
      </c>
      <c r="E70" t="str">
        <f>IF(COUNTIF(FieldList2, "&lt;&gt;FALSE") = 0,"","['"&amp;_xlfn.TEXTJOIN("', '", TRUE, _xlfn._xlws.FILTER(FieldRange,FieldList2&lt;&gt; FALSE, ""))&amp;"']")</f>
        <v/>
      </c>
    </row>
    <row r="71" spans="3:10" ht="15" hidden="1" customHeight="1" outlineLevel="2">
      <c r="D71" s="17" t="str">
        <f>IF(COUNTIF(FieldList3, "&lt;&gt;FALSE") = 0,"",SUBSTITUTE(LOWER(D60)," ","_")&amp;" = ")</f>
        <v/>
      </c>
      <c r="E71" t="str">
        <f>IF(COUNTIF(FieldList3, "&lt;&gt;FALSE") = 0,"","['"&amp;_xlfn.TEXTJOIN("', '", TRUE, _xlfn._xlws.FILTER(FieldRange,FieldList3&lt;&gt; FALSE, ""))&amp;"']")</f>
        <v/>
      </c>
    </row>
    <row r="72" spans="3:10" ht="15" hidden="1" customHeight="1" outlineLevel="2">
      <c r="D72" s="17" t="str">
        <f>IF(COUNTIF(FieldList4, "&lt;&gt;FALSE") = 0,"",SUBSTITUTE(LOWER(D61)," ","_")&amp;" = ")</f>
        <v/>
      </c>
      <c r="E72" t="str">
        <f>IF(COUNTIF(FieldList4, "&lt;&gt;FALSE") = 0,"","['"&amp;_xlfn.TEXTJOIN("', '", TRUE, _xlfn._xlws.FILTER(FieldRange,FieldList4&lt;&gt; FALSE, ""))&amp;"']")</f>
        <v/>
      </c>
    </row>
    <row r="73" spans="3:10" ht="15" hidden="1" customHeight="1" outlineLevel="2">
      <c r="D73" s="17" t="str">
        <f>IF(COUNTIF(FieldList5, "&lt;&gt;FALSE") = 0,"",SUBSTITUTE(LOWER(D62)," ","_")&amp;" = ")</f>
        <v/>
      </c>
      <c r="E73" t="str">
        <f>IF(COUNTIF(FieldList5, "&lt;&gt;FALSE") = 0,"","['"&amp;_xlfn.TEXTJOIN("', '", TRUE, _xlfn._xlws.FILTER(FieldRange,FieldList5&lt;&gt; FALSE, ""))&amp;"']")</f>
        <v/>
      </c>
    </row>
    <row r="74" spans="3:10" ht="15" hidden="1" customHeight="1" outlineLevel="2">
      <c r="D74" s="17" t="str">
        <f>IF(COUNTIF(FieldList6, "&lt;&gt;FALSE") = 0,"",SUBSTITUTE(LOWER(D63)," ","_")&amp;" = ")</f>
        <v/>
      </c>
      <c r="E74" t="str">
        <f>IF(COUNTIF(FieldList6, "&lt;&gt;FALSE") = 0,"","['"&amp;_xlfn.TEXTJOIN("', '", TRUE, _xlfn._xlws.FILTER(FieldRange,FieldList6&lt;&gt; FALSE, ""))&amp;"']")</f>
        <v/>
      </c>
    </row>
    <row r="75" spans="3:10"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0"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0" ht="15" hidden="1" customHeight="1" outlineLevel="2">
      <c r="D77" s="15" t="str">
        <f>IF(COUNTIF(tbl_SourceData_gold_vs_bitcoi[Record List], "&lt;&gt;FALSE") = 0,"",SUBSTITUTE(LOWER(LightHeader)," ", "_") &amp;" = ")</f>
        <v/>
      </c>
      <c r="E77" t="str" cm="1">
        <f t="array" ref="E77">IF(COUNTIF(tbl_SourceData_gold_vs_bitcoi[Record List], "&lt;&gt;FALSE") = 0,"","['"&amp;_xlfn.TEXTJOIN("', '", TRUE, _xlfn._xlws.FILTER(_xlfn.TAKE(tbl_SourceData_gold_vs_bitcoi[],,-1), tbl_SourceData_gold_vs_bitcoi[Record List] &lt;&gt; FALSE, ""))&amp;"']")</f>
        <v/>
      </c>
    </row>
    <row r="78" spans="3:10" ht="10.199999999999999" hidden="1" customHeight="1" outlineLevel="1" collapsed="1"/>
    <row r="79" spans="3:10" ht="30" customHeight="1">
      <c r="D79" s="109" t="s">
        <v>37</v>
      </c>
      <c r="E79" s="100" t="s">
        <v>101</v>
      </c>
      <c r="F79" s="100" t="s">
        <v>88</v>
      </c>
      <c r="G79" s="100" t="s">
        <v>125</v>
      </c>
      <c r="H79" s="109" t="s">
        <v>85</v>
      </c>
      <c r="I79" s="109" t="s">
        <v>38</v>
      </c>
      <c r="J79" s="109" t="s">
        <v>86</v>
      </c>
    </row>
    <row r="80" spans="3:10" ht="15" customHeight="1">
      <c r="D80" s="110" t="b">
        <v>0</v>
      </c>
      <c r="E80" s="124">
        <v>45627.666666666664</v>
      </c>
      <c r="F80" s="102">
        <v>0.96</v>
      </c>
      <c r="G80" s="102">
        <v>0.97</v>
      </c>
      <c r="H80" s="115">
        <v>0</v>
      </c>
      <c r="I80" s="115">
        <v>0</v>
      </c>
      <c r="J80" s="115">
        <v>6.78336896338739E+18</v>
      </c>
    </row>
    <row r="81" spans="4:10" ht="15" customHeight="1">
      <c r="D81" s="110" t="b">
        <v>0</v>
      </c>
      <c r="E81" s="124">
        <v>45627.666678240741</v>
      </c>
      <c r="F81" s="102">
        <v>0.97919999999999996</v>
      </c>
      <c r="G81" s="102">
        <v>0.93120000000000003</v>
      </c>
      <c r="H81" s="115">
        <v>1</v>
      </c>
      <c r="I81" s="115">
        <v>0</v>
      </c>
      <c r="J81" s="115">
        <v>9.2366786709321052E+18</v>
      </c>
    </row>
    <row r="82" spans="4:10" ht="15" customHeight="1">
      <c r="D82" s="111" t="b">
        <v>0</v>
      </c>
      <c r="E82" s="125">
        <v>45627.666689814818</v>
      </c>
      <c r="F82" s="106">
        <v>1.02816</v>
      </c>
      <c r="G82" s="106">
        <v>0.97775999999999996</v>
      </c>
      <c r="H82" s="115">
        <v>2</v>
      </c>
      <c r="I82" s="115">
        <v>0</v>
      </c>
      <c r="J82" s="115">
        <v>1.5755628590756747E+19</v>
      </c>
    </row>
    <row r="83" spans="4:10" ht="15" customHeight="1">
      <c r="D83" s="111" t="b">
        <v>0</v>
      </c>
      <c r="E83" s="125">
        <v>45627.666701388887</v>
      </c>
      <c r="F83" s="106">
        <v>1.0487232</v>
      </c>
      <c r="G83" s="106">
        <v>0.98753760000000002</v>
      </c>
      <c r="H83" s="115">
        <v>3</v>
      </c>
      <c r="I83" s="115">
        <v>0</v>
      </c>
      <c r="J83" s="115">
        <v>1.2888892201464668E+19</v>
      </c>
    </row>
    <row r="84" spans="4:10" ht="15" customHeight="1">
      <c r="D84" s="111" t="b">
        <v>0</v>
      </c>
      <c r="E84" s="125">
        <v>45627.666712962964</v>
      </c>
      <c r="F84" s="106">
        <v>1.0172615039999999</v>
      </c>
      <c r="G84" s="106">
        <v>1.0369144800000001</v>
      </c>
      <c r="H84" s="115">
        <v>4</v>
      </c>
      <c r="I84" s="115">
        <v>0</v>
      </c>
      <c r="J84" s="115">
        <v>1.4372018578802117E+19</v>
      </c>
    </row>
    <row r="85" spans="4:10" ht="15" customHeight="1">
      <c r="D85" s="111" t="b">
        <v>0</v>
      </c>
      <c r="E85" s="125">
        <v>45627.666724537034</v>
      </c>
      <c r="F85" s="106">
        <v>0.99691627392000004</v>
      </c>
      <c r="G85" s="106">
        <v>1.0472836248000001</v>
      </c>
      <c r="H85" s="115">
        <v>5</v>
      </c>
      <c r="I85" s="115">
        <v>0</v>
      </c>
      <c r="J85" s="115">
        <v>1.0866960715690236E+19</v>
      </c>
    </row>
    <row r="86" spans="4:10" ht="15" customHeight="1">
      <c r="D86" s="111" t="b">
        <v>0</v>
      </c>
      <c r="E86" s="125">
        <v>45627.66673611111</v>
      </c>
      <c r="F86" s="106">
        <v>1.0068854366591999</v>
      </c>
      <c r="G86" s="106">
        <v>1.0891749697920001</v>
      </c>
      <c r="H86" s="115">
        <v>6</v>
      </c>
      <c r="I86" s="115">
        <v>0</v>
      </c>
      <c r="J86" s="115">
        <v>1.82717799485329E+18</v>
      </c>
    </row>
    <row r="87" spans="4:10" ht="15" customHeight="1">
      <c r="D87" s="111" t="b">
        <v>0</v>
      </c>
      <c r="E87" s="125">
        <v>45627.666747685187</v>
      </c>
      <c r="F87" s="106">
        <v>0.98674772792601595</v>
      </c>
      <c r="G87" s="106">
        <v>1.1000667194899201</v>
      </c>
      <c r="H87" s="115">
        <v>7</v>
      </c>
      <c r="I87" s="115">
        <v>0</v>
      </c>
      <c r="J87" s="115">
        <v>1.0833485715559115E+19</v>
      </c>
    </row>
    <row r="88" spans="4:10" ht="15" customHeight="1">
      <c r="D88" s="111" t="b">
        <v>0</v>
      </c>
      <c r="E88" s="125">
        <v>45627.666759259257</v>
      </c>
      <c r="F88" s="106">
        <v>1.0262176370430567</v>
      </c>
      <c r="G88" s="106">
        <v>1.0450633835154239</v>
      </c>
      <c r="H88" s="115">
        <v>8</v>
      </c>
      <c r="I88" s="115">
        <v>0</v>
      </c>
      <c r="J88" s="115">
        <v>2.1013959437011696E+17</v>
      </c>
    </row>
    <row r="89" spans="4:10" ht="15" customHeight="1">
      <c r="D89" s="111" t="b">
        <v>0</v>
      </c>
      <c r="E89" s="125">
        <v>45627.666770833333</v>
      </c>
      <c r="F89" s="106">
        <v>1.0467419897839179</v>
      </c>
      <c r="G89" s="106">
        <v>1.0555140173505781</v>
      </c>
      <c r="H89" s="115">
        <v>9</v>
      </c>
      <c r="I89" s="115">
        <v>0</v>
      </c>
      <c r="J89" s="115">
        <v>3.5681824928215762E+18</v>
      </c>
    </row>
    <row r="90" spans="4:10" ht="15" customHeight="1">
      <c r="D90" s="111" t="b">
        <v>0</v>
      </c>
      <c r="E90" s="125">
        <v>45627.66678240741</v>
      </c>
      <c r="F90" s="106">
        <v>1.0153397300904003</v>
      </c>
      <c r="G90" s="106">
        <v>1.0027383164830492</v>
      </c>
      <c r="H90" s="115">
        <v>10</v>
      </c>
      <c r="I90" s="115">
        <v>0</v>
      </c>
      <c r="J90" s="115">
        <v>9.6235565916437504E+18</v>
      </c>
    </row>
    <row r="91" spans="4:10" ht="15" customHeight="1">
      <c r="D91" s="111" t="b">
        <v>0</v>
      </c>
      <c r="E91" s="125">
        <v>45627.66679398148</v>
      </c>
      <c r="F91" s="106">
        <v>1.0356465246922084</v>
      </c>
      <c r="G91" s="106">
        <v>1.0428478491423712</v>
      </c>
      <c r="H91" s="115">
        <v>11</v>
      </c>
      <c r="I91" s="115">
        <v>0</v>
      </c>
      <c r="J91" s="115">
        <v>1.3165594289590354E+19</v>
      </c>
    </row>
    <row r="92" spans="4:10" ht="15" customHeight="1">
      <c r="D92" s="111" t="b">
        <v>0</v>
      </c>
      <c r="E92" s="125">
        <v>45627.666805555556</v>
      </c>
      <c r="F92" s="106">
        <v>0.98386419845759798</v>
      </c>
      <c r="G92" s="106">
        <v>1.084561763108066</v>
      </c>
      <c r="H92" s="115">
        <v>12</v>
      </c>
      <c r="I92" s="115">
        <v>0</v>
      </c>
      <c r="J92" s="115">
        <v>1.0432023285431167E+19</v>
      </c>
    </row>
    <row r="93" spans="4:10" ht="15" customHeight="1">
      <c r="D93" s="111" t="b">
        <v>0</v>
      </c>
      <c r="E93" s="125">
        <v>45627.666817129626</v>
      </c>
      <c r="F93" s="106">
        <v>0.94450963051929404</v>
      </c>
      <c r="G93" s="106">
        <v>1.0628705278459045</v>
      </c>
      <c r="H93" s="115">
        <v>13</v>
      </c>
      <c r="I93" s="115">
        <v>0</v>
      </c>
      <c r="J93" s="115">
        <v>7.6489094586300047E+18</v>
      </c>
    </row>
    <row r="94" spans="4:10" ht="15" customHeight="1">
      <c r="D94" s="111" t="b">
        <v>0</v>
      </c>
      <c r="E94" s="125">
        <v>45627.666828703703</v>
      </c>
      <c r="F94" s="106">
        <v>0.96339982312967998</v>
      </c>
      <c r="G94" s="106">
        <v>1.0309844120105274</v>
      </c>
      <c r="H94" s="115">
        <v>14</v>
      </c>
      <c r="I94" s="115">
        <v>0</v>
      </c>
      <c r="J94" s="115">
        <v>1.008564966618257E+19</v>
      </c>
    </row>
    <row r="95" spans="4:10" ht="15" customHeight="1">
      <c r="D95" s="111" t="b">
        <v>0</v>
      </c>
      <c r="E95" s="125">
        <v>45627.66684027778</v>
      </c>
      <c r="F95" s="106">
        <v>0.95376582489838324</v>
      </c>
      <c r="G95" s="106">
        <v>1.0206745678904221</v>
      </c>
      <c r="H95" s="115">
        <v>15</v>
      </c>
      <c r="I95" s="115">
        <v>0</v>
      </c>
      <c r="J95" s="115">
        <v>8.4256704878561306E+17</v>
      </c>
    </row>
    <row r="96" spans="4:10" ht="15" customHeight="1">
      <c r="D96" s="111" t="b">
        <v>0</v>
      </c>
      <c r="E96" s="125">
        <v>45627.666851851849</v>
      </c>
      <c r="F96" s="106">
        <v>0.906077533653464</v>
      </c>
      <c r="G96" s="106">
        <v>1.0717082962849434</v>
      </c>
      <c r="H96" s="115">
        <v>16</v>
      </c>
      <c r="I96" s="115">
        <v>0</v>
      </c>
      <c r="J96" s="115">
        <v>1.5488938637916209E+19</v>
      </c>
    </row>
    <row r="97" spans="4:10" ht="15" customHeight="1">
      <c r="D97" s="111" t="b">
        <v>0</v>
      </c>
      <c r="E97" s="125">
        <v>45627.666863425926</v>
      </c>
      <c r="F97" s="106">
        <v>0.94232063499960239</v>
      </c>
      <c r="G97" s="106">
        <v>1.0502741303592444</v>
      </c>
      <c r="H97" s="115">
        <v>17</v>
      </c>
      <c r="I97" s="115">
        <v>0</v>
      </c>
      <c r="J97" s="115">
        <v>5.9677140204042189E+18</v>
      </c>
    </row>
    <row r="98" spans="4:10" ht="15" customHeight="1">
      <c r="D98" s="111" t="b">
        <v>0</v>
      </c>
      <c r="E98" s="125">
        <v>45627.666875000003</v>
      </c>
      <c r="F98" s="106">
        <v>0.97059025404959076</v>
      </c>
      <c r="G98" s="106">
        <v>1.0712796129664293</v>
      </c>
      <c r="H98" s="115">
        <v>18</v>
      </c>
      <c r="I98" s="115">
        <v>0</v>
      </c>
      <c r="J98" s="115">
        <v>1.5601223754781176E+18</v>
      </c>
    </row>
    <row r="99" spans="4:10" ht="15" customHeight="1">
      <c r="D99" s="111" t="b">
        <v>0</v>
      </c>
      <c r="E99" s="125">
        <v>45627.666886574072</v>
      </c>
      <c r="F99" s="106">
        <v>0.93176664388760699</v>
      </c>
      <c r="G99" s="106">
        <v>1.060566816836765</v>
      </c>
      <c r="H99" s="115">
        <v>19</v>
      </c>
      <c r="I99" s="115">
        <v>0</v>
      </c>
      <c r="J99" s="115">
        <v>2.420429748550187E+18</v>
      </c>
    </row>
    <row r="100" spans="4:10" ht="15" customHeight="1">
      <c r="D100" s="111" t="b">
        <v>0</v>
      </c>
      <c r="E100" s="125">
        <v>45627.666898148149</v>
      </c>
      <c r="F100" s="106">
        <v>0.91313131100985478</v>
      </c>
      <c r="G100" s="106">
        <v>1.060566816836765</v>
      </c>
      <c r="H100" s="115">
        <v>20</v>
      </c>
      <c r="I100" s="115">
        <v>0</v>
      </c>
      <c r="J100" s="115">
        <v>8.0872072448669645E+18</v>
      </c>
    </row>
    <row r="101" spans="4:10" ht="15" customHeight="1">
      <c r="D101" s="111" t="b">
        <v>0</v>
      </c>
      <c r="E101" s="125">
        <v>45627.666909722226</v>
      </c>
      <c r="F101" s="106">
        <v>0.89486868478965764</v>
      </c>
      <c r="G101" s="106">
        <v>1.092383821341868</v>
      </c>
      <c r="H101" s="115">
        <v>21</v>
      </c>
      <c r="I101" s="115">
        <v>0</v>
      </c>
      <c r="J101" s="115">
        <v>6.7067688085310843E+18</v>
      </c>
    </row>
    <row r="102" spans="4:10" ht="15" customHeight="1">
      <c r="D102" s="111" t="b">
        <v>0</v>
      </c>
      <c r="E102" s="125">
        <v>45627.666921296295</v>
      </c>
      <c r="F102" s="106">
        <v>0.88591999794176102</v>
      </c>
      <c r="G102" s="106">
        <v>1.1360791741955427</v>
      </c>
      <c r="H102" s="115">
        <v>22</v>
      </c>
      <c r="I102" s="115">
        <v>0</v>
      </c>
      <c r="J102" s="115">
        <v>1.811826382921984E+19</v>
      </c>
    </row>
    <row r="103" spans="4:10" ht="15" customHeight="1">
      <c r="D103" s="111" t="b">
        <v>0</v>
      </c>
      <c r="E103" s="125">
        <v>45627.666932870372</v>
      </c>
      <c r="F103" s="106">
        <v>0.86820159798292573</v>
      </c>
      <c r="G103" s="106">
        <v>1.170161549421409</v>
      </c>
      <c r="H103" s="115">
        <v>23</v>
      </c>
      <c r="I103" s="115">
        <v>0</v>
      </c>
      <c r="J103" s="115">
        <v>5.2801264307804529E+18</v>
      </c>
    </row>
    <row r="104" spans="4:10" ht="15" customHeight="1">
      <c r="D104" s="111" t="b">
        <v>0</v>
      </c>
      <c r="E104" s="125">
        <v>45627.666944444441</v>
      </c>
      <c r="F104" s="106">
        <v>0.85951958200309642</v>
      </c>
      <c r="G104" s="106">
        <v>1.181863164915623</v>
      </c>
      <c r="H104" s="115">
        <v>24</v>
      </c>
      <c r="I104" s="115">
        <v>0</v>
      </c>
      <c r="J104" s="115">
        <v>6.4190508133234801E+18</v>
      </c>
    </row>
    <row r="105" spans="4:10" ht="15" customHeight="1">
      <c r="D105" s="111" t="b">
        <v>0</v>
      </c>
      <c r="E105" s="125">
        <v>45627.666956018518</v>
      </c>
      <c r="F105" s="106">
        <v>0.81654360290294159</v>
      </c>
      <c r="G105" s="106">
        <v>1.2291376915122481</v>
      </c>
      <c r="H105" s="115">
        <v>25</v>
      </c>
      <c r="I105" s="115">
        <v>0</v>
      </c>
      <c r="J105" s="115">
        <v>5.6171270393116897E+18</v>
      </c>
    </row>
    <row r="106" spans="4:10" ht="15" customHeight="1">
      <c r="D106" s="111" t="b">
        <v>0</v>
      </c>
      <c r="E106" s="125">
        <v>45627.666967592595</v>
      </c>
      <c r="F106" s="106">
        <v>0.83287447496100042</v>
      </c>
      <c r="G106" s="106">
        <v>1.278303199172738</v>
      </c>
      <c r="H106" s="115">
        <v>26</v>
      </c>
      <c r="I106" s="115">
        <v>0</v>
      </c>
      <c r="J106" s="115">
        <v>1.2874408237967229E+18</v>
      </c>
    </row>
    <row r="107" spans="4:10" ht="15" customHeight="1">
      <c r="D107" s="111" t="b">
        <v>0</v>
      </c>
      <c r="E107" s="125">
        <v>45627.666979166665</v>
      </c>
      <c r="F107" s="106">
        <v>0.84953196446022039</v>
      </c>
      <c r="G107" s="106">
        <v>1.278303199172738</v>
      </c>
      <c r="H107" s="115">
        <v>27</v>
      </c>
      <c r="I107" s="115">
        <v>0</v>
      </c>
      <c r="J107" s="115">
        <v>4.3116047860512365E+17</v>
      </c>
    </row>
    <row r="108" spans="4:10" ht="15" customHeight="1">
      <c r="D108" s="111" t="b">
        <v>0</v>
      </c>
      <c r="E108" s="125">
        <v>45627.666990740741</v>
      </c>
      <c r="F108" s="106">
        <v>0.81555068588181157</v>
      </c>
      <c r="G108" s="106">
        <v>1.2910862311644655</v>
      </c>
      <c r="H108" s="115">
        <v>28</v>
      </c>
      <c r="I108" s="115">
        <v>0</v>
      </c>
      <c r="J108" s="115">
        <v>1.6052094026075716E+19</v>
      </c>
    </row>
    <row r="109" spans="4:10" ht="15" customHeight="1">
      <c r="D109" s="111" t="b">
        <v>0</v>
      </c>
      <c r="E109" s="125">
        <v>45627.667002314818</v>
      </c>
      <c r="F109" s="106">
        <v>0.8481727133170841</v>
      </c>
      <c r="G109" s="106">
        <v>1.2394427819178868</v>
      </c>
      <c r="H109" s="115">
        <v>29</v>
      </c>
      <c r="I109" s="115">
        <v>0</v>
      </c>
      <c r="J109" s="115">
        <v>8.0087712812576317E+18</v>
      </c>
    </row>
    <row r="110" spans="4:10" ht="15" customHeight="1">
      <c r="D110" s="111" t="b">
        <v>0</v>
      </c>
      <c r="E110" s="125">
        <v>45627.667013888888</v>
      </c>
      <c r="F110" s="106">
        <v>0.81424580478440067</v>
      </c>
      <c r="G110" s="106">
        <v>1.2518372097370658</v>
      </c>
      <c r="H110" s="115">
        <v>30</v>
      </c>
      <c r="I110" s="115">
        <v>0</v>
      </c>
      <c r="J110" s="115">
        <v>1.3678140631237544E+19</v>
      </c>
    </row>
    <row r="111" spans="4:10" ht="15" customHeight="1">
      <c r="D111" s="111" t="b">
        <v>0</v>
      </c>
      <c r="E111" s="125">
        <v>45627.667025462964</v>
      </c>
      <c r="F111" s="106">
        <v>0.8061033467365567</v>
      </c>
      <c r="G111" s="106">
        <v>1.1892453492502124</v>
      </c>
      <c r="H111" s="115">
        <v>31</v>
      </c>
      <c r="I111" s="115">
        <v>0</v>
      </c>
      <c r="J111" s="115">
        <v>4.4116077073911706E+17</v>
      </c>
    </row>
    <row r="112" spans="4:10" ht="15" customHeight="1">
      <c r="D112" s="111" t="b">
        <v>0</v>
      </c>
      <c r="E112" s="125">
        <v>45627.667037037034</v>
      </c>
      <c r="F112" s="106">
        <v>0.8061033467365567</v>
      </c>
      <c r="G112" s="106">
        <v>1.2368151632202209</v>
      </c>
      <c r="H112" s="115">
        <v>32</v>
      </c>
      <c r="I112" s="115">
        <v>0</v>
      </c>
      <c r="J112" s="115">
        <v>6.9086147380660992E+18</v>
      </c>
    </row>
    <row r="113" spans="4:10" ht="15" customHeight="1">
      <c r="D113" s="111" t="b">
        <v>0</v>
      </c>
      <c r="E113" s="125">
        <v>45627.667048611111</v>
      </c>
      <c r="F113" s="106">
        <v>0.8061033467365567</v>
      </c>
      <c r="G113" s="106">
        <v>1.2862877697490298</v>
      </c>
      <c r="H113" s="115">
        <v>33</v>
      </c>
      <c r="I113" s="115">
        <v>0</v>
      </c>
      <c r="J113" s="115">
        <v>9.8904787559569469E+18</v>
      </c>
    </row>
    <row r="114" spans="4:10" ht="15" customHeight="1">
      <c r="D114" s="111" t="b">
        <v>0</v>
      </c>
      <c r="E114" s="125">
        <v>45627.667060185187</v>
      </c>
      <c r="F114" s="106">
        <v>0.83028644713865341</v>
      </c>
      <c r="G114" s="106">
        <v>1.2476991366565588</v>
      </c>
      <c r="H114" s="115">
        <v>34</v>
      </c>
      <c r="I114" s="115">
        <v>0</v>
      </c>
      <c r="J114" s="115">
        <v>1.1962359495185584E+19</v>
      </c>
    </row>
    <row r="115" spans="4:10" ht="15" customHeight="1">
      <c r="D115" s="111" t="b">
        <v>0</v>
      </c>
      <c r="E115" s="125">
        <v>45627.667071759257</v>
      </c>
      <c r="F115" s="106">
        <v>0.8219835826672669</v>
      </c>
      <c r="G115" s="106">
        <v>1.2601761280231245</v>
      </c>
      <c r="H115" s="115">
        <v>35</v>
      </c>
      <c r="I115" s="115">
        <v>0</v>
      </c>
      <c r="J115" s="115">
        <v>2.2273124836052483E+18</v>
      </c>
    </row>
    <row r="116" spans="4:10" ht="15" customHeight="1">
      <c r="D116" s="111" t="b">
        <v>0</v>
      </c>
      <c r="E116" s="125">
        <v>45627.667083333334</v>
      </c>
      <c r="F116" s="106">
        <v>0.83020341849393953</v>
      </c>
      <c r="G116" s="106">
        <v>1.2475743667428933</v>
      </c>
      <c r="H116" s="115">
        <v>36</v>
      </c>
      <c r="I116" s="115">
        <v>0</v>
      </c>
      <c r="J116" s="115">
        <v>1.0226036181252108E+19</v>
      </c>
    </row>
    <row r="117" spans="4:10" ht="15" customHeight="1">
      <c r="D117" s="111" t="b">
        <v>0</v>
      </c>
      <c r="E117" s="125">
        <v>45627.667094907411</v>
      </c>
      <c r="F117" s="106">
        <v>0.83850545267887888</v>
      </c>
      <c r="G117" s="106">
        <v>1.2725258540777513</v>
      </c>
      <c r="H117" s="115">
        <v>37</v>
      </c>
      <c r="I117" s="115">
        <v>0</v>
      </c>
      <c r="J117" s="115">
        <v>1.5341917732028465E+18</v>
      </c>
    </row>
    <row r="118" spans="4:10" ht="15" customHeight="1">
      <c r="D118" s="111" t="b">
        <v>0</v>
      </c>
      <c r="E118" s="125">
        <v>45627.66710648148</v>
      </c>
      <c r="F118" s="106">
        <v>0.79658018004493492</v>
      </c>
      <c r="G118" s="106">
        <v>1.3234268882408615</v>
      </c>
      <c r="H118" s="115">
        <v>38</v>
      </c>
      <c r="I118" s="115">
        <v>0</v>
      </c>
      <c r="J118" s="115">
        <v>3.9169794972741335E+18</v>
      </c>
    </row>
    <row r="119" spans="4:10" ht="15" customHeight="1">
      <c r="D119" s="111" t="b">
        <v>0</v>
      </c>
      <c r="E119" s="125">
        <v>45627.667118055557</v>
      </c>
      <c r="F119" s="106">
        <v>0.81251178364583365</v>
      </c>
      <c r="G119" s="106">
        <v>1.2969583504760442</v>
      </c>
      <c r="H119" s="115">
        <v>39</v>
      </c>
      <c r="I119" s="115">
        <v>0</v>
      </c>
      <c r="J119" s="115">
        <v>1.2267247394630066E+19</v>
      </c>
    </row>
    <row r="120" spans="4:10" ht="15" customHeight="1">
      <c r="D120" s="111" t="b">
        <v>0</v>
      </c>
      <c r="E120" s="125">
        <v>45627.667129629626</v>
      </c>
      <c r="F120" s="106">
        <v>0.85313737282812541</v>
      </c>
      <c r="G120" s="106">
        <v>1.2450800164570024</v>
      </c>
      <c r="H120" s="115">
        <v>40</v>
      </c>
      <c r="I120" s="115">
        <v>0</v>
      </c>
      <c r="J120" s="115">
        <v>1.2414766111333317E+19</v>
      </c>
    </row>
    <row r="121" spans="4:10" ht="15" customHeight="1">
      <c r="D121" s="111" t="b">
        <v>0</v>
      </c>
      <c r="E121" s="125">
        <v>45627.667141203703</v>
      </c>
      <c r="F121" s="106">
        <v>0.83607462537156285</v>
      </c>
      <c r="G121" s="106">
        <v>1.1952768157987224</v>
      </c>
      <c r="H121" s="115">
        <v>41</v>
      </c>
      <c r="I121" s="115">
        <v>0</v>
      </c>
      <c r="J121" s="115">
        <v>1.0879566672858634E+19</v>
      </c>
    </row>
    <row r="122" spans="4:10" ht="15" customHeight="1">
      <c r="D122" s="111" t="b">
        <v>0</v>
      </c>
      <c r="E122" s="125">
        <v>45627.66715277778</v>
      </c>
      <c r="F122" s="106">
        <v>0.84443537162527849</v>
      </c>
      <c r="G122" s="106">
        <v>1.171371279482748</v>
      </c>
      <c r="H122" s="115">
        <v>42</v>
      </c>
      <c r="I122" s="115">
        <v>0</v>
      </c>
      <c r="J122" s="115">
        <v>1.7824070761094441E+19</v>
      </c>
    </row>
    <row r="123" spans="4:10" ht="15" customHeight="1">
      <c r="D123" s="111" t="b">
        <v>0</v>
      </c>
      <c r="E123" s="125">
        <v>45627.667164351849</v>
      </c>
      <c r="F123" s="106">
        <v>0.86132407905778408</v>
      </c>
      <c r="G123" s="106">
        <v>1.1947987050724029</v>
      </c>
      <c r="H123" s="115">
        <v>43</v>
      </c>
      <c r="I123" s="115">
        <v>0</v>
      </c>
      <c r="J123" s="115">
        <v>5.1857613078169846E+18</v>
      </c>
    </row>
    <row r="124" spans="4:10" ht="15" customHeight="1">
      <c r="D124" s="111" t="b">
        <v>0</v>
      </c>
      <c r="E124" s="125">
        <v>45627.667175925926</v>
      </c>
      <c r="F124" s="106">
        <v>0.84409759747662838</v>
      </c>
      <c r="G124" s="106">
        <v>1.1470067568695068</v>
      </c>
      <c r="H124" s="115">
        <v>44</v>
      </c>
      <c r="I124" s="115">
        <v>0</v>
      </c>
      <c r="J124" s="115">
        <v>3.8607447850152709E+18</v>
      </c>
    </row>
    <row r="125" spans="4:10" ht="15" customHeight="1">
      <c r="D125" s="111" t="b">
        <v>0</v>
      </c>
      <c r="E125" s="125">
        <v>45627.667187500003</v>
      </c>
      <c r="F125" s="106">
        <v>0.84409759747662838</v>
      </c>
      <c r="G125" s="106">
        <v>1.1240666217321167</v>
      </c>
      <c r="H125" s="115">
        <v>45</v>
      </c>
      <c r="I125" s="115">
        <v>0</v>
      </c>
      <c r="J125" s="115">
        <v>9.3785424444578243E+18</v>
      </c>
    </row>
    <row r="126" spans="4:10" ht="15" customHeight="1">
      <c r="D126" s="111" t="b">
        <v>0</v>
      </c>
      <c r="E126" s="125">
        <v>45627.667199074072</v>
      </c>
      <c r="F126" s="106">
        <v>0.86097954942616095</v>
      </c>
      <c r="G126" s="106">
        <v>1.1128259555147955</v>
      </c>
      <c r="H126" s="115">
        <v>46</v>
      </c>
      <c r="I126" s="115">
        <v>0</v>
      </c>
      <c r="J126" s="115">
        <v>1.4907172667828232E+19</v>
      </c>
    </row>
    <row r="127" spans="4:10" ht="15" customHeight="1">
      <c r="D127" s="111" t="b">
        <v>0</v>
      </c>
      <c r="E127" s="125">
        <v>45627.667210648149</v>
      </c>
      <c r="F127" s="106">
        <v>0.87819914041468417</v>
      </c>
      <c r="G127" s="106">
        <v>1.0683129172942036</v>
      </c>
      <c r="H127" s="115">
        <v>47</v>
      </c>
      <c r="I127" s="115">
        <v>0</v>
      </c>
      <c r="J127" s="115">
        <v>7.9182954953012582E+18</v>
      </c>
    </row>
    <row r="128" spans="4:10" ht="15" customHeight="1">
      <c r="D128" s="111" t="b">
        <v>0</v>
      </c>
      <c r="E128" s="125">
        <v>45627.667222222219</v>
      </c>
      <c r="F128" s="106">
        <v>0.90454511462712484</v>
      </c>
      <c r="G128" s="106">
        <v>1.0683129172942036</v>
      </c>
      <c r="H128" s="115">
        <v>48</v>
      </c>
      <c r="I128" s="115">
        <v>0</v>
      </c>
      <c r="J128" s="115">
        <v>4.3052924342870579E+18</v>
      </c>
    </row>
    <row r="129" spans="4:10" ht="15" customHeight="1">
      <c r="D129" s="111" t="b">
        <v>0</v>
      </c>
      <c r="E129" s="125">
        <v>45627.667233796295</v>
      </c>
      <c r="F129" s="106">
        <v>0.93168146806593843</v>
      </c>
      <c r="G129" s="106">
        <v>1.0896791756400876</v>
      </c>
      <c r="H129" s="115">
        <v>49</v>
      </c>
      <c r="I129" s="115">
        <v>0</v>
      </c>
      <c r="J129" s="115">
        <v>1.1066525972504769E+19</v>
      </c>
    </row>
    <row r="130" spans="4:10" ht="15" customHeight="1">
      <c r="D130" s="111" t="b">
        <v>0</v>
      </c>
      <c r="E130" s="125">
        <v>45627.667245370372</v>
      </c>
      <c r="F130" s="106">
        <v>0.95031509742725717</v>
      </c>
      <c r="G130" s="106">
        <v>1.1441631344220922</v>
      </c>
      <c r="H130" s="115">
        <v>50</v>
      </c>
      <c r="I130" s="115">
        <v>0</v>
      </c>
      <c r="J130" s="115">
        <v>1.7143965734043081E+19</v>
      </c>
    </row>
    <row r="131" spans="4:10" ht="15" customHeight="1">
      <c r="D131" s="111" t="b">
        <v>0</v>
      </c>
      <c r="E131" s="125">
        <v>45627.667256944442</v>
      </c>
      <c r="F131" s="106">
        <v>0.95031509742725717</v>
      </c>
      <c r="G131" s="106">
        <v>1.1327215030778712</v>
      </c>
      <c r="H131" s="115">
        <v>51</v>
      </c>
      <c r="I131" s="115">
        <v>0</v>
      </c>
      <c r="J131" s="115">
        <v>6.0328704517974694E+17</v>
      </c>
    </row>
    <row r="132" spans="4:10" ht="15" customHeight="1">
      <c r="D132" s="111" t="b">
        <v>0</v>
      </c>
      <c r="E132" s="125">
        <v>45627.667268518519</v>
      </c>
      <c r="F132" s="106">
        <v>0.93130879547871204</v>
      </c>
      <c r="G132" s="106">
        <v>1.1440487181086501</v>
      </c>
      <c r="H132" s="115">
        <v>52</v>
      </c>
      <c r="I132" s="115">
        <v>0</v>
      </c>
      <c r="J132" s="115">
        <v>7.6119682466051779E+18</v>
      </c>
    </row>
    <row r="133" spans="4:10" ht="15" customHeight="1">
      <c r="D133" s="111" t="b">
        <v>0</v>
      </c>
      <c r="E133" s="125">
        <v>45627.667280092595</v>
      </c>
      <c r="F133" s="106">
        <v>0.95924805934307356</v>
      </c>
      <c r="G133" s="106">
        <v>1.2012511540140827</v>
      </c>
      <c r="H133" s="115">
        <v>53</v>
      </c>
      <c r="I133" s="115">
        <v>0</v>
      </c>
      <c r="J133" s="115">
        <v>4.1411231929522698E+18</v>
      </c>
    </row>
    <row r="134" spans="4:10" ht="15" customHeight="1">
      <c r="D134" s="111" t="b">
        <v>0</v>
      </c>
      <c r="E134" s="125">
        <v>45627.667291666665</v>
      </c>
      <c r="F134" s="106">
        <v>0.91128565637591996</v>
      </c>
      <c r="G134" s="106">
        <v>1.2012511540140827</v>
      </c>
      <c r="H134" s="115">
        <v>54</v>
      </c>
      <c r="I134" s="115">
        <v>0</v>
      </c>
      <c r="J134" s="115">
        <v>1.8193375795447376E+19</v>
      </c>
    </row>
    <row r="135" spans="4:10" ht="15" customHeight="1">
      <c r="D135" s="111" t="b">
        <v>0</v>
      </c>
      <c r="E135" s="125">
        <v>45627.667303240742</v>
      </c>
      <c r="F135" s="106">
        <v>0.90217279981216081</v>
      </c>
      <c r="G135" s="106">
        <v>1.177226130933801</v>
      </c>
      <c r="H135" s="115">
        <v>55</v>
      </c>
      <c r="I135" s="115">
        <v>0</v>
      </c>
      <c r="J135" s="115">
        <v>1.6519777085789317E+19</v>
      </c>
    </row>
    <row r="136" spans="4:10" ht="15" customHeight="1">
      <c r="D136" s="111" t="b">
        <v>0</v>
      </c>
      <c r="E136" s="125">
        <v>45627.667314814818</v>
      </c>
      <c r="F136" s="106">
        <v>0.86608588781967422</v>
      </c>
      <c r="G136" s="106">
        <v>1.1183648243871109</v>
      </c>
      <c r="H136" s="115">
        <v>56</v>
      </c>
      <c r="I136" s="115">
        <v>0</v>
      </c>
      <c r="J136" s="115">
        <v>1.0774179411514153E+19</v>
      </c>
    </row>
    <row r="137" spans="4:10" ht="15" customHeight="1">
      <c r="D137" s="111" t="b">
        <v>0</v>
      </c>
      <c r="E137" s="125">
        <v>45627.667326388888</v>
      </c>
      <c r="F137" s="106">
        <v>0.89206846445426446</v>
      </c>
      <c r="G137" s="106">
        <v>1.0848138796554976</v>
      </c>
      <c r="H137" s="115">
        <v>57</v>
      </c>
      <c r="I137" s="115">
        <v>0</v>
      </c>
      <c r="J137" s="115">
        <v>1.1100824568567241E+19</v>
      </c>
    </row>
    <row r="138" spans="4:10" ht="15" customHeight="1">
      <c r="D138" s="111" t="b">
        <v>0</v>
      </c>
      <c r="E138" s="125">
        <v>45627.667337962965</v>
      </c>
      <c r="F138" s="106">
        <v>0.87422709516517916</v>
      </c>
      <c r="G138" s="106">
        <v>1.0631176020623876</v>
      </c>
      <c r="H138" s="115">
        <v>58</v>
      </c>
      <c r="I138" s="115">
        <v>0</v>
      </c>
      <c r="J138" s="115">
        <v>6.2031899897095567E+18</v>
      </c>
    </row>
    <row r="139" spans="4:10" ht="15" customHeight="1">
      <c r="D139" s="111" t="b">
        <v>0</v>
      </c>
      <c r="E139" s="125">
        <v>45627.667349537034</v>
      </c>
      <c r="F139" s="106">
        <v>0.90045390802013459</v>
      </c>
      <c r="G139" s="106">
        <v>1.0950111301242593</v>
      </c>
      <c r="H139" s="115">
        <v>59</v>
      </c>
      <c r="I139" s="115">
        <v>0</v>
      </c>
      <c r="J139" s="115">
        <v>5.3397968235421542E+18</v>
      </c>
    </row>
    <row r="140" spans="4:10" ht="15" customHeight="1">
      <c r="D140" s="111" t="b">
        <v>0</v>
      </c>
      <c r="E140" s="125">
        <v>45627.667361111111</v>
      </c>
      <c r="F140" s="106">
        <v>0.93647206434093999</v>
      </c>
      <c r="G140" s="106">
        <v>1.0512106849192888</v>
      </c>
      <c r="H140" s="115">
        <v>60</v>
      </c>
      <c r="I140" s="115">
        <v>0</v>
      </c>
      <c r="J140" s="115">
        <v>1.5934445006908727E+19</v>
      </c>
    </row>
    <row r="141" spans="4:10" ht="15" customHeight="1">
      <c r="D141" s="111" t="b">
        <v>0</v>
      </c>
      <c r="E141" s="125">
        <v>45627.667372685188</v>
      </c>
      <c r="F141" s="106">
        <v>0.88964846112389295</v>
      </c>
      <c r="G141" s="106">
        <v>1.0091622575225172</v>
      </c>
      <c r="H141" s="115">
        <v>61</v>
      </c>
      <c r="I141" s="115">
        <v>0</v>
      </c>
      <c r="J141" s="115">
        <v>1.6349374978418799E+19</v>
      </c>
    </row>
    <row r="142" spans="4:10" ht="15" customHeight="1">
      <c r="D142" s="111" t="b">
        <v>0</v>
      </c>
      <c r="E142" s="125">
        <v>45627.667384259257</v>
      </c>
      <c r="F142" s="106">
        <v>0.88964846112389295</v>
      </c>
      <c r="G142" s="106">
        <v>1.0192538800977424</v>
      </c>
      <c r="H142" s="115">
        <v>62</v>
      </c>
      <c r="I142" s="115">
        <v>0</v>
      </c>
      <c r="J142" s="115">
        <v>1.635581750031403E+19</v>
      </c>
    </row>
    <row r="143" spans="4:10" ht="15" customHeight="1">
      <c r="D143" s="111" t="b">
        <v>0</v>
      </c>
      <c r="E143" s="125">
        <v>45627.667395833334</v>
      </c>
      <c r="F143" s="106">
        <v>0.85406252267893723</v>
      </c>
      <c r="G143" s="106">
        <v>0.99886880249578758</v>
      </c>
      <c r="H143" s="115">
        <v>63</v>
      </c>
      <c r="I143" s="115">
        <v>0</v>
      </c>
      <c r="J143" s="115">
        <v>3.3626086717470423E+18</v>
      </c>
    </row>
    <row r="144" spans="4:10" ht="15" customHeight="1">
      <c r="D144" s="111" t="b">
        <v>0</v>
      </c>
      <c r="E144" s="125">
        <v>45627.667407407411</v>
      </c>
      <c r="F144" s="106">
        <v>0.81990002177177967</v>
      </c>
      <c r="G144" s="106">
        <v>1.0088574905207455</v>
      </c>
      <c r="H144" s="115">
        <v>64</v>
      </c>
      <c r="I144" s="115">
        <v>0</v>
      </c>
      <c r="J144" s="115">
        <v>3.8769817533019873E+18</v>
      </c>
    </row>
    <row r="145" spans="4:10" ht="15" customHeight="1">
      <c r="D145" s="111" t="b">
        <v>0</v>
      </c>
      <c r="E145" s="125">
        <v>45627.66741898148</v>
      </c>
      <c r="F145" s="106">
        <v>0.77890502068319067</v>
      </c>
      <c r="G145" s="106">
        <v>0.97859176580512319</v>
      </c>
      <c r="H145" s="115">
        <v>65</v>
      </c>
      <c r="I145" s="115">
        <v>0</v>
      </c>
      <c r="J145" s="115">
        <v>9.0383511737159557E+18</v>
      </c>
    </row>
    <row r="146" spans="4:10" ht="15" customHeight="1">
      <c r="D146" s="111" t="b">
        <v>0</v>
      </c>
      <c r="E146" s="125">
        <v>45627.667430555557</v>
      </c>
      <c r="F146" s="106">
        <v>0.78669407089002263</v>
      </c>
      <c r="G146" s="106">
        <v>0.93944809517291816</v>
      </c>
      <c r="H146" s="115">
        <v>66</v>
      </c>
      <c r="I146" s="115">
        <v>0</v>
      </c>
      <c r="J146" s="115">
        <v>2.1270538250269074E+18</v>
      </c>
    </row>
    <row r="147" spans="4:10" ht="15" customHeight="1">
      <c r="D147" s="111" t="b">
        <v>0</v>
      </c>
      <c r="E147" s="125">
        <v>45627.667442129627</v>
      </c>
      <c r="F147" s="106">
        <v>0.82602877443452383</v>
      </c>
      <c r="G147" s="106">
        <v>0.97702601897983476</v>
      </c>
      <c r="H147" s="115">
        <v>67</v>
      </c>
      <c r="I147" s="115">
        <v>0</v>
      </c>
      <c r="J147" s="115">
        <v>7.3337901510343148E+18</v>
      </c>
    </row>
    <row r="148" spans="4:10" ht="15" customHeight="1">
      <c r="D148" s="111" t="b">
        <v>0</v>
      </c>
      <c r="E148" s="125">
        <v>45627.667453703703</v>
      </c>
      <c r="F148" s="106">
        <v>0.83428906217886911</v>
      </c>
      <c r="G148" s="106">
        <v>0.99656653935943162</v>
      </c>
      <c r="H148" s="115">
        <v>68</v>
      </c>
      <c r="I148" s="115">
        <v>0</v>
      </c>
      <c r="J148" s="115">
        <v>5.8853646208586076E+18</v>
      </c>
    </row>
    <row r="149" spans="4:10" ht="15" customHeight="1">
      <c r="D149" s="111" t="b">
        <v>0</v>
      </c>
      <c r="E149" s="125">
        <v>45627.66746527778</v>
      </c>
      <c r="F149" s="106">
        <v>0.85097484342244656</v>
      </c>
      <c r="G149" s="106">
        <v>0.94673821239146005</v>
      </c>
      <c r="H149" s="115">
        <v>69</v>
      </c>
      <c r="I149" s="115">
        <v>0</v>
      </c>
      <c r="J149" s="115">
        <v>1.1606081201706844E+19</v>
      </c>
    </row>
    <row r="150" spans="4:10" ht="15" customHeight="1">
      <c r="D150" s="111" t="b">
        <v>0</v>
      </c>
      <c r="E150" s="125">
        <v>45627.66747685185</v>
      </c>
      <c r="F150" s="106">
        <v>0.86799434029089551</v>
      </c>
      <c r="G150" s="106">
        <v>0.89940130177188704</v>
      </c>
      <c r="H150" s="115">
        <v>70</v>
      </c>
      <c r="I150" s="115">
        <v>0</v>
      </c>
      <c r="J150" s="115">
        <v>1.3206176615051137E+19</v>
      </c>
    </row>
    <row r="151" spans="4:10" ht="15" customHeight="1">
      <c r="D151" s="111" t="b">
        <v>0</v>
      </c>
      <c r="E151" s="125">
        <v>45627.667488425926</v>
      </c>
      <c r="F151" s="106">
        <v>0.88535422709671341</v>
      </c>
      <c r="G151" s="106">
        <v>0.93537735384276244</v>
      </c>
      <c r="H151" s="115">
        <v>71</v>
      </c>
      <c r="I151" s="115">
        <v>0</v>
      </c>
      <c r="J151" s="115">
        <v>1.3455628318630955E+19</v>
      </c>
    </row>
    <row r="152" spans="4:10" ht="15" customHeight="1">
      <c r="D152" s="111" t="b">
        <v>0</v>
      </c>
      <c r="E152" s="125">
        <v>45627.667500000003</v>
      </c>
      <c r="F152" s="106">
        <v>0.86764714255477915</v>
      </c>
      <c r="G152" s="106">
        <v>0.89796225968905197</v>
      </c>
      <c r="H152" s="115">
        <v>72</v>
      </c>
      <c r="I152" s="115">
        <v>0</v>
      </c>
      <c r="J152" s="115">
        <v>1.8934893689769533E+18</v>
      </c>
    </row>
    <row r="153" spans="4:10" ht="15" customHeight="1">
      <c r="D153" s="111" t="b">
        <v>0</v>
      </c>
      <c r="E153" s="125">
        <v>45627.667511574073</v>
      </c>
      <c r="F153" s="106">
        <v>0.87632361398032699</v>
      </c>
      <c r="G153" s="106">
        <v>0.89796225968905197</v>
      </c>
      <c r="H153" s="115">
        <v>73</v>
      </c>
      <c r="I153" s="115">
        <v>0</v>
      </c>
      <c r="J153" s="115">
        <v>1.4112415451010284E+19</v>
      </c>
    </row>
    <row r="154" spans="4:10" ht="15" customHeight="1">
      <c r="D154" s="111" t="b">
        <v>0</v>
      </c>
      <c r="E154" s="125">
        <v>45627.667523148149</v>
      </c>
      <c r="F154" s="106">
        <v>0.88508685012013022</v>
      </c>
      <c r="G154" s="106">
        <v>0.87102339189838041</v>
      </c>
      <c r="H154" s="115">
        <v>74</v>
      </c>
      <c r="I154" s="115">
        <v>0</v>
      </c>
      <c r="J154" s="115">
        <v>4.5960660511976433E+18</v>
      </c>
    </row>
    <row r="155" spans="4:10" ht="15" customHeight="1">
      <c r="D155" s="111" t="b">
        <v>0</v>
      </c>
      <c r="E155" s="125">
        <v>45627.667534722219</v>
      </c>
      <c r="F155" s="106">
        <v>0.88508685012013022</v>
      </c>
      <c r="G155" s="106">
        <v>0.87973362581736425</v>
      </c>
      <c r="H155" s="115">
        <v>75</v>
      </c>
      <c r="I155" s="115">
        <v>0</v>
      </c>
      <c r="J155" s="115">
        <v>3.4178471086524298E+18</v>
      </c>
    </row>
    <row r="156" spans="4:10" ht="15" customHeight="1">
      <c r="D156" s="111" t="b">
        <v>0</v>
      </c>
      <c r="E156" s="125">
        <v>45627.667546296296</v>
      </c>
      <c r="F156" s="106">
        <v>0.84968337611532496</v>
      </c>
      <c r="G156" s="106">
        <v>0.86213895330101697</v>
      </c>
      <c r="H156" s="115">
        <v>76</v>
      </c>
      <c r="I156" s="115">
        <v>0</v>
      </c>
      <c r="J156" s="115">
        <v>5.9895824144245289E+18</v>
      </c>
    </row>
    <row r="157" spans="4:10" ht="15" customHeight="1">
      <c r="D157" s="111" t="b">
        <v>0</v>
      </c>
      <c r="E157" s="125">
        <v>45627.667557870373</v>
      </c>
      <c r="F157" s="106">
        <v>0.82419287483186521</v>
      </c>
      <c r="G157" s="106">
        <v>0.88800312190004749</v>
      </c>
      <c r="H157" s="115">
        <v>77</v>
      </c>
      <c r="I157" s="115">
        <v>0</v>
      </c>
      <c r="J157" s="115">
        <v>1.1745845527435033E+19</v>
      </c>
    </row>
    <row r="158" spans="4:10" ht="15" customHeight="1">
      <c r="D158" s="111" t="b">
        <v>0</v>
      </c>
      <c r="E158" s="125">
        <v>45627.667569444442</v>
      </c>
      <c r="F158" s="106">
        <v>0.85716058982513987</v>
      </c>
      <c r="G158" s="106">
        <v>0.88800312190004749</v>
      </c>
      <c r="H158" s="115">
        <v>78</v>
      </c>
      <c r="I158" s="115">
        <v>0</v>
      </c>
      <c r="J158" s="115">
        <v>2.1379091444011233E+18</v>
      </c>
    </row>
    <row r="159" spans="4:10" ht="15" customHeight="1">
      <c r="D159" s="111" t="b">
        <v>0</v>
      </c>
      <c r="E159" s="125">
        <v>45627.667581018519</v>
      </c>
      <c r="F159" s="106">
        <v>0.85716058982513987</v>
      </c>
      <c r="G159" s="106">
        <v>0.88800312190004749</v>
      </c>
      <c r="H159" s="115">
        <v>79</v>
      </c>
      <c r="I159" s="115">
        <v>0</v>
      </c>
      <c r="J159" s="115">
        <v>1.6434960281296279E+18</v>
      </c>
    </row>
    <row r="160" spans="4:10" ht="15" customHeight="1">
      <c r="D160" s="111" t="b">
        <v>0</v>
      </c>
      <c r="E160" s="125">
        <v>45627.667592592596</v>
      </c>
      <c r="F160" s="106">
        <v>0.82287416623213427</v>
      </c>
      <c r="G160" s="106">
        <v>0.84360296580504512</v>
      </c>
      <c r="H160" s="115">
        <v>80</v>
      </c>
      <c r="I160" s="115">
        <v>0</v>
      </c>
      <c r="J160" s="115">
        <v>2.9001096069530598E+17</v>
      </c>
    </row>
    <row r="161" spans="4:10" ht="15" customHeight="1">
      <c r="D161" s="111" t="b">
        <v>0</v>
      </c>
      <c r="E161" s="125">
        <v>45627.667604166665</v>
      </c>
      <c r="F161" s="106">
        <v>0.78995919958284888</v>
      </c>
      <c r="G161" s="106">
        <v>0.8689110547791965</v>
      </c>
      <c r="H161" s="115">
        <v>81</v>
      </c>
      <c r="I161" s="115">
        <v>0</v>
      </c>
      <c r="J161" s="115">
        <v>1.6057761311392123E+19</v>
      </c>
    </row>
    <row r="162" spans="4:10" ht="15" customHeight="1">
      <c r="D162" s="111" t="b">
        <v>0</v>
      </c>
      <c r="E162" s="125">
        <v>45627.667615740742</v>
      </c>
      <c r="F162" s="106">
        <v>0.82155756756616283</v>
      </c>
      <c r="G162" s="106">
        <v>0.8689110547791965</v>
      </c>
      <c r="H162" s="115">
        <v>82</v>
      </c>
      <c r="I162" s="115">
        <v>0</v>
      </c>
      <c r="J162" s="115">
        <v>7.7560138871825275E+18</v>
      </c>
    </row>
    <row r="163" spans="4:10" ht="15" customHeight="1">
      <c r="D163" s="111" t="b">
        <v>0</v>
      </c>
      <c r="E163" s="125">
        <v>45627.667627314811</v>
      </c>
      <c r="F163" s="106">
        <v>0.84620429459314772</v>
      </c>
      <c r="G163" s="106">
        <v>0.87760016532698848</v>
      </c>
      <c r="H163" s="115">
        <v>83</v>
      </c>
      <c r="I163" s="115">
        <v>0</v>
      </c>
      <c r="J163" s="115">
        <v>1.5746402718809139E+19</v>
      </c>
    </row>
    <row r="164" spans="4:10" ht="15" customHeight="1">
      <c r="D164" s="111" t="b">
        <v>0</v>
      </c>
      <c r="E164" s="125">
        <v>45627.667638888888</v>
      </c>
      <c r="F164" s="106">
        <v>0.80389407986349026</v>
      </c>
      <c r="G164" s="106">
        <v>0.83372015706063907</v>
      </c>
      <c r="H164" s="115">
        <v>84</v>
      </c>
      <c r="I164" s="115">
        <v>0</v>
      </c>
      <c r="J164" s="115">
        <v>3.4084268661365396E+18</v>
      </c>
    </row>
    <row r="165" spans="4:10" ht="15" customHeight="1">
      <c r="D165" s="111" t="b">
        <v>0</v>
      </c>
      <c r="E165" s="125">
        <v>45627.667650462965</v>
      </c>
      <c r="F165" s="106">
        <v>0.77173831666895065</v>
      </c>
      <c r="G165" s="106">
        <v>0.84205735863124542</v>
      </c>
      <c r="H165" s="115">
        <v>85</v>
      </c>
      <c r="I165" s="115">
        <v>0</v>
      </c>
      <c r="J165" s="115">
        <v>1.2632833417462624E+19</v>
      </c>
    </row>
    <row r="166" spans="4:10" ht="15" customHeight="1">
      <c r="D166" s="111" t="b">
        <v>0</v>
      </c>
      <c r="E166" s="125">
        <v>45627.667662037034</v>
      </c>
      <c r="F166" s="106">
        <v>0.75630355033557162</v>
      </c>
      <c r="G166" s="106">
        <v>0.81679563787230802</v>
      </c>
      <c r="H166" s="115">
        <v>86</v>
      </c>
      <c r="I166" s="115">
        <v>0</v>
      </c>
      <c r="J166" s="115">
        <v>1.0688442350480284E+19</v>
      </c>
    </row>
    <row r="167" spans="4:10" ht="15" customHeight="1">
      <c r="D167" s="111" t="b">
        <v>0</v>
      </c>
      <c r="E167" s="125">
        <v>45627.667673611111</v>
      </c>
      <c r="F167" s="106">
        <v>0.75630355033557162</v>
      </c>
      <c r="G167" s="106">
        <v>0.77595585597869254</v>
      </c>
      <c r="H167" s="115">
        <v>87</v>
      </c>
      <c r="I167" s="115">
        <v>0</v>
      </c>
      <c r="J167" s="115">
        <v>1.420823891367639E+18</v>
      </c>
    </row>
    <row r="168" spans="4:10" ht="15" customHeight="1">
      <c r="D168" s="111" t="b">
        <v>0</v>
      </c>
      <c r="E168" s="125">
        <v>45627.667685185188</v>
      </c>
      <c r="F168" s="106">
        <v>0.77899265684563879</v>
      </c>
      <c r="G168" s="106">
        <v>0.76043673885911867</v>
      </c>
      <c r="H168" s="115">
        <v>88</v>
      </c>
      <c r="I168" s="115">
        <v>0</v>
      </c>
      <c r="J168" s="115">
        <v>1.5726779947756167E+19</v>
      </c>
    </row>
    <row r="169" spans="4:10" ht="15" customHeight="1">
      <c r="D169" s="111" t="b">
        <v>0</v>
      </c>
      <c r="E169" s="125">
        <v>45627.667696759258</v>
      </c>
      <c r="F169" s="106">
        <v>0.763412803708726</v>
      </c>
      <c r="G169" s="106">
        <v>0.73762363669334507</v>
      </c>
      <c r="H169" s="115">
        <v>89</v>
      </c>
      <c r="I169" s="115">
        <v>0</v>
      </c>
      <c r="J169" s="115">
        <v>1.6081337955702452E+19</v>
      </c>
    </row>
    <row r="170" spans="4:10" ht="15" customHeight="1">
      <c r="D170" s="111" t="b">
        <v>0</v>
      </c>
      <c r="E170" s="125">
        <v>45627.667708333334</v>
      </c>
      <c r="F170" s="106">
        <v>0.74051041959746422</v>
      </c>
      <c r="G170" s="106">
        <v>0.73024740032641167</v>
      </c>
      <c r="H170" s="115">
        <v>90</v>
      </c>
      <c r="I170" s="115">
        <v>0</v>
      </c>
      <c r="J170" s="115">
        <v>1.4377484745580679E+19</v>
      </c>
    </row>
    <row r="171" spans="4:10" ht="15" customHeight="1">
      <c r="D171" s="111" t="b">
        <v>0</v>
      </c>
      <c r="E171" s="125">
        <v>45627.667719907404</v>
      </c>
      <c r="F171" s="106">
        <v>0.72570021120551498</v>
      </c>
      <c r="G171" s="106">
        <v>0.75945729633946812</v>
      </c>
      <c r="H171" s="115">
        <v>91</v>
      </c>
      <c r="I171" s="115">
        <v>0</v>
      </c>
      <c r="J171" s="115">
        <v>1.6858478041731623E+19</v>
      </c>
    </row>
    <row r="172" spans="4:10" ht="15" customHeight="1">
      <c r="D172" s="111" t="b">
        <v>0</v>
      </c>
      <c r="E172" s="125">
        <v>45627.667731481481</v>
      </c>
      <c r="F172" s="106">
        <v>0.74747121754168044</v>
      </c>
      <c r="G172" s="106">
        <v>0.77464644226625745</v>
      </c>
      <c r="H172" s="115">
        <v>92</v>
      </c>
      <c r="I172" s="115">
        <v>0</v>
      </c>
      <c r="J172" s="115">
        <v>5.1220779278686054E+17</v>
      </c>
    </row>
    <row r="173" spans="4:10" ht="15" customHeight="1">
      <c r="D173" s="111" t="b">
        <v>0</v>
      </c>
      <c r="E173" s="125">
        <v>45627.667743055557</v>
      </c>
      <c r="F173" s="106">
        <v>0.72504708101543003</v>
      </c>
      <c r="G173" s="106">
        <v>0.79013937111158261</v>
      </c>
      <c r="H173" s="115">
        <v>93</v>
      </c>
      <c r="I173" s="115">
        <v>0</v>
      </c>
      <c r="J173" s="115">
        <v>1.2957462634669296E+19</v>
      </c>
    </row>
    <row r="174" spans="4:10" ht="15" customHeight="1">
      <c r="D174" s="111" t="b">
        <v>0</v>
      </c>
      <c r="E174" s="125">
        <v>45627.667754629627</v>
      </c>
      <c r="F174" s="106">
        <v>0.75404896425604728</v>
      </c>
      <c r="G174" s="106">
        <v>0.79804076482269848</v>
      </c>
      <c r="H174" s="115">
        <v>94</v>
      </c>
      <c r="I174" s="115">
        <v>0</v>
      </c>
      <c r="J174" s="115">
        <v>7.0743956544676014E+18</v>
      </c>
    </row>
    <row r="175" spans="4:10" ht="15" customHeight="1">
      <c r="D175" s="111" t="b">
        <v>0</v>
      </c>
      <c r="E175" s="125">
        <v>45627.667766203704</v>
      </c>
      <c r="F175" s="106">
        <v>0.77667043318372875</v>
      </c>
      <c r="G175" s="106">
        <v>0.82996239541560646</v>
      </c>
      <c r="H175" s="115">
        <v>95</v>
      </c>
      <c r="I175" s="115">
        <v>0</v>
      </c>
      <c r="J175" s="115">
        <v>9.4765370894373478E+18</v>
      </c>
    </row>
    <row r="176" spans="4:10" ht="15" customHeight="1">
      <c r="D176" s="111" t="b">
        <v>0</v>
      </c>
      <c r="E176" s="125">
        <v>45627.66777777778</v>
      </c>
      <c r="F176" s="106">
        <v>0.73783691152454223</v>
      </c>
      <c r="G176" s="106">
        <v>0.82166277146145039</v>
      </c>
      <c r="H176" s="115">
        <v>96</v>
      </c>
      <c r="I176" s="115">
        <v>0</v>
      </c>
      <c r="J176" s="115">
        <v>5.9918717821737779E+18</v>
      </c>
    </row>
    <row r="177" spans="4:10" ht="15" customHeight="1">
      <c r="D177" s="111" t="b">
        <v>0</v>
      </c>
      <c r="E177" s="125">
        <v>45627.66778935185</v>
      </c>
      <c r="F177" s="106">
        <v>0.77472875710076938</v>
      </c>
      <c r="G177" s="106">
        <v>0.86274591003452294</v>
      </c>
      <c r="H177" s="115">
        <v>97</v>
      </c>
      <c r="I177" s="115">
        <v>0</v>
      </c>
      <c r="J177" s="115">
        <v>6.4688762978316636E+18</v>
      </c>
    </row>
    <row r="178" spans="4:10" ht="15" customHeight="1">
      <c r="D178" s="111" t="b">
        <v>0</v>
      </c>
      <c r="E178" s="125">
        <v>45627.667800925927</v>
      </c>
      <c r="F178" s="106">
        <v>0.79022333224278474</v>
      </c>
      <c r="G178" s="106">
        <v>0.88000082823521342</v>
      </c>
      <c r="H178" s="115">
        <v>98</v>
      </c>
      <c r="I178" s="115">
        <v>0</v>
      </c>
      <c r="J178" s="115">
        <v>1.6355498659895227E+18</v>
      </c>
    </row>
    <row r="179" spans="4:10" ht="15" customHeight="1">
      <c r="D179" s="111" t="b">
        <v>0</v>
      </c>
      <c r="E179" s="125">
        <v>45627.667812500003</v>
      </c>
      <c r="F179" s="106">
        <v>0.77441886559792905</v>
      </c>
      <c r="G179" s="106">
        <v>0.91520086136462198</v>
      </c>
      <c r="H179" s="115">
        <v>99</v>
      </c>
      <c r="I179" s="115">
        <v>0</v>
      </c>
      <c r="J179" s="115">
        <v>1.0742502477871976E+19</v>
      </c>
    </row>
    <row r="180" spans="4:10" ht="15" customHeight="1">
      <c r="D180" s="111" t="b">
        <v>0</v>
      </c>
      <c r="E180" s="125">
        <v>45627.667824074073</v>
      </c>
      <c r="F180" s="106">
        <v>0.77441886559792905</v>
      </c>
      <c r="G180" s="106">
        <v>0.9060488527509758</v>
      </c>
      <c r="H180" s="115">
        <v>100</v>
      </c>
      <c r="I180" s="115">
        <v>0</v>
      </c>
      <c r="J180" s="115">
        <v>1.6384561117425672E+19</v>
      </c>
    </row>
    <row r="181" spans="4:10" ht="15" customHeight="1">
      <c r="D181" s="111" t="b">
        <v>0</v>
      </c>
      <c r="E181" s="125">
        <v>45627.66783564815</v>
      </c>
      <c r="F181" s="106">
        <v>0.74344211097401192</v>
      </c>
      <c r="G181" s="106">
        <v>0.88792787569595621</v>
      </c>
      <c r="H181" s="115">
        <v>101</v>
      </c>
      <c r="I181" s="115">
        <v>0</v>
      </c>
      <c r="J181" s="115">
        <v>4.7547795783003556E+18</v>
      </c>
    </row>
    <row r="182" spans="4:10" ht="15" customHeight="1">
      <c r="D182" s="111" t="b">
        <v>0</v>
      </c>
      <c r="E182" s="125">
        <v>45627.667847222219</v>
      </c>
      <c r="F182" s="106">
        <v>0.73600768986427179</v>
      </c>
      <c r="G182" s="106">
        <v>0.91456571196683478</v>
      </c>
      <c r="H182" s="115">
        <v>102</v>
      </c>
      <c r="I182" s="115">
        <v>0</v>
      </c>
      <c r="J182" s="115">
        <v>1.8250998921953182E+19</v>
      </c>
    </row>
    <row r="183" spans="4:10" ht="15" customHeight="1">
      <c r="D183" s="111" t="b">
        <v>0</v>
      </c>
      <c r="E183" s="125">
        <v>45627.667858796296</v>
      </c>
      <c r="F183" s="106">
        <v>0.76544799745884273</v>
      </c>
      <c r="G183" s="106">
        <v>0.90542005484716659</v>
      </c>
      <c r="H183" s="115">
        <v>103</v>
      </c>
      <c r="I183" s="115">
        <v>0</v>
      </c>
      <c r="J183" s="115">
        <v>3.5527814042996936E+18</v>
      </c>
    </row>
    <row r="184" spans="4:10" ht="15" customHeight="1">
      <c r="D184" s="111" t="b">
        <v>0</v>
      </c>
      <c r="E184" s="125">
        <v>45627.667870370373</v>
      </c>
      <c r="F184" s="106">
        <v>0.77310247743343119</v>
      </c>
      <c r="G184" s="106">
        <v>0.86014905210480819</v>
      </c>
      <c r="H184" s="115">
        <v>104</v>
      </c>
      <c r="I184" s="115">
        <v>0</v>
      </c>
      <c r="J184" s="115">
        <v>1.8385124479822646E+18</v>
      </c>
    </row>
    <row r="185" spans="4:10" ht="15" customHeight="1">
      <c r="D185" s="111" t="b">
        <v>0</v>
      </c>
      <c r="E185" s="125">
        <v>45627.667881944442</v>
      </c>
      <c r="F185" s="106">
        <v>0.81175760130510277</v>
      </c>
      <c r="G185" s="106">
        <v>0.84294607106271202</v>
      </c>
      <c r="H185" s="115">
        <v>105</v>
      </c>
      <c r="I185" s="115">
        <v>0</v>
      </c>
      <c r="J185" s="115">
        <v>1.3093888650606479E+19</v>
      </c>
    </row>
    <row r="186" spans="4:10" ht="15" customHeight="1">
      <c r="D186" s="111" t="b">
        <v>0</v>
      </c>
      <c r="E186" s="125">
        <v>45627.667893518519</v>
      </c>
      <c r="F186" s="106">
        <v>0.81987517731815385</v>
      </c>
      <c r="G186" s="106">
        <v>0.85137553177333913</v>
      </c>
      <c r="H186" s="115">
        <v>106</v>
      </c>
      <c r="I186" s="115">
        <v>0</v>
      </c>
      <c r="J186" s="115">
        <v>1.2945308495583283E+19</v>
      </c>
    </row>
    <row r="187" spans="4:10" ht="15" customHeight="1">
      <c r="D187" s="111" t="b">
        <v>0</v>
      </c>
      <c r="E187" s="125">
        <v>45627.667905092596</v>
      </c>
      <c r="F187" s="106">
        <v>0.84447143263769853</v>
      </c>
      <c r="G187" s="106">
        <v>0.83434802113787232</v>
      </c>
      <c r="H187" s="115">
        <v>107</v>
      </c>
      <c r="I187" s="115">
        <v>0</v>
      </c>
      <c r="J187" s="115">
        <v>9.6177522210495529E+18</v>
      </c>
    </row>
    <row r="188" spans="4:10" ht="15" customHeight="1">
      <c r="D188" s="111" t="b">
        <v>0</v>
      </c>
      <c r="E188" s="125">
        <v>45627.667916666665</v>
      </c>
      <c r="F188" s="106">
        <v>0.81913728965856758</v>
      </c>
      <c r="G188" s="106">
        <v>0.80097410029235738</v>
      </c>
      <c r="H188" s="115">
        <v>108</v>
      </c>
      <c r="I188" s="115">
        <v>0</v>
      </c>
      <c r="J188" s="115">
        <v>7.7185667803103324E+18</v>
      </c>
    </row>
    <row r="189" spans="4:10" ht="15" customHeight="1">
      <c r="D189" s="111" t="b">
        <v>0</v>
      </c>
      <c r="E189" s="125">
        <v>45627.667928240742</v>
      </c>
      <c r="F189" s="106">
        <v>0.78637179807222479</v>
      </c>
      <c r="G189" s="106">
        <v>0.76893513628066301</v>
      </c>
      <c r="H189" s="115">
        <v>109</v>
      </c>
      <c r="I189" s="115">
        <v>0</v>
      </c>
      <c r="J189" s="115">
        <v>7.3734614382476503E+18</v>
      </c>
    </row>
    <row r="190" spans="4:10" ht="15" customHeight="1">
      <c r="D190" s="111" t="b">
        <v>0</v>
      </c>
      <c r="E190" s="125">
        <v>45627.667939814812</v>
      </c>
      <c r="F190" s="106">
        <v>0.79423551605294707</v>
      </c>
      <c r="G190" s="106">
        <v>0.7381777308294365</v>
      </c>
      <c r="H190" s="115">
        <v>110</v>
      </c>
      <c r="I190" s="115">
        <v>0</v>
      </c>
      <c r="J190" s="115">
        <v>1.427923915371308E+19</v>
      </c>
    </row>
    <row r="191" spans="4:10" ht="15" customHeight="1">
      <c r="D191" s="111" t="b">
        <v>0</v>
      </c>
      <c r="E191" s="125">
        <v>45627.667951388888</v>
      </c>
      <c r="F191" s="106">
        <v>0.83394729185559446</v>
      </c>
      <c r="G191" s="106">
        <v>0.75294128544602523</v>
      </c>
      <c r="H191" s="115">
        <v>111</v>
      </c>
      <c r="I191" s="115">
        <v>0</v>
      </c>
      <c r="J191" s="115">
        <v>6.5051477167809085E+18</v>
      </c>
    </row>
    <row r="192" spans="4:10" ht="15" customHeight="1">
      <c r="D192" s="111" t="b">
        <v>0</v>
      </c>
      <c r="E192" s="125">
        <v>45627.667962962965</v>
      </c>
      <c r="F192" s="106">
        <v>0.85896571061126237</v>
      </c>
      <c r="G192" s="106">
        <v>0.73788245973710476</v>
      </c>
      <c r="H192" s="115">
        <v>112</v>
      </c>
      <c r="I192" s="115">
        <v>0</v>
      </c>
      <c r="J192" s="115">
        <v>1.6211659249758816E+19</v>
      </c>
    </row>
    <row r="193" spans="4:10" ht="15" customHeight="1">
      <c r="D193" s="111" t="b">
        <v>0</v>
      </c>
      <c r="E193" s="125">
        <v>45627.667974537035</v>
      </c>
      <c r="F193" s="106">
        <v>0.88473468192960025</v>
      </c>
      <c r="G193" s="106">
        <v>0.72312481054236266</v>
      </c>
      <c r="H193" s="115">
        <v>113</v>
      </c>
      <c r="I193" s="115">
        <v>0</v>
      </c>
      <c r="J193" s="115">
        <v>1.1117160407730018E+19</v>
      </c>
    </row>
    <row r="194" spans="4:10" ht="15" customHeight="1">
      <c r="D194" s="111" t="b">
        <v>0</v>
      </c>
      <c r="E194" s="125">
        <v>45627.667986111112</v>
      </c>
      <c r="F194" s="106">
        <v>0.90242937556819225</v>
      </c>
      <c r="G194" s="106">
        <v>0.7303560586477863</v>
      </c>
      <c r="H194" s="115">
        <v>114</v>
      </c>
      <c r="I194" s="115">
        <v>0</v>
      </c>
      <c r="J194" s="115">
        <v>1.4290883798101898E+18</v>
      </c>
    </row>
    <row r="195" spans="4:10" ht="15" customHeight="1">
      <c r="D195" s="111" t="b">
        <v>0</v>
      </c>
      <c r="E195" s="125">
        <v>45627.667997685188</v>
      </c>
      <c r="F195" s="106">
        <v>0.92950225683523802</v>
      </c>
      <c r="G195" s="106">
        <v>0.75957030099369782</v>
      </c>
      <c r="H195" s="115">
        <v>115</v>
      </c>
      <c r="I195" s="115">
        <v>0</v>
      </c>
      <c r="J195" s="115">
        <v>7.062123666201687E+18</v>
      </c>
    </row>
    <row r="196" spans="4:10" ht="15" customHeight="1">
      <c r="D196" s="111" t="b">
        <v>0</v>
      </c>
      <c r="E196" s="125">
        <v>45627.668009259258</v>
      </c>
      <c r="F196" s="106">
        <v>0.92020723426688555</v>
      </c>
      <c r="G196" s="106">
        <v>0.73678319196388686</v>
      </c>
      <c r="H196" s="115">
        <v>116</v>
      </c>
      <c r="I196" s="115">
        <v>0</v>
      </c>
      <c r="J196" s="115">
        <v>4.4272413602252769E+18</v>
      </c>
    </row>
    <row r="197" spans="4:10" ht="15" customHeight="1">
      <c r="D197" s="111" t="b">
        <v>0</v>
      </c>
      <c r="E197" s="125">
        <v>45627.668020833335</v>
      </c>
      <c r="F197" s="106">
        <v>0.94781345129489236</v>
      </c>
      <c r="G197" s="106">
        <v>0.70731186428533133</v>
      </c>
      <c r="H197" s="115">
        <v>117</v>
      </c>
      <c r="I197" s="115">
        <v>0</v>
      </c>
      <c r="J197" s="115">
        <v>1.2005006150457828E+18</v>
      </c>
    </row>
    <row r="198" spans="4:10" ht="15" customHeight="1">
      <c r="D198" s="111" t="b">
        <v>0</v>
      </c>
      <c r="E198" s="125">
        <v>45627.668032407404</v>
      </c>
      <c r="F198" s="106">
        <v>0.98572598934668798</v>
      </c>
      <c r="G198" s="106">
        <v>0.6931656269996247</v>
      </c>
      <c r="H198" s="115">
        <v>118</v>
      </c>
      <c r="I198" s="115">
        <v>0</v>
      </c>
      <c r="J198" s="115">
        <v>1.654537259189838E+19</v>
      </c>
    </row>
    <row r="199" spans="4:10" ht="15" customHeight="1">
      <c r="D199" s="111" t="b">
        <v>0</v>
      </c>
      <c r="E199" s="125">
        <v>45627.668043981481</v>
      </c>
      <c r="F199" s="106">
        <v>0.94629694977282042</v>
      </c>
      <c r="G199" s="106">
        <v>0.68623397072962844</v>
      </c>
      <c r="H199" s="115">
        <v>119</v>
      </c>
      <c r="I199" s="115">
        <v>0</v>
      </c>
      <c r="J199" s="115">
        <v>9.6215967968273019E+18</v>
      </c>
    </row>
    <row r="200" spans="4:10" ht="15" customHeight="1">
      <c r="D200" s="111" t="b">
        <v>0</v>
      </c>
      <c r="E200" s="125">
        <v>45627.668055555558</v>
      </c>
      <c r="F200" s="106">
        <v>0.89898210228417941</v>
      </c>
      <c r="G200" s="106">
        <v>0.66564695160773957</v>
      </c>
      <c r="H200" s="115">
        <v>120</v>
      </c>
      <c r="I200" s="115">
        <v>0</v>
      </c>
      <c r="J200" s="115">
        <v>1.4844860470073523E+17</v>
      </c>
    </row>
    <row r="201" spans="4:10" ht="15" customHeight="1">
      <c r="D201" s="111" t="b">
        <v>0</v>
      </c>
      <c r="E201" s="125">
        <v>45627.668067129627</v>
      </c>
      <c r="F201" s="106">
        <v>0.85403299716997039</v>
      </c>
      <c r="G201" s="106">
        <v>0.66564695160773957</v>
      </c>
      <c r="H201" s="115">
        <v>121</v>
      </c>
      <c r="I201" s="115">
        <v>0</v>
      </c>
      <c r="J201" s="115">
        <v>1.3344516347447378E+19</v>
      </c>
    </row>
    <row r="202" spans="4:10" ht="15" customHeight="1">
      <c r="D202" s="111" t="b">
        <v>0</v>
      </c>
      <c r="E202" s="125">
        <v>45627.668078703704</v>
      </c>
      <c r="F202" s="106">
        <v>0.84549266719827065</v>
      </c>
      <c r="G202" s="106">
        <v>0.69892929918812663</v>
      </c>
      <c r="H202" s="115">
        <v>122</v>
      </c>
      <c r="I202" s="115">
        <v>0</v>
      </c>
      <c r="J202" s="115">
        <v>1.647208570160766E+19</v>
      </c>
    </row>
    <row r="203" spans="4:10" ht="15" customHeight="1">
      <c r="D203" s="111" t="b">
        <v>0</v>
      </c>
      <c r="E203" s="125">
        <v>45627.668090277781</v>
      </c>
      <c r="F203" s="106">
        <v>0.82012788718232255</v>
      </c>
      <c r="G203" s="106">
        <v>0.67097212722060151</v>
      </c>
      <c r="H203" s="115">
        <v>123</v>
      </c>
      <c r="I203" s="115">
        <v>0</v>
      </c>
      <c r="J203" s="115">
        <v>1.6474924264766165E+19</v>
      </c>
    </row>
    <row r="204" spans="4:10" ht="15" customHeight="1">
      <c r="D204" s="111" t="b">
        <v>0</v>
      </c>
      <c r="E204" s="125">
        <v>45627.66810185185</v>
      </c>
      <c r="F204" s="106">
        <v>0.80372532943867603</v>
      </c>
      <c r="G204" s="106">
        <v>0.68439156976501359</v>
      </c>
      <c r="H204" s="115">
        <v>124</v>
      </c>
      <c r="I204" s="115">
        <v>0</v>
      </c>
      <c r="J204" s="115">
        <v>1.691157444992732E+19</v>
      </c>
    </row>
    <row r="205" spans="4:10" ht="15" customHeight="1">
      <c r="D205" s="111" t="b">
        <v>0</v>
      </c>
      <c r="E205" s="125">
        <v>45627.668113425927</v>
      </c>
      <c r="F205" s="106">
        <v>0.81979983602744955</v>
      </c>
      <c r="G205" s="106">
        <v>0.66385982267206312</v>
      </c>
      <c r="H205" s="115">
        <v>125</v>
      </c>
      <c r="I205" s="115">
        <v>0</v>
      </c>
      <c r="J205" s="115">
        <v>9.450738053083519E+18</v>
      </c>
    </row>
    <row r="206" spans="4:10" ht="15" customHeight="1">
      <c r="D206" s="111" t="b">
        <v>0</v>
      </c>
      <c r="E206" s="125">
        <v>45627.668124999997</v>
      </c>
      <c r="F206" s="106">
        <v>0.79520584094662605</v>
      </c>
      <c r="G206" s="106">
        <v>0.63066683153845993</v>
      </c>
      <c r="H206" s="115">
        <v>126</v>
      </c>
      <c r="I206" s="115">
        <v>0</v>
      </c>
      <c r="J206" s="115">
        <v>5.9780366793005916E+18</v>
      </c>
    </row>
    <row r="207" spans="4:10" ht="15" customHeight="1">
      <c r="D207" s="111" t="b">
        <v>0</v>
      </c>
      <c r="E207" s="125">
        <v>45627.668136574073</v>
      </c>
      <c r="F207" s="106">
        <v>0.82701407458449117</v>
      </c>
      <c r="G207" s="106">
        <v>0.63697349985384455</v>
      </c>
      <c r="H207" s="115">
        <v>127</v>
      </c>
      <c r="I207" s="115">
        <v>0</v>
      </c>
      <c r="J207" s="115">
        <v>5.2917738927597261E+18</v>
      </c>
    </row>
    <row r="208" spans="4:10" ht="15" customHeight="1">
      <c r="D208" s="111" t="b">
        <v>0</v>
      </c>
      <c r="E208" s="125">
        <v>45627.66814814815</v>
      </c>
      <c r="F208" s="106">
        <v>0.84355435607618101</v>
      </c>
      <c r="G208" s="106">
        <v>0.6624524398479984</v>
      </c>
      <c r="H208" s="115">
        <v>128</v>
      </c>
      <c r="I208" s="115">
        <v>0</v>
      </c>
      <c r="J208" s="115">
        <v>1.5243972024095207E+19</v>
      </c>
    </row>
    <row r="209" spans="4:10" ht="15" customHeight="1">
      <c r="D209" s="111" t="b">
        <v>0</v>
      </c>
      <c r="E209" s="125">
        <v>45627.66815972222</v>
      </c>
      <c r="F209" s="106">
        <v>0.8351188125154192</v>
      </c>
      <c r="G209" s="106">
        <v>0.63595434225407843</v>
      </c>
      <c r="H209" s="115">
        <v>129</v>
      </c>
      <c r="I209" s="115">
        <v>0</v>
      </c>
      <c r="J209" s="115">
        <v>1.2433895154028747E+19</v>
      </c>
    </row>
    <row r="210" spans="4:10" ht="15" customHeight="1">
      <c r="D210" s="111" t="b">
        <v>0</v>
      </c>
      <c r="E210" s="125">
        <v>45627.668171296296</v>
      </c>
      <c r="F210" s="106">
        <v>0.81006524813995662</v>
      </c>
      <c r="G210" s="106">
        <v>0.62323525540899682</v>
      </c>
      <c r="H210" s="115">
        <v>130</v>
      </c>
      <c r="I210" s="115">
        <v>0</v>
      </c>
      <c r="J210" s="115">
        <v>1.0943105371750453E+19</v>
      </c>
    </row>
    <row r="211" spans="4:10" ht="15" customHeight="1">
      <c r="D211" s="111" t="b">
        <v>0</v>
      </c>
      <c r="E211" s="125">
        <v>45627.668182870373</v>
      </c>
      <c r="F211" s="106">
        <v>0.83436720558415534</v>
      </c>
      <c r="G211" s="106">
        <v>0.6045381977467269</v>
      </c>
      <c r="H211" s="115">
        <v>131</v>
      </c>
      <c r="I211" s="115">
        <v>0</v>
      </c>
      <c r="J211" s="115">
        <v>3.5634449319008783E+18</v>
      </c>
    </row>
    <row r="212" spans="4:10" ht="15" customHeight="1">
      <c r="D212" s="111" t="b">
        <v>0</v>
      </c>
      <c r="E212" s="125">
        <v>45627.668194444443</v>
      </c>
      <c r="F212" s="106">
        <v>0.7926488453049475</v>
      </c>
      <c r="G212" s="106">
        <v>0.6045381977467269</v>
      </c>
      <c r="H212" s="115">
        <v>132</v>
      </c>
      <c r="I212" s="115">
        <v>0</v>
      </c>
      <c r="J212" s="115">
        <v>7.1490931730189117E+18</v>
      </c>
    </row>
    <row r="213" spans="4:10" ht="15" customHeight="1">
      <c r="D213" s="111" t="b">
        <v>0</v>
      </c>
      <c r="E213" s="125">
        <v>45627.668206018519</v>
      </c>
      <c r="F213" s="106">
        <v>0.76094289149274963</v>
      </c>
      <c r="G213" s="106">
        <v>0.62267434367912877</v>
      </c>
      <c r="H213" s="115">
        <v>133</v>
      </c>
      <c r="I213" s="115">
        <v>0</v>
      </c>
      <c r="J213" s="115">
        <v>3.746558689271957E+18</v>
      </c>
    </row>
    <row r="214" spans="4:10" ht="15" customHeight="1">
      <c r="D214" s="111" t="b">
        <v>0</v>
      </c>
      <c r="E214" s="125">
        <v>45627.668217592596</v>
      </c>
      <c r="F214" s="106">
        <v>0.73050517583303964</v>
      </c>
      <c r="G214" s="106">
        <v>0.62267434367912877</v>
      </c>
      <c r="H214" s="115">
        <v>134</v>
      </c>
      <c r="I214" s="115">
        <v>0</v>
      </c>
      <c r="J214" s="115">
        <v>3.2677928172802944E+18</v>
      </c>
    </row>
    <row r="215" spans="4:10" ht="15" customHeight="1">
      <c r="D215" s="111" t="b">
        <v>0</v>
      </c>
      <c r="E215" s="125">
        <v>45627.668229166666</v>
      </c>
      <c r="F215" s="106">
        <v>0.76703043462469167</v>
      </c>
      <c r="G215" s="106">
        <v>0.62890108711592008</v>
      </c>
      <c r="H215" s="115">
        <v>135</v>
      </c>
      <c r="I215" s="115">
        <v>0</v>
      </c>
      <c r="J215" s="115">
        <v>4.7326832040781711E+18</v>
      </c>
    </row>
    <row r="216" spans="4:10" ht="15" customHeight="1">
      <c r="D216" s="111" t="b">
        <v>0</v>
      </c>
      <c r="E216" s="125">
        <v>45627.668240740742</v>
      </c>
      <c r="F216" s="106">
        <v>0.78237104331718554</v>
      </c>
      <c r="G216" s="106">
        <v>0.63519009798707926</v>
      </c>
      <c r="H216" s="115">
        <v>136</v>
      </c>
      <c r="I216" s="115">
        <v>0</v>
      </c>
      <c r="J216" s="115">
        <v>1.0788807688240345E+19</v>
      </c>
    </row>
    <row r="217" spans="4:10" ht="15" customHeight="1">
      <c r="D217" s="111" t="b">
        <v>0</v>
      </c>
      <c r="E217" s="125">
        <v>45627.668252314812</v>
      </c>
      <c r="F217" s="106">
        <v>0.81366588504987303</v>
      </c>
      <c r="G217" s="106">
        <v>0.60343059308772529</v>
      </c>
      <c r="H217" s="115">
        <v>137</v>
      </c>
      <c r="I217" s="115">
        <v>0</v>
      </c>
      <c r="J217" s="115">
        <v>5.3708811776402381E+18</v>
      </c>
    </row>
    <row r="218" spans="4:10" ht="15" customHeight="1">
      <c r="D218" s="111" t="b">
        <v>0</v>
      </c>
      <c r="E218" s="125">
        <v>45627.668263888889</v>
      </c>
      <c r="F218" s="106">
        <v>0.82180254390037177</v>
      </c>
      <c r="G218" s="106">
        <v>0.62153351088035702</v>
      </c>
      <c r="H218" s="115">
        <v>138</v>
      </c>
      <c r="I218" s="115">
        <v>0</v>
      </c>
      <c r="J218" s="115">
        <v>8.2489961768129372E+18</v>
      </c>
    </row>
    <row r="219" spans="4:10" ht="15" customHeight="1">
      <c r="D219" s="111" t="b">
        <v>0</v>
      </c>
      <c r="E219" s="125">
        <v>45627.668275462966</v>
      </c>
      <c r="F219" s="106">
        <v>0.83002056933937551</v>
      </c>
      <c r="G219" s="106">
        <v>0.65261018642437485</v>
      </c>
      <c r="H219" s="115">
        <v>139</v>
      </c>
      <c r="I219" s="115">
        <v>0</v>
      </c>
      <c r="J219" s="115">
        <v>2.5704003481225964E+18</v>
      </c>
    </row>
    <row r="220" spans="4:10" ht="15" customHeight="1">
      <c r="D220" s="111" t="b">
        <v>0</v>
      </c>
      <c r="E220" s="125">
        <v>45627.668287037035</v>
      </c>
      <c r="F220" s="106">
        <v>0.81342015795258804</v>
      </c>
      <c r="G220" s="106">
        <v>0.63955798269588737</v>
      </c>
      <c r="H220" s="115">
        <v>140</v>
      </c>
      <c r="I220" s="115">
        <v>0</v>
      </c>
      <c r="J220" s="115">
        <v>3.7777350752137564E+18</v>
      </c>
    </row>
    <row r="221" spans="4:10" ht="15" customHeight="1">
      <c r="D221" s="111" t="b">
        <v>0</v>
      </c>
      <c r="E221" s="125">
        <v>45627.668298611112</v>
      </c>
      <c r="F221" s="106">
        <v>0.78088335163448452</v>
      </c>
      <c r="G221" s="106">
        <v>0.62676682304196962</v>
      </c>
      <c r="H221" s="115">
        <v>141</v>
      </c>
      <c r="I221" s="115">
        <v>0</v>
      </c>
      <c r="J221" s="115">
        <v>1.0927963079088622E+19</v>
      </c>
    </row>
    <row r="222" spans="4:10" ht="15" customHeight="1">
      <c r="D222" s="111" t="b">
        <v>0</v>
      </c>
      <c r="E222" s="125">
        <v>45627.668310185189</v>
      </c>
      <c r="F222" s="106">
        <v>0.75745685108545002</v>
      </c>
      <c r="G222" s="106">
        <v>0.60796381835071056</v>
      </c>
      <c r="H222" s="115">
        <v>142</v>
      </c>
      <c r="I222" s="115">
        <v>0</v>
      </c>
      <c r="J222" s="115">
        <v>3.3926719655561016E+18</v>
      </c>
    </row>
    <row r="223" spans="4:10" ht="15" customHeight="1">
      <c r="D223" s="111" t="b">
        <v>0</v>
      </c>
      <c r="E223" s="125">
        <v>45627.668321759258</v>
      </c>
      <c r="F223" s="106">
        <v>0.78775512512886803</v>
      </c>
      <c r="G223" s="106">
        <v>0.62012309471772475</v>
      </c>
      <c r="H223" s="115">
        <v>143</v>
      </c>
      <c r="I223" s="115">
        <v>0</v>
      </c>
      <c r="J223" s="115">
        <v>5.7408461681210993E+18</v>
      </c>
    </row>
    <row r="224" spans="4:10" ht="15" customHeight="1">
      <c r="D224" s="111" t="b">
        <v>0</v>
      </c>
      <c r="E224" s="125">
        <v>45627.668333333335</v>
      </c>
      <c r="F224" s="106">
        <v>0.75624492012371325</v>
      </c>
      <c r="G224" s="106">
        <v>0.62632432566490204</v>
      </c>
      <c r="H224" s="115">
        <v>144</v>
      </c>
      <c r="I224" s="115">
        <v>0</v>
      </c>
      <c r="J224" s="115">
        <v>1.6111386624308302E+19</v>
      </c>
    </row>
    <row r="225" spans="4:10" ht="15" customHeight="1">
      <c r="D225" s="111" t="b">
        <v>0</v>
      </c>
      <c r="E225" s="125">
        <v>45627.668344907404</v>
      </c>
      <c r="F225" s="106">
        <v>0.79405716612989896</v>
      </c>
      <c r="G225" s="106">
        <v>0.62006108240825297</v>
      </c>
      <c r="H225" s="115">
        <v>145</v>
      </c>
      <c r="I225" s="115">
        <v>0</v>
      </c>
      <c r="J225" s="115">
        <v>1.7914003481606287E+19</v>
      </c>
    </row>
    <row r="226" spans="4:10" ht="15" customHeight="1">
      <c r="D226" s="111" t="b">
        <v>0</v>
      </c>
      <c r="E226" s="125">
        <v>45627.668356481481</v>
      </c>
      <c r="F226" s="106">
        <v>0.81787888111379592</v>
      </c>
      <c r="G226" s="106">
        <v>0.65106413652866568</v>
      </c>
      <c r="H226" s="115">
        <v>146</v>
      </c>
      <c r="I226" s="115">
        <v>0</v>
      </c>
      <c r="J226" s="115">
        <v>1.6680858327279151E+19</v>
      </c>
    </row>
    <row r="227" spans="4:10" ht="15" customHeight="1">
      <c r="D227" s="111" t="b">
        <v>0</v>
      </c>
      <c r="E227" s="125">
        <v>45627.668368055558</v>
      </c>
      <c r="F227" s="106">
        <v>0.85877282516948572</v>
      </c>
      <c r="G227" s="106">
        <v>0.66408541925923903</v>
      </c>
      <c r="H227" s="115">
        <v>147</v>
      </c>
      <c r="I227" s="115">
        <v>0</v>
      </c>
      <c r="J227" s="115">
        <v>4.1414317738703611E+18</v>
      </c>
    </row>
    <row r="228" spans="4:10" ht="15" customHeight="1">
      <c r="D228" s="111" t="b">
        <v>0</v>
      </c>
      <c r="E228" s="125">
        <v>45627.668379629627</v>
      </c>
      <c r="F228" s="106">
        <v>0.82442191216270622</v>
      </c>
      <c r="G228" s="106">
        <v>0.66408541925923903</v>
      </c>
      <c r="H228" s="115">
        <v>148</v>
      </c>
      <c r="I228" s="115">
        <v>0</v>
      </c>
      <c r="J228" s="115">
        <v>4.4164465483954079E+18</v>
      </c>
    </row>
    <row r="229" spans="4:10" ht="15" customHeight="1">
      <c r="D229" s="111" t="b">
        <v>0</v>
      </c>
      <c r="E229" s="125">
        <v>45627.668391203704</v>
      </c>
      <c r="F229" s="106">
        <v>0.84915456952758739</v>
      </c>
      <c r="G229" s="106">
        <v>0.67736712764442386</v>
      </c>
      <c r="H229" s="115">
        <v>149</v>
      </c>
      <c r="I229" s="115">
        <v>0</v>
      </c>
      <c r="J229" s="115">
        <v>4.3189034768486205E+18</v>
      </c>
    </row>
    <row r="230" spans="4:10" ht="15" customHeight="1">
      <c r="D230" s="111" t="b">
        <v>0</v>
      </c>
      <c r="E230" s="125">
        <v>45627.668402777781</v>
      </c>
      <c r="F230" s="106">
        <v>0.87462920661341503</v>
      </c>
      <c r="G230" s="106">
        <v>0.6841407989208681</v>
      </c>
      <c r="H230" s="115">
        <v>150</v>
      </c>
      <c r="I230" s="115">
        <v>0</v>
      </c>
      <c r="J230" s="115">
        <v>2.1324720477983473E+18</v>
      </c>
    </row>
    <row r="231" spans="4:10" ht="15" customHeight="1">
      <c r="D231" s="111" t="b">
        <v>0</v>
      </c>
      <c r="E231" s="125">
        <v>45627.668414351851</v>
      </c>
      <c r="F231" s="106">
        <v>0.83964403834887835</v>
      </c>
      <c r="G231" s="106">
        <v>0.71150643087770282</v>
      </c>
      <c r="H231" s="115">
        <v>151</v>
      </c>
      <c r="I231" s="115">
        <v>0</v>
      </c>
      <c r="J231" s="115">
        <v>3.3064421614873933E+18</v>
      </c>
    </row>
    <row r="232" spans="4:10" ht="15" customHeight="1">
      <c r="D232" s="111" t="b">
        <v>0</v>
      </c>
      <c r="E232" s="125">
        <v>45627.668425925927</v>
      </c>
      <c r="F232" s="106">
        <v>0.814454717198412</v>
      </c>
      <c r="G232" s="106">
        <v>0.73996668811281097</v>
      </c>
      <c r="H232" s="115">
        <v>152</v>
      </c>
      <c r="I232" s="115">
        <v>0</v>
      </c>
      <c r="J232" s="115">
        <v>7.1207534602954629E+18</v>
      </c>
    </row>
    <row r="233" spans="4:10" ht="15" customHeight="1">
      <c r="D233" s="111" t="b">
        <v>0</v>
      </c>
      <c r="E233" s="125">
        <v>45627.668437499997</v>
      </c>
      <c r="F233" s="106">
        <v>0.83074381154238031</v>
      </c>
      <c r="G233" s="106">
        <v>0.77696502251845156</v>
      </c>
      <c r="H233" s="115">
        <v>153</v>
      </c>
      <c r="I233" s="115">
        <v>0</v>
      </c>
      <c r="J233" s="115">
        <v>3.3698486177425395E+17</v>
      </c>
    </row>
    <row r="234" spans="4:10" ht="15" customHeight="1">
      <c r="D234" s="111" t="b">
        <v>0</v>
      </c>
      <c r="E234" s="125">
        <v>45627.668449074074</v>
      </c>
      <c r="F234" s="106">
        <v>0.86397356400407554</v>
      </c>
      <c r="G234" s="106">
        <v>0.80027397319400517</v>
      </c>
      <c r="H234" s="115">
        <v>154</v>
      </c>
      <c r="I234" s="115">
        <v>0</v>
      </c>
      <c r="J234" s="115">
        <v>1.4769804440637509E+18</v>
      </c>
    </row>
    <row r="235" spans="4:10" ht="15" customHeight="1">
      <c r="D235" s="111" t="b">
        <v>0</v>
      </c>
      <c r="E235" s="125">
        <v>45627.66846064815</v>
      </c>
      <c r="F235" s="106">
        <v>0.86397356400407554</v>
      </c>
      <c r="G235" s="106">
        <v>0.83228493212176535</v>
      </c>
      <c r="H235" s="115">
        <v>155</v>
      </c>
      <c r="I235" s="115">
        <v>0</v>
      </c>
      <c r="J235" s="115">
        <v>1.2008002726617496E+19</v>
      </c>
    </row>
    <row r="236" spans="4:10" ht="15" customHeight="1">
      <c r="D236" s="111" t="b">
        <v>0</v>
      </c>
      <c r="E236" s="125">
        <v>45627.66847222222</v>
      </c>
      <c r="F236" s="106">
        <v>0.84669409272399399</v>
      </c>
      <c r="G236" s="106">
        <v>0.7906706855156771</v>
      </c>
      <c r="H236" s="115">
        <v>156</v>
      </c>
      <c r="I236" s="115">
        <v>0</v>
      </c>
      <c r="J236" s="115">
        <v>1.1859494398933197E+19</v>
      </c>
    </row>
    <row r="237" spans="4:10" ht="15" customHeight="1">
      <c r="D237" s="111" t="b">
        <v>0</v>
      </c>
      <c r="E237" s="125">
        <v>45627.668483796297</v>
      </c>
      <c r="F237" s="106">
        <v>0.81282632901503415</v>
      </c>
      <c r="G237" s="106">
        <v>0.76695056495020675</v>
      </c>
      <c r="H237" s="115">
        <v>157</v>
      </c>
      <c r="I237" s="115">
        <v>0</v>
      </c>
      <c r="J237" s="115">
        <v>5.2743965450646723E+18</v>
      </c>
    </row>
    <row r="238" spans="4:10" ht="15" customHeight="1">
      <c r="D238" s="111" t="b">
        <v>0</v>
      </c>
      <c r="E238" s="125">
        <v>45627.668495370373</v>
      </c>
      <c r="F238" s="106">
        <v>0.8290828555953349</v>
      </c>
      <c r="G238" s="106">
        <v>0.80529809319771717</v>
      </c>
      <c r="H238" s="115">
        <v>158</v>
      </c>
      <c r="I238" s="115">
        <v>0</v>
      </c>
      <c r="J238" s="115">
        <v>7.1118780892867502E+18</v>
      </c>
    </row>
    <row r="239" spans="4:10" ht="15" customHeight="1">
      <c r="D239" s="111" t="b">
        <v>0</v>
      </c>
      <c r="E239" s="125">
        <v>45627.668506944443</v>
      </c>
      <c r="F239" s="106">
        <v>0.82079202703938159</v>
      </c>
      <c r="G239" s="106">
        <v>0.81335107412969432</v>
      </c>
      <c r="H239" s="115">
        <v>159</v>
      </c>
      <c r="I239" s="115">
        <v>0</v>
      </c>
      <c r="J239" s="115">
        <v>6.8611764002218301E+18</v>
      </c>
    </row>
    <row r="240" spans="4:10" ht="15" customHeight="1">
      <c r="D240" s="111" t="b">
        <v>0</v>
      </c>
      <c r="E240" s="125">
        <v>45627.66851851852</v>
      </c>
      <c r="F240" s="106">
        <v>0.86183162839135075</v>
      </c>
      <c r="G240" s="106">
        <v>0.80521756338839734</v>
      </c>
      <c r="H240" s="115">
        <v>160</v>
      </c>
      <c r="I240" s="115">
        <v>0</v>
      </c>
      <c r="J240" s="115">
        <v>8.2406397096044943E+18</v>
      </c>
    </row>
    <row r="241" spans="4:10" ht="15" customHeight="1">
      <c r="D241" s="111" t="b">
        <v>0</v>
      </c>
      <c r="E241" s="125">
        <v>45627.668530092589</v>
      </c>
      <c r="F241" s="106">
        <v>0.84459499582352371</v>
      </c>
      <c r="G241" s="106">
        <v>0.82132191465616533</v>
      </c>
      <c r="H241" s="115">
        <v>161</v>
      </c>
      <c r="I241" s="115">
        <v>0</v>
      </c>
      <c r="J241" s="115">
        <v>1.6217725176436359E+19</v>
      </c>
    </row>
    <row r="242" spans="4:10" ht="15" customHeight="1">
      <c r="D242" s="111" t="b">
        <v>0</v>
      </c>
      <c r="E242" s="125">
        <v>45627.668541666666</v>
      </c>
      <c r="F242" s="106">
        <v>0.86993284569822948</v>
      </c>
      <c r="G242" s="106">
        <v>0.85417479124241202</v>
      </c>
      <c r="H242" s="115">
        <v>162</v>
      </c>
      <c r="I242" s="115">
        <v>0</v>
      </c>
      <c r="J242" s="115">
        <v>4.7139944631334932E+18</v>
      </c>
    </row>
    <row r="243" spans="4:10" ht="15" customHeight="1">
      <c r="D243" s="111" t="b">
        <v>0</v>
      </c>
      <c r="E243" s="125">
        <v>45627.668553240743</v>
      </c>
      <c r="F243" s="106">
        <v>0.88733150261219407</v>
      </c>
      <c r="G243" s="106">
        <v>0.83709129541756377</v>
      </c>
      <c r="H243" s="115">
        <v>163</v>
      </c>
      <c r="I243" s="115">
        <v>0</v>
      </c>
      <c r="J243" s="115">
        <v>1.1263470360211313E+19</v>
      </c>
    </row>
    <row r="244" spans="4:10" ht="15" customHeight="1">
      <c r="D244" s="111" t="b">
        <v>0</v>
      </c>
      <c r="E244" s="125">
        <v>45627.668564814812</v>
      </c>
      <c r="F244" s="106">
        <v>0.88733150261219407</v>
      </c>
      <c r="G244" s="106">
        <v>0.83709129541756377</v>
      </c>
      <c r="H244" s="115">
        <v>164</v>
      </c>
      <c r="I244" s="115">
        <v>0</v>
      </c>
      <c r="J244" s="115">
        <v>1.5816148525086058E+19</v>
      </c>
    </row>
    <row r="245" spans="4:10" ht="15" customHeight="1">
      <c r="D245" s="111" t="b">
        <v>0</v>
      </c>
      <c r="E245" s="125">
        <v>45627.668576388889</v>
      </c>
      <c r="F245" s="106">
        <v>0.90507813266443804</v>
      </c>
      <c r="G245" s="106">
        <v>0.80360764360086123</v>
      </c>
      <c r="H245" s="115">
        <v>165</v>
      </c>
      <c r="I245" s="115">
        <v>0</v>
      </c>
      <c r="J245" s="115">
        <v>1.4120974488384852E+18</v>
      </c>
    </row>
    <row r="246" spans="4:10" ht="15" customHeight="1">
      <c r="D246" s="111" t="b">
        <v>0</v>
      </c>
      <c r="E246" s="125">
        <v>45627.668587962966</v>
      </c>
      <c r="F246" s="106">
        <v>0.87792578868450477</v>
      </c>
      <c r="G246" s="106">
        <v>0.77949941429283542</v>
      </c>
      <c r="H246" s="115">
        <v>166</v>
      </c>
      <c r="I246" s="115">
        <v>0</v>
      </c>
      <c r="J246" s="115">
        <v>1.0367300949723316E+19</v>
      </c>
    </row>
    <row r="247" spans="4:10" ht="15" customHeight="1">
      <c r="D247" s="111" t="b">
        <v>0</v>
      </c>
      <c r="E247" s="125">
        <v>45627.668599537035</v>
      </c>
      <c r="F247" s="106">
        <v>0.86036727291081461</v>
      </c>
      <c r="G247" s="106">
        <v>0.74052444357819358</v>
      </c>
      <c r="H247" s="115">
        <v>167</v>
      </c>
      <c r="I247" s="115">
        <v>0</v>
      </c>
      <c r="J247" s="115">
        <v>9.1028062057462016E+18</v>
      </c>
    </row>
    <row r="248" spans="4:10" ht="15" customHeight="1">
      <c r="D248" s="111" t="b">
        <v>0</v>
      </c>
      <c r="E248" s="125">
        <v>45627.668611111112</v>
      </c>
      <c r="F248" s="106">
        <v>0.85176360018170649</v>
      </c>
      <c r="G248" s="106">
        <v>0.71830871027084775</v>
      </c>
      <c r="H248" s="115">
        <v>168</v>
      </c>
      <c r="I248" s="115">
        <v>0</v>
      </c>
      <c r="J248" s="115">
        <v>9.0769814933145894E+17</v>
      </c>
    </row>
    <row r="249" spans="4:10" ht="15" customHeight="1">
      <c r="D249" s="111" t="b">
        <v>0</v>
      </c>
      <c r="E249" s="125">
        <v>45627.668622685182</v>
      </c>
      <c r="F249" s="106">
        <v>0.8432459641798894</v>
      </c>
      <c r="G249" s="106">
        <v>0.74704105868168169</v>
      </c>
      <c r="H249" s="115">
        <v>169</v>
      </c>
      <c r="I249" s="115">
        <v>0</v>
      </c>
      <c r="J249" s="115">
        <v>7.2008298890575995E+18</v>
      </c>
    </row>
    <row r="250" spans="4:10" ht="15" customHeight="1">
      <c r="D250" s="111" t="b">
        <v>0</v>
      </c>
      <c r="E250" s="125">
        <v>45627.668634259258</v>
      </c>
      <c r="F250" s="106">
        <v>0.81794858525449265</v>
      </c>
      <c r="G250" s="106">
        <v>0.76945229044213215</v>
      </c>
      <c r="H250" s="115">
        <v>170</v>
      </c>
      <c r="I250" s="115">
        <v>0</v>
      </c>
      <c r="J250" s="115">
        <v>1.7313608101469051E+19</v>
      </c>
    </row>
    <row r="251" spans="4:10" ht="15" customHeight="1">
      <c r="D251" s="111" t="b">
        <v>0</v>
      </c>
      <c r="E251" s="125">
        <v>45627.668645833335</v>
      </c>
      <c r="F251" s="106">
        <v>0.80158961354940284</v>
      </c>
      <c r="G251" s="106">
        <v>0.77714681334655344</v>
      </c>
      <c r="H251" s="115">
        <v>171</v>
      </c>
      <c r="I251" s="115">
        <v>0</v>
      </c>
      <c r="J251" s="115">
        <v>7.0431996094902528E+18</v>
      </c>
    </row>
    <row r="252" spans="4:10" ht="15" customHeight="1">
      <c r="D252" s="111" t="b">
        <v>0</v>
      </c>
      <c r="E252" s="125">
        <v>45627.668657407405</v>
      </c>
      <c r="F252" s="106">
        <v>0.80158961354940284</v>
      </c>
      <c r="G252" s="106">
        <v>0.76937534521308792</v>
      </c>
      <c r="H252" s="115">
        <v>172</v>
      </c>
      <c r="I252" s="115">
        <v>0</v>
      </c>
      <c r="J252" s="115">
        <v>1.4353895924863996E+19</v>
      </c>
    </row>
    <row r="253" spans="4:10" ht="15" customHeight="1">
      <c r="D253" s="111" t="b">
        <v>0</v>
      </c>
      <c r="E253" s="125">
        <v>45627.668668981481</v>
      </c>
      <c r="F253" s="106">
        <v>0.76952602900742673</v>
      </c>
      <c r="G253" s="106">
        <v>0.74629408485669524</v>
      </c>
      <c r="H253" s="115">
        <v>173</v>
      </c>
      <c r="I253" s="115">
        <v>0</v>
      </c>
      <c r="J253" s="115">
        <v>1.2104584995389583E+19</v>
      </c>
    </row>
    <row r="254" spans="4:10" ht="15" customHeight="1">
      <c r="D254" s="111" t="b">
        <v>0</v>
      </c>
      <c r="E254" s="125">
        <v>45627.668680555558</v>
      </c>
      <c r="F254" s="106">
        <v>0.77722128929750101</v>
      </c>
      <c r="G254" s="106">
        <v>0.71644232146242737</v>
      </c>
      <c r="H254" s="115">
        <v>174</v>
      </c>
      <c r="I254" s="115">
        <v>0</v>
      </c>
      <c r="J254" s="115">
        <v>1.7027854864595849E+19</v>
      </c>
    </row>
    <row r="255" spans="4:10" ht="15" customHeight="1">
      <c r="D255" s="111" t="b">
        <v>0</v>
      </c>
      <c r="E255" s="125">
        <v>45627.668692129628</v>
      </c>
      <c r="F255" s="106">
        <v>0.75390465061857592</v>
      </c>
      <c r="G255" s="106">
        <v>0.73793559110630025</v>
      </c>
      <c r="H255" s="115">
        <v>175</v>
      </c>
      <c r="I255" s="115">
        <v>0</v>
      </c>
      <c r="J255" s="115">
        <v>4.0144003431009459E+17</v>
      </c>
    </row>
    <row r="256" spans="4:10" ht="15" customHeight="1">
      <c r="D256" s="111" t="b">
        <v>0</v>
      </c>
      <c r="E256" s="125">
        <v>45627.668703703705</v>
      </c>
      <c r="F256" s="106">
        <v>0.76898274363094743</v>
      </c>
      <c r="G256" s="106">
        <v>0.74531494701736323</v>
      </c>
      <c r="H256" s="115">
        <v>176</v>
      </c>
      <c r="I256" s="115">
        <v>0</v>
      </c>
      <c r="J256" s="115">
        <v>5.2143195930332173E+17</v>
      </c>
    </row>
    <row r="257" spans="4:10" ht="15" customHeight="1">
      <c r="D257" s="111" t="b">
        <v>0</v>
      </c>
      <c r="E257" s="125">
        <v>45627.668715277781</v>
      </c>
      <c r="F257" s="106">
        <v>0.76898274363094743</v>
      </c>
      <c r="G257" s="106">
        <v>0.72295549860684227</v>
      </c>
      <c r="H257" s="115">
        <v>177</v>
      </c>
      <c r="I257" s="115">
        <v>0</v>
      </c>
      <c r="J257" s="115">
        <v>4.9683990976290642E+18</v>
      </c>
    </row>
    <row r="258" spans="4:10" ht="15" customHeight="1">
      <c r="D258" s="111" t="b">
        <v>0</v>
      </c>
      <c r="E258" s="125">
        <v>45627.668726851851</v>
      </c>
      <c r="F258" s="106">
        <v>0.78436239850356637</v>
      </c>
      <c r="G258" s="106">
        <v>0.68680772367650011</v>
      </c>
      <c r="H258" s="115">
        <v>178</v>
      </c>
      <c r="I258" s="115">
        <v>0</v>
      </c>
      <c r="J258" s="115">
        <v>4.6579579382941635E+18</v>
      </c>
    </row>
    <row r="259" spans="4:10" ht="15" customHeight="1">
      <c r="D259" s="111" t="b">
        <v>0</v>
      </c>
      <c r="E259" s="125">
        <v>45627.668738425928</v>
      </c>
      <c r="F259" s="106">
        <v>0.78436239850356637</v>
      </c>
      <c r="G259" s="106">
        <v>0.69367580091326508</v>
      </c>
      <c r="H259" s="115">
        <v>179</v>
      </c>
      <c r="I259" s="115">
        <v>0</v>
      </c>
      <c r="J259" s="115">
        <v>9.4666177951775416E+18</v>
      </c>
    </row>
    <row r="260" spans="4:10" ht="15" customHeight="1">
      <c r="D260" s="111" t="b">
        <v>0</v>
      </c>
      <c r="E260" s="125">
        <v>45627.668749999997</v>
      </c>
      <c r="F260" s="106">
        <v>0.78436239850356637</v>
      </c>
      <c r="G260" s="106">
        <v>0.71448607494066307</v>
      </c>
      <c r="H260" s="115">
        <v>180</v>
      </c>
      <c r="I260" s="115">
        <v>0</v>
      </c>
      <c r="J260" s="115">
        <v>8.3997299966749727E+18</v>
      </c>
    </row>
    <row r="261" spans="4:10" ht="15" customHeight="1">
      <c r="D261" s="111" t="b">
        <v>0</v>
      </c>
      <c r="E261" s="125">
        <v>45627.668761574074</v>
      </c>
      <c r="F261" s="106">
        <v>0.76083152654845931</v>
      </c>
      <c r="G261" s="106">
        <v>0.74306551793828968</v>
      </c>
      <c r="H261" s="115">
        <v>181</v>
      </c>
      <c r="I261" s="115">
        <v>0</v>
      </c>
      <c r="J261" s="115">
        <v>1.5705554747008965E+19</v>
      </c>
    </row>
    <row r="262" spans="4:10" ht="15" customHeight="1">
      <c r="D262" s="111" t="b">
        <v>0</v>
      </c>
      <c r="E262" s="125">
        <v>45627.668773148151</v>
      </c>
      <c r="F262" s="106">
        <v>0.78365647234491309</v>
      </c>
      <c r="G262" s="106">
        <v>0.70591224204137515</v>
      </c>
      <c r="H262" s="115">
        <v>182</v>
      </c>
      <c r="I262" s="115">
        <v>0</v>
      </c>
      <c r="J262" s="115">
        <v>1.2271025547773735E+19</v>
      </c>
    </row>
    <row r="263" spans="4:10" ht="15" customHeight="1">
      <c r="D263" s="111" t="b">
        <v>0</v>
      </c>
      <c r="E263" s="125">
        <v>45627.66878472222</v>
      </c>
      <c r="F263" s="106">
        <v>0.79149303706836227</v>
      </c>
      <c r="G263" s="106">
        <v>0.74120785414344392</v>
      </c>
      <c r="H263" s="115">
        <v>183</v>
      </c>
      <c r="I263" s="115">
        <v>0</v>
      </c>
      <c r="J263" s="115">
        <v>1.7623477324299887E+19</v>
      </c>
    </row>
    <row r="264" spans="4:10" ht="15" customHeight="1">
      <c r="D264" s="111" t="b">
        <v>0</v>
      </c>
      <c r="E264" s="125">
        <v>45627.668796296297</v>
      </c>
      <c r="F264" s="106">
        <v>0.79149303706836227</v>
      </c>
      <c r="G264" s="106">
        <v>0.71155953997770616</v>
      </c>
      <c r="H264" s="115">
        <v>184</v>
      </c>
      <c r="I264" s="115">
        <v>0</v>
      </c>
      <c r="J264" s="115">
        <v>1.7830788455043783E+19</v>
      </c>
    </row>
    <row r="265" spans="4:10" ht="15" customHeight="1">
      <c r="D265" s="111" t="b">
        <v>0</v>
      </c>
      <c r="E265" s="125">
        <v>45627.668807870374</v>
      </c>
      <c r="F265" s="106">
        <v>0.79149303706836227</v>
      </c>
      <c r="G265" s="106">
        <v>0.70444394457792914</v>
      </c>
      <c r="H265" s="115">
        <v>185</v>
      </c>
      <c r="I265" s="115">
        <v>0</v>
      </c>
      <c r="J265" s="115">
        <v>6.518829725547436E+18</v>
      </c>
    </row>
    <row r="266" spans="4:10" ht="15" customHeight="1">
      <c r="D266" s="111" t="b">
        <v>0</v>
      </c>
      <c r="E266" s="125">
        <v>45627.668819444443</v>
      </c>
      <c r="F266" s="106">
        <v>0.75983331558562772</v>
      </c>
      <c r="G266" s="106">
        <v>0.70444394457792914</v>
      </c>
      <c r="H266" s="115">
        <v>186</v>
      </c>
      <c r="I266" s="115">
        <v>0</v>
      </c>
      <c r="J266" s="115">
        <v>1.3983604775764922E+19</v>
      </c>
    </row>
    <row r="267" spans="4:10" ht="15" customHeight="1">
      <c r="D267" s="111" t="b">
        <v>0</v>
      </c>
      <c r="E267" s="125">
        <v>45627.66883101852</v>
      </c>
      <c r="F267" s="106">
        <v>0.75223498242977149</v>
      </c>
      <c r="G267" s="106">
        <v>0.69739950513214988</v>
      </c>
      <c r="H267" s="115">
        <v>187</v>
      </c>
      <c r="I267" s="115">
        <v>0</v>
      </c>
      <c r="J267" s="115">
        <v>1.8414382125988968E+19</v>
      </c>
    </row>
    <row r="268" spans="4:10" ht="15" customHeight="1">
      <c r="D268" s="111" t="b">
        <v>0</v>
      </c>
      <c r="E268" s="125">
        <v>45627.668842592589</v>
      </c>
      <c r="F268" s="106">
        <v>0.75975733225406916</v>
      </c>
      <c r="G268" s="106">
        <v>0.72529548533743593</v>
      </c>
      <c r="H268" s="115">
        <v>188</v>
      </c>
      <c r="I268" s="115">
        <v>0</v>
      </c>
      <c r="J268" s="115">
        <v>2.8237121908844826E+18</v>
      </c>
    </row>
    <row r="269" spans="4:10" ht="15" customHeight="1">
      <c r="D269" s="111" t="b">
        <v>0</v>
      </c>
      <c r="E269" s="125">
        <v>45627.668854166666</v>
      </c>
      <c r="F269" s="106">
        <v>0.73696461228644705</v>
      </c>
      <c r="G269" s="106">
        <v>0.75430730475093344</v>
      </c>
      <c r="H269" s="115">
        <v>189</v>
      </c>
      <c r="I269" s="115">
        <v>0</v>
      </c>
      <c r="J269" s="115">
        <v>1.2783512036194355E+18</v>
      </c>
    </row>
    <row r="270" spans="4:10" ht="15" customHeight="1">
      <c r="D270" s="111" t="b">
        <v>0</v>
      </c>
      <c r="E270" s="125">
        <v>45627.668865740743</v>
      </c>
      <c r="F270" s="106">
        <v>0.77381284290076946</v>
      </c>
      <c r="G270" s="106">
        <v>0.71659193951338673</v>
      </c>
      <c r="H270" s="115">
        <v>190</v>
      </c>
      <c r="I270" s="115">
        <v>0</v>
      </c>
      <c r="J270" s="115">
        <v>8.0277458604738591E+18</v>
      </c>
    </row>
    <row r="271" spans="4:10" ht="15" customHeight="1">
      <c r="D271" s="111" t="b">
        <v>0</v>
      </c>
      <c r="E271" s="125">
        <v>45627.668877314813</v>
      </c>
      <c r="F271" s="106">
        <v>0.74286032918473865</v>
      </c>
      <c r="G271" s="106">
        <v>0.70226010072311895</v>
      </c>
      <c r="H271" s="115">
        <v>191</v>
      </c>
      <c r="I271" s="115">
        <v>0</v>
      </c>
      <c r="J271" s="115">
        <v>1.0552017158667487E+19</v>
      </c>
    </row>
    <row r="272" spans="4:10" ht="15" customHeight="1">
      <c r="D272" s="111" t="b">
        <v>0</v>
      </c>
      <c r="E272" s="125">
        <v>45627.668888888889</v>
      </c>
      <c r="F272" s="106">
        <v>0.7354317258928913</v>
      </c>
      <c r="G272" s="106">
        <v>0.66714709568696295</v>
      </c>
      <c r="H272" s="115">
        <v>192</v>
      </c>
      <c r="I272" s="115">
        <v>0</v>
      </c>
      <c r="J272" s="115">
        <v>2.06018207739763E+18</v>
      </c>
    </row>
    <row r="273" spans="4:10" ht="15" customHeight="1">
      <c r="D273" s="111" t="b">
        <v>0</v>
      </c>
      <c r="E273" s="125">
        <v>45627.668900462966</v>
      </c>
      <c r="F273" s="106">
        <v>0.70601445685717557</v>
      </c>
      <c r="G273" s="106">
        <v>0.68049003760070226</v>
      </c>
      <c r="H273" s="115">
        <v>193</v>
      </c>
      <c r="I273" s="115">
        <v>0</v>
      </c>
      <c r="J273" s="115">
        <v>1.2774265207914568E+19</v>
      </c>
    </row>
    <row r="274" spans="4:10" ht="15" customHeight="1">
      <c r="D274" s="111" t="b">
        <v>0</v>
      </c>
      <c r="E274" s="125">
        <v>45627.668912037036</v>
      </c>
      <c r="F274" s="106">
        <v>0.70601445685717557</v>
      </c>
      <c r="G274" s="106">
        <v>0.68729493797670926</v>
      </c>
      <c r="H274" s="115">
        <v>194</v>
      </c>
      <c r="I274" s="115">
        <v>0</v>
      </c>
      <c r="J274" s="115">
        <v>1.2401974621613061E+18</v>
      </c>
    </row>
    <row r="275" spans="4:10" ht="15" customHeight="1">
      <c r="D275" s="111" t="b">
        <v>0</v>
      </c>
      <c r="E275" s="125">
        <v>45627.668923611112</v>
      </c>
      <c r="F275" s="106">
        <v>0.69189416772003209</v>
      </c>
      <c r="G275" s="106">
        <v>0.68042198859694214</v>
      </c>
      <c r="H275" s="115">
        <v>195</v>
      </c>
      <c r="I275" s="115">
        <v>0</v>
      </c>
      <c r="J275" s="115">
        <v>1.2270096590267937E+19</v>
      </c>
    </row>
    <row r="276" spans="4:10" ht="15" customHeight="1">
      <c r="D276" s="111" t="b">
        <v>0</v>
      </c>
      <c r="E276" s="125">
        <v>45627.668935185182</v>
      </c>
      <c r="F276" s="106">
        <v>0.67805628436563148</v>
      </c>
      <c r="G276" s="106">
        <v>0.6872262084829116</v>
      </c>
      <c r="H276" s="115">
        <v>196</v>
      </c>
      <c r="I276" s="115">
        <v>0</v>
      </c>
      <c r="J276" s="115">
        <v>1.1496703650500577E+19</v>
      </c>
    </row>
    <row r="277" spans="4:10" ht="15" customHeight="1">
      <c r="D277" s="111" t="b">
        <v>0</v>
      </c>
      <c r="E277" s="125">
        <v>45627.668946759259</v>
      </c>
      <c r="F277" s="106">
        <v>0.67127572152197512</v>
      </c>
      <c r="G277" s="106">
        <v>0.67348168431325339</v>
      </c>
      <c r="H277" s="115">
        <v>197</v>
      </c>
      <c r="I277" s="115">
        <v>0</v>
      </c>
      <c r="J277" s="115">
        <v>7.1590835028376617E+18</v>
      </c>
    </row>
    <row r="278" spans="4:10" ht="15" customHeight="1">
      <c r="D278" s="111" t="b">
        <v>0</v>
      </c>
      <c r="E278" s="125">
        <v>45627.668958333335</v>
      </c>
      <c r="F278" s="106">
        <v>0.65785020709153563</v>
      </c>
      <c r="G278" s="106">
        <v>0.69368613484265096</v>
      </c>
      <c r="H278" s="115">
        <v>198</v>
      </c>
      <c r="I278" s="115">
        <v>0</v>
      </c>
      <c r="J278" s="115">
        <v>1.5099273094613747E+18</v>
      </c>
    </row>
    <row r="279" spans="4:10" ht="15" customHeight="1">
      <c r="D279" s="111" t="b">
        <v>0</v>
      </c>
      <c r="E279" s="125">
        <v>45627.668969907405</v>
      </c>
      <c r="F279" s="106">
        <v>0.69074271744611249</v>
      </c>
      <c r="G279" s="106">
        <v>0.72143358023635706</v>
      </c>
      <c r="H279" s="115">
        <v>199</v>
      </c>
      <c r="I279" s="115">
        <v>0</v>
      </c>
      <c r="J279" s="115">
        <v>1.2802941689713885E+19</v>
      </c>
    </row>
    <row r="280" spans="4:10" ht="15" customHeight="1">
      <c r="D280" s="111" t="b">
        <v>0</v>
      </c>
      <c r="E280" s="125">
        <v>45627.668981481482</v>
      </c>
      <c r="F280" s="106">
        <v>0.69074271744611249</v>
      </c>
      <c r="G280" s="106">
        <v>0.68536190122453922</v>
      </c>
      <c r="H280" s="115">
        <v>200</v>
      </c>
      <c r="I280" s="115">
        <v>0</v>
      </c>
      <c r="J280" s="115">
        <v>1.7883931004865337E+19</v>
      </c>
    </row>
    <row r="281" spans="4:10" ht="15" customHeight="1">
      <c r="D281" s="111" t="b">
        <v>0</v>
      </c>
      <c r="E281" s="125">
        <v>45627.668993055559</v>
      </c>
      <c r="F281" s="106">
        <v>0.67692786309719022</v>
      </c>
      <c r="G281" s="106">
        <v>0.6579474251755576</v>
      </c>
      <c r="H281" s="115">
        <v>201</v>
      </c>
      <c r="I281" s="115">
        <v>0</v>
      </c>
      <c r="J281" s="115">
        <v>7.6933533931854172E+18</v>
      </c>
    </row>
    <row r="282" spans="4:10" ht="15" customHeight="1">
      <c r="D282" s="111" t="b">
        <v>0</v>
      </c>
      <c r="E282" s="125">
        <v>45627.669004629628</v>
      </c>
      <c r="F282" s="106">
        <v>0.64308146994233073</v>
      </c>
      <c r="G282" s="106">
        <v>0.63162952816853524</v>
      </c>
      <c r="H282" s="115">
        <v>202</v>
      </c>
      <c r="I282" s="115">
        <v>0</v>
      </c>
      <c r="J282" s="115">
        <v>3.1896848318603551E+18</v>
      </c>
    </row>
    <row r="283" spans="4:10" ht="15" customHeight="1">
      <c r="D283" s="111" t="b">
        <v>0</v>
      </c>
      <c r="E283" s="125">
        <v>45627.669016203705</v>
      </c>
      <c r="F283" s="106">
        <v>0.61092739644521421</v>
      </c>
      <c r="G283" s="106">
        <v>0.61268064232347919</v>
      </c>
      <c r="H283" s="115">
        <v>203</v>
      </c>
      <c r="I283" s="115">
        <v>0</v>
      </c>
      <c r="J283" s="115">
        <v>4.6500088120417597E+18</v>
      </c>
    </row>
    <row r="284" spans="4:10" ht="15" customHeight="1">
      <c r="D284" s="111" t="b">
        <v>0</v>
      </c>
      <c r="E284" s="125">
        <v>45627.669027777774</v>
      </c>
      <c r="F284" s="106">
        <v>0.61092739644521421</v>
      </c>
      <c r="G284" s="106">
        <v>0.58817341663054001</v>
      </c>
      <c r="H284" s="115">
        <v>204</v>
      </c>
      <c r="I284" s="115">
        <v>0</v>
      </c>
      <c r="J284" s="115">
        <v>1.801692356039724E+19</v>
      </c>
    </row>
    <row r="285" spans="4:10" ht="15" customHeight="1">
      <c r="D285" s="111" t="b">
        <v>0</v>
      </c>
      <c r="E285" s="125">
        <v>45627.669039351851</v>
      </c>
      <c r="F285" s="106">
        <v>0.61092739644521421</v>
      </c>
      <c r="G285" s="106">
        <v>0.58229168246423457</v>
      </c>
      <c r="H285" s="115">
        <v>205</v>
      </c>
      <c r="I285" s="115">
        <v>0</v>
      </c>
      <c r="J285" s="115">
        <v>1.7586103060931369E+19</v>
      </c>
    </row>
    <row r="286" spans="4:10" ht="15" customHeight="1">
      <c r="D286" s="111" t="b">
        <v>0</v>
      </c>
      <c r="E286" s="125">
        <v>45627.669050925928</v>
      </c>
      <c r="F286" s="106">
        <v>0.62925521833857068</v>
      </c>
      <c r="G286" s="106">
        <v>0.59976043293816161</v>
      </c>
      <c r="H286" s="115">
        <v>206</v>
      </c>
      <c r="I286" s="115">
        <v>0</v>
      </c>
      <c r="J286" s="115">
        <v>1.2180066166396703E+19</v>
      </c>
    </row>
    <row r="287" spans="4:10" ht="15" customHeight="1">
      <c r="D287" s="111" t="b">
        <v>0</v>
      </c>
      <c r="E287" s="125">
        <v>45627.669062499997</v>
      </c>
      <c r="F287" s="106">
        <v>0.64813287488872784</v>
      </c>
      <c r="G287" s="106">
        <v>0.56977241129125356</v>
      </c>
      <c r="H287" s="115">
        <v>207</v>
      </c>
      <c r="I287" s="115">
        <v>0</v>
      </c>
      <c r="J287" s="115">
        <v>3.9419955164329687E+18</v>
      </c>
    </row>
    <row r="288" spans="4:10" ht="15" customHeight="1">
      <c r="D288" s="111" t="b">
        <v>0</v>
      </c>
      <c r="E288" s="125">
        <v>45627.669074074074</v>
      </c>
      <c r="F288" s="106">
        <v>0.66109553238650243</v>
      </c>
      <c r="G288" s="106">
        <v>0.54128379072669086</v>
      </c>
      <c r="H288" s="115">
        <v>208</v>
      </c>
      <c r="I288" s="115">
        <v>0</v>
      </c>
      <c r="J288" s="115">
        <v>1.5659755969215857E+19</v>
      </c>
    </row>
    <row r="289" spans="4:10" ht="15" customHeight="1">
      <c r="D289" s="111" t="b">
        <v>0</v>
      </c>
      <c r="E289" s="125">
        <v>45627.669085648151</v>
      </c>
      <c r="F289" s="106">
        <v>0.69415030900582753</v>
      </c>
      <c r="G289" s="106">
        <v>0.54128379072669086</v>
      </c>
      <c r="H289" s="115">
        <v>209</v>
      </c>
      <c r="I289" s="115">
        <v>0</v>
      </c>
      <c r="J289" s="115">
        <v>5.7070086696457001E+18</v>
      </c>
    </row>
    <row r="290" spans="4:10" ht="15" customHeight="1">
      <c r="D290" s="111" t="b">
        <v>0</v>
      </c>
      <c r="E290" s="125">
        <v>45627.66909722222</v>
      </c>
      <c r="F290" s="106">
        <v>0.68026730282571102</v>
      </c>
      <c r="G290" s="106">
        <v>0.51963243909762324</v>
      </c>
      <c r="H290" s="115">
        <v>210</v>
      </c>
      <c r="I290" s="115">
        <v>0</v>
      </c>
      <c r="J290" s="115">
        <v>1.198923486565702E+19</v>
      </c>
    </row>
    <row r="291" spans="4:10" ht="15" customHeight="1">
      <c r="D291" s="111" t="b">
        <v>0</v>
      </c>
      <c r="E291" s="125">
        <v>45627.669108796297</v>
      </c>
      <c r="F291" s="106">
        <v>0.68706997585396812</v>
      </c>
      <c r="G291" s="106">
        <v>0.50923979031567079</v>
      </c>
      <c r="H291" s="115">
        <v>211</v>
      </c>
      <c r="I291" s="115">
        <v>0</v>
      </c>
      <c r="J291" s="115">
        <v>1.5228266497476043E+19</v>
      </c>
    </row>
    <row r="292" spans="4:10" ht="15" customHeight="1">
      <c r="D292" s="111" t="b">
        <v>0</v>
      </c>
      <c r="E292" s="125">
        <v>45627.669120370374</v>
      </c>
      <c r="F292" s="106">
        <v>0.72142347464666656</v>
      </c>
      <c r="G292" s="106">
        <v>0.49905499450935736</v>
      </c>
      <c r="H292" s="115">
        <v>212</v>
      </c>
      <c r="I292" s="115">
        <v>0</v>
      </c>
      <c r="J292" s="115">
        <v>7.5817740493869076E+18</v>
      </c>
    </row>
    <row r="293" spans="4:10" ht="15" customHeight="1">
      <c r="D293" s="111" t="b">
        <v>0</v>
      </c>
      <c r="E293" s="125">
        <v>45627.669131944444</v>
      </c>
      <c r="F293" s="106">
        <v>0.74306617888606663</v>
      </c>
      <c r="G293" s="106">
        <v>0.47410224478388946</v>
      </c>
      <c r="H293" s="115">
        <v>213</v>
      </c>
      <c r="I293" s="115">
        <v>0</v>
      </c>
      <c r="J293" s="115">
        <v>1.7199784561743978E+19</v>
      </c>
    </row>
    <row r="294" spans="4:10" ht="15" customHeight="1">
      <c r="D294" s="111" t="b">
        <v>0</v>
      </c>
      <c r="E294" s="125">
        <v>45627.66914351852</v>
      </c>
      <c r="F294" s="106">
        <v>0.72820485530834533</v>
      </c>
      <c r="G294" s="106">
        <v>0.47410224478388946</v>
      </c>
      <c r="H294" s="115">
        <v>214</v>
      </c>
      <c r="I294" s="115">
        <v>0</v>
      </c>
      <c r="J294" s="115">
        <v>1.7877707988856267E+19</v>
      </c>
    </row>
    <row r="295" spans="4:10" ht="15" customHeight="1">
      <c r="D295" s="111" t="b">
        <v>0</v>
      </c>
      <c r="E295" s="125">
        <v>45627.66915509259</v>
      </c>
      <c r="F295" s="106">
        <v>0.75733304952067915</v>
      </c>
      <c r="G295" s="106">
        <v>0.45987917744037282</v>
      </c>
      <c r="H295" s="115">
        <v>215</v>
      </c>
      <c r="I295" s="115">
        <v>0</v>
      </c>
      <c r="J295" s="115">
        <v>1.4614947773314583E+19</v>
      </c>
    </row>
    <row r="296" spans="4:10" ht="15" customHeight="1">
      <c r="D296" s="111" t="b">
        <v>0</v>
      </c>
      <c r="E296" s="125">
        <v>45627.669166666667</v>
      </c>
      <c r="F296" s="106">
        <v>0.77247971051109277</v>
      </c>
      <c r="G296" s="106">
        <v>0.48287313631239143</v>
      </c>
      <c r="H296" s="115">
        <v>216</v>
      </c>
      <c r="I296" s="115">
        <v>0</v>
      </c>
      <c r="J296" s="115">
        <v>1.6180991798462781E+19</v>
      </c>
    </row>
    <row r="297" spans="4:10" ht="15" customHeight="1">
      <c r="D297" s="111" t="b">
        <v>0</v>
      </c>
      <c r="E297" s="125">
        <v>45627.669178240743</v>
      </c>
      <c r="F297" s="106">
        <v>0.74930531919575993</v>
      </c>
      <c r="G297" s="106">
        <v>0.49253059903863927</v>
      </c>
      <c r="H297" s="115">
        <v>217</v>
      </c>
      <c r="I297" s="115">
        <v>0</v>
      </c>
      <c r="J297" s="115">
        <v>5.601054920881793E+18</v>
      </c>
    </row>
    <row r="298" spans="4:10" ht="15" customHeight="1">
      <c r="D298" s="111" t="b">
        <v>0</v>
      </c>
      <c r="E298" s="125">
        <v>45627.669189814813</v>
      </c>
      <c r="F298" s="106">
        <v>0.7792775319635904</v>
      </c>
      <c r="G298" s="106">
        <v>0.50730651700979845</v>
      </c>
      <c r="H298" s="115">
        <v>218</v>
      </c>
      <c r="I298" s="115">
        <v>0</v>
      </c>
      <c r="J298" s="115">
        <v>1.6357753336251079E+19</v>
      </c>
    </row>
    <row r="299" spans="4:10" ht="15" customHeight="1">
      <c r="D299" s="111" t="b">
        <v>0</v>
      </c>
      <c r="E299" s="125">
        <v>45627.66920138889</v>
      </c>
      <c r="F299" s="106">
        <v>0.7948630826028622</v>
      </c>
      <c r="G299" s="106">
        <v>0.51745264734999441</v>
      </c>
      <c r="H299" s="115">
        <v>219</v>
      </c>
      <c r="I299" s="115">
        <v>0</v>
      </c>
      <c r="J299" s="115">
        <v>1.1263634769608677E+19</v>
      </c>
    </row>
    <row r="300" spans="4:10" ht="15" customHeight="1">
      <c r="D300" s="111" t="b">
        <v>0</v>
      </c>
      <c r="E300" s="125">
        <v>45627.669212962966</v>
      </c>
      <c r="F300" s="106">
        <v>0.83460623673300538</v>
      </c>
      <c r="G300" s="106">
        <v>0.54332527971749411</v>
      </c>
      <c r="H300" s="115">
        <v>220</v>
      </c>
      <c r="I300" s="115">
        <v>0</v>
      </c>
      <c r="J300" s="115">
        <v>1.3023076024320743E+19</v>
      </c>
    </row>
    <row r="301" spans="4:10" ht="15" customHeight="1">
      <c r="D301" s="111" t="b">
        <v>0</v>
      </c>
      <c r="E301" s="125">
        <v>45627.669224537036</v>
      </c>
      <c r="F301" s="106">
        <v>0.83460623673300538</v>
      </c>
      <c r="G301" s="106">
        <v>0.57049154370336885</v>
      </c>
      <c r="H301" s="115">
        <v>221</v>
      </c>
      <c r="I301" s="115">
        <v>0</v>
      </c>
      <c r="J301" s="115">
        <v>2.2164630690404905E+18</v>
      </c>
    </row>
    <row r="302" spans="4:10" ht="15" customHeight="1">
      <c r="D302" s="111" t="b">
        <v>0</v>
      </c>
      <c r="E302" s="125">
        <v>45627.669236111113</v>
      </c>
      <c r="F302" s="106">
        <v>0.85129836146766547</v>
      </c>
      <c r="G302" s="106">
        <v>0.56478662826633519</v>
      </c>
      <c r="H302" s="115">
        <v>222</v>
      </c>
      <c r="I302" s="115">
        <v>0</v>
      </c>
      <c r="J302" s="115">
        <v>8.4943921543904901E+18</v>
      </c>
    </row>
    <row r="303" spans="4:10" ht="15" customHeight="1">
      <c r="D303" s="111" t="b">
        <v>0</v>
      </c>
      <c r="E303" s="125">
        <v>45627.669247685182</v>
      </c>
      <c r="F303" s="106">
        <v>0.83427239423831212</v>
      </c>
      <c r="G303" s="106">
        <v>0.59302595967965199</v>
      </c>
      <c r="H303" s="115">
        <v>223</v>
      </c>
      <c r="I303" s="115">
        <v>0</v>
      </c>
      <c r="J303" s="115">
        <v>5.3501235839967611E+18</v>
      </c>
    </row>
    <row r="304" spans="4:10" ht="15" customHeight="1">
      <c r="D304" s="111" t="b">
        <v>0</v>
      </c>
      <c r="E304" s="125">
        <v>45627.669259259259</v>
      </c>
      <c r="F304" s="106">
        <v>0.80090149846877956</v>
      </c>
      <c r="G304" s="106">
        <v>0.62267725766363458</v>
      </c>
      <c r="H304" s="115">
        <v>224</v>
      </c>
      <c r="I304" s="115">
        <v>0</v>
      </c>
      <c r="J304" s="115">
        <v>1.6057869273917551E+19</v>
      </c>
    </row>
    <row r="305" spans="4:10" ht="15" customHeight="1">
      <c r="D305" s="111" t="b">
        <v>0</v>
      </c>
      <c r="E305" s="125">
        <v>45627.669270833336</v>
      </c>
      <c r="F305" s="106">
        <v>0.82492854342284294</v>
      </c>
      <c r="G305" s="106">
        <v>0.64758434797017994</v>
      </c>
      <c r="H305" s="115">
        <v>225</v>
      </c>
      <c r="I305" s="115">
        <v>0</v>
      </c>
      <c r="J305" s="115">
        <v>1.3425808337783699E+19</v>
      </c>
    </row>
    <row r="306" spans="4:10" ht="15" customHeight="1">
      <c r="D306" s="111" t="b">
        <v>0</v>
      </c>
      <c r="E306" s="125">
        <v>45627.669282407405</v>
      </c>
      <c r="F306" s="106">
        <v>0.85792568515975665</v>
      </c>
      <c r="G306" s="106">
        <v>0.6734877218889872</v>
      </c>
      <c r="H306" s="115">
        <v>226</v>
      </c>
      <c r="I306" s="115">
        <v>0</v>
      </c>
      <c r="J306" s="115">
        <v>1.8296630293472965E+19</v>
      </c>
    </row>
    <row r="307" spans="4:10" ht="15" customHeight="1">
      <c r="D307" s="111" t="b">
        <v>0</v>
      </c>
      <c r="E307" s="125">
        <v>45627.669293981482</v>
      </c>
      <c r="F307" s="106">
        <v>0.82360865775336634</v>
      </c>
      <c r="G307" s="106">
        <v>0.65328309023231756</v>
      </c>
      <c r="H307" s="115">
        <v>227</v>
      </c>
      <c r="I307" s="115">
        <v>0</v>
      </c>
      <c r="J307" s="115">
        <v>1.8092944480578474E+19</v>
      </c>
    </row>
    <row r="308" spans="4:10" ht="15" customHeight="1">
      <c r="D308" s="111" t="b">
        <v>0</v>
      </c>
      <c r="E308" s="125">
        <v>45627.669305555559</v>
      </c>
      <c r="F308" s="106">
        <v>0.78242822486569796</v>
      </c>
      <c r="G308" s="106">
        <v>0.68594724474393343</v>
      </c>
      <c r="H308" s="115">
        <v>228</v>
      </c>
      <c r="I308" s="115">
        <v>0</v>
      </c>
      <c r="J308" s="115">
        <v>1.4459205181659881E+19</v>
      </c>
    </row>
    <row r="309" spans="4:10" ht="15" customHeight="1">
      <c r="D309" s="111" t="b">
        <v>0</v>
      </c>
      <c r="E309" s="125">
        <v>45627.669317129628</v>
      </c>
      <c r="F309" s="106">
        <v>0.78242822486569796</v>
      </c>
      <c r="G309" s="106">
        <v>0.65850935495417606</v>
      </c>
      <c r="H309" s="115">
        <v>229</v>
      </c>
      <c r="I309" s="115">
        <v>0</v>
      </c>
      <c r="J309" s="115">
        <v>2.9749137742992456E+18</v>
      </c>
    </row>
    <row r="310" spans="4:10" ht="15" customHeight="1">
      <c r="D310" s="111" t="b">
        <v>0</v>
      </c>
      <c r="E310" s="125">
        <v>45627.669328703705</v>
      </c>
      <c r="F310" s="106">
        <v>0.81372535386032596</v>
      </c>
      <c r="G310" s="106">
        <v>0.63216898075600902</v>
      </c>
      <c r="H310" s="115">
        <v>230</v>
      </c>
      <c r="I310" s="115">
        <v>0</v>
      </c>
      <c r="J310" s="115">
        <v>1.0593439089229615E+19</v>
      </c>
    </row>
    <row r="311" spans="4:10" ht="15" customHeight="1">
      <c r="D311" s="111" t="b">
        <v>0</v>
      </c>
      <c r="E311" s="125">
        <v>45627.669340277775</v>
      </c>
      <c r="F311" s="106">
        <v>0.78117633970591294</v>
      </c>
      <c r="G311" s="106">
        <v>0.63216898075600902</v>
      </c>
      <c r="H311" s="115">
        <v>231</v>
      </c>
      <c r="I311" s="115">
        <v>0</v>
      </c>
      <c r="J311" s="115">
        <v>1.0988424099818811E+19</v>
      </c>
    </row>
    <row r="312" spans="4:10" ht="15" customHeight="1">
      <c r="D312" s="111" t="b">
        <v>0</v>
      </c>
      <c r="E312" s="125">
        <v>45627.669351851851</v>
      </c>
      <c r="F312" s="106">
        <v>0.76555281291179467</v>
      </c>
      <c r="G312" s="106">
        <v>0.63849067056356912</v>
      </c>
      <c r="H312" s="115">
        <v>232</v>
      </c>
      <c r="I312" s="115">
        <v>0</v>
      </c>
      <c r="J312" s="115">
        <v>1.1730298467264944E+19</v>
      </c>
    </row>
    <row r="313" spans="4:10" ht="15" customHeight="1">
      <c r="D313" s="111" t="b">
        <v>0</v>
      </c>
      <c r="E313" s="125">
        <v>45627.669363425928</v>
      </c>
      <c r="F313" s="106">
        <v>0.78086386917003059</v>
      </c>
      <c r="G313" s="106">
        <v>0.61933595044666201</v>
      </c>
      <c r="H313" s="115">
        <v>233</v>
      </c>
      <c r="I313" s="115">
        <v>0</v>
      </c>
      <c r="J313" s="115">
        <v>7.0348360830065306E+18</v>
      </c>
    </row>
    <row r="314" spans="4:10" ht="15" customHeight="1">
      <c r="D314" s="111" t="b">
        <v>0</v>
      </c>
      <c r="E314" s="125">
        <v>45627.669374999998</v>
      </c>
      <c r="F314" s="106">
        <v>0.81990706262853219</v>
      </c>
      <c r="G314" s="106">
        <v>0.6317226694555953</v>
      </c>
      <c r="H314" s="115">
        <v>234</v>
      </c>
      <c r="I314" s="115">
        <v>0</v>
      </c>
      <c r="J314" s="115">
        <v>1.2549464955706397E+19</v>
      </c>
    </row>
    <row r="315" spans="4:10" ht="15" customHeight="1">
      <c r="D315" s="111" t="b">
        <v>0</v>
      </c>
      <c r="E315" s="125">
        <v>45627.669386574074</v>
      </c>
      <c r="F315" s="106">
        <v>0.79530985074967619</v>
      </c>
      <c r="G315" s="106">
        <v>0.61277098937192742</v>
      </c>
      <c r="H315" s="115">
        <v>235</v>
      </c>
      <c r="I315" s="115">
        <v>0</v>
      </c>
      <c r="J315" s="115">
        <v>1.2706476486141506E+19</v>
      </c>
    </row>
    <row r="316" spans="4:10" ht="15" customHeight="1">
      <c r="D316" s="111" t="b">
        <v>0</v>
      </c>
      <c r="E316" s="125">
        <v>45627.669398148151</v>
      </c>
      <c r="F316" s="106">
        <v>0.75554435821219235</v>
      </c>
      <c r="G316" s="106">
        <v>0.64340953884052376</v>
      </c>
      <c r="H316" s="115">
        <v>236</v>
      </c>
      <c r="I316" s="115">
        <v>0</v>
      </c>
      <c r="J316" s="115">
        <v>8.4582406445065933E+18</v>
      </c>
    </row>
    <row r="317" spans="4:10" ht="15" customHeight="1">
      <c r="D317" s="111" t="b">
        <v>0</v>
      </c>
      <c r="E317" s="125">
        <v>45627.669409722221</v>
      </c>
      <c r="F317" s="106">
        <v>0.77065524537643626</v>
      </c>
      <c r="G317" s="106">
        <v>0.64340953884052376</v>
      </c>
      <c r="H317" s="115">
        <v>237</v>
      </c>
      <c r="I317" s="115">
        <v>0</v>
      </c>
      <c r="J317" s="115">
        <v>1.3563075761061446E+19</v>
      </c>
    </row>
    <row r="318" spans="4:10" ht="15" customHeight="1">
      <c r="D318" s="111" t="b">
        <v>0</v>
      </c>
      <c r="E318" s="125">
        <v>45627.669421296298</v>
      </c>
      <c r="F318" s="106">
        <v>0.73212248310761441</v>
      </c>
      <c r="G318" s="106">
        <v>0.64340953884052376</v>
      </c>
      <c r="H318" s="115">
        <v>238</v>
      </c>
      <c r="I318" s="115">
        <v>0</v>
      </c>
      <c r="J318" s="115">
        <v>1.3774534683927433E+19</v>
      </c>
    </row>
    <row r="319" spans="4:10" ht="15" customHeight="1">
      <c r="D319" s="111" t="b">
        <v>0</v>
      </c>
      <c r="E319" s="125">
        <v>45627.669432870367</v>
      </c>
      <c r="F319" s="106">
        <v>0.74676493276976674</v>
      </c>
      <c r="G319" s="106">
        <v>0.67558001578255</v>
      </c>
      <c r="H319" s="115">
        <v>239</v>
      </c>
      <c r="I319" s="115">
        <v>0</v>
      </c>
      <c r="J319" s="115">
        <v>6.1846192783780321E+18</v>
      </c>
    </row>
    <row r="320" spans="4:10" ht="15" customHeight="1">
      <c r="D320" s="111" t="b">
        <v>0</v>
      </c>
      <c r="E320" s="125">
        <v>45627.669444444444</v>
      </c>
      <c r="F320" s="106">
        <v>0.73929728344206902</v>
      </c>
      <c r="G320" s="106">
        <v>0.67558001578255</v>
      </c>
      <c r="H320" s="115">
        <v>240</v>
      </c>
      <c r="I320" s="115">
        <v>0</v>
      </c>
      <c r="J320" s="115">
        <v>1.8330499048628234E+19</v>
      </c>
    </row>
    <row r="321" spans="4:10" ht="15" customHeight="1">
      <c r="D321" s="111" t="b">
        <v>0</v>
      </c>
      <c r="E321" s="125">
        <v>45627.669456018521</v>
      </c>
      <c r="F321" s="106">
        <v>0.73190431060764838</v>
      </c>
      <c r="G321" s="106">
        <v>0.70935901657167755</v>
      </c>
      <c r="H321" s="115">
        <v>241</v>
      </c>
      <c r="I321" s="115">
        <v>0</v>
      </c>
      <c r="J321" s="115">
        <v>1.2688694892643529E+19</v>
      </c>
    </row>
    <row r="322" spans="4:10" ht="15" customHeight="1">
      <c r="D322" s="111" t="b">
        <v>0</v>
      </c>
      <c r="E322" s="125">
        <v>45627.66946759259</v>
      </c>
      <c r="F322" s="106">
        <v>0.76118048303195429</v>
      </c>
      <c r="G322" s="106">
        <v>0.73773337723454468</v>
      </c>
      <c r="H322" s="115">
        <v>242</v>
      </c>
      <c r="I322" s="115">
        <v>0</v>
      </c>
      <c r="J322" s="115">
        <v>1.7218661063267791E+19</v>
      </c>
    </row>
    <row r="323" spans="4:10" ht="15" customHeight="1">
      <c r="D323" s="111" t="b">
        <v>0</v>
      </c>
      <c r="E323" s="125">
        <v>45627.669479166667</v>
      </c>
      <c r="F323" s="106">
        <v>0.79162770235323254</v>
      </c>
      <c r="G323" s="106">
        <v>0.75986537855158109</v>
      </c>
      <c r="H323" s="115">
        <v>243</v>
      </c>
      <c r="I323" s="115">
        <v>0</v>
      </c>
      <c r="J323" s="115">
        <v>7.3109397653237056E+17</v>
      </c>
    </row>
    <row r="324" spans="4:10" ht="15" customHeight="1">
      <c r="D324" s="111" t="b">
        <v>0</v>
      </c>
      <c r="E324" s="125">
        <v>45627.669490740744</v>
      </c>
      <c r="F324" s="106">
        <v>0.75204631723557092</v>
      </c>
      <c r="G324" s="106">
        <v>0.74466807098054943</v>
      </c>
      <c r="H324" s="115">
        <v>244</v>
      </c>
      <c r="I324" s="115">
        <v>0</v>
      </c>
      <c r="J324" s="115">
        <v>9.4164957979078287E+18</v>
      </c>
    </row>
    <row r="325" spans="4:10" ht="15" customHeight="1">
      <c r="D325" s="111" t="b">
        <v>0</v>
      </c>
      <c r="E325" s="125">
        <v>45627.669502314813</v>
      </c>
      <c r="F325" s="106">
        <v>0.73700539089085948</v>
      </c>
      <c r="G325" s="106">
        <v>0.78190147452957692</v>
      </c>
      <c r="H325" s="115">
        <v>245</v>
      </c>
      <c r="I325" s="115">
        <v>0</v>
      </c>
      <c r="J325" s="115">
        <v>2.4346848175046369E+18</v>
      </c>
    </row>
    <row r="326" spans="4:10" ht="15" customHeight="1">
      <c r="D326" s="111" t="b">
        <v>0</v>
      </c>
      <c r="E326" s="125">
        <v>45627.66951388889</v>
      </c>
      <c r="F326" s="106">
        <v>0.77385566043540244</v>
      </c>
      <c r="G326" s="106">
        <v>0.76626344503898536</v>
      </c>
      <c r="H326" s="115">
        <v>246</v>
      </c>
      <c r="I326" s="115">
        <v>0</v>
      </c>
      <c r="J326" s="115">
        <v>4.965250901653376E+18</v>
      </c>
    </row>
    <row r="327" spans="4:10" ht="15" customHeight="1">
      <c r="D327" s="111" t="b">
        <v>0</v>
      </c>
      <c r="E327" s="125">
        <v>45627.669525462959</v>
      </c>
      <c r="F327" s="106">
        <v>0.78159421703975651</v>
      </c>
      <c r="G327" s="106">
        <v>0.78925134839015498</v>
      </c>
      <c r="H327" s="115">
        <v>247</v>
      </c>
      <c r="I327" s="115">
        <v>0</v>
      </c>
      <c r="J327" s="115">
        <v>6.6914721749100329E+18</v>
      </c>
    </row>
    <row r="328" spans="4:10" ht="15" customHeight="1">
      <c r="D328" s="111" t="b">
        <v>0</v>
      </c>
      <c r="E328" s="125">
        <v>45627.669537037036</v>
      </c>
      <c r="F328" s="106">
        <v>0.80504204355094922</v>
      </c>
      <c r="G328" s="106">
        <v>0.8287139158096628</v>
      </c>
      <c r="H328" s="115">
        <v>248</v>
      </c>
      <c r="I328" s="115">
        <v>0</v>
      </c>
      <c r="J328" s="115">
        <v>2.3200360754112906E+18</v>
      </c>
    </row>
    <row r="329" spans="4:10" ht="15" customHeight="1">
      <c r="D329" s="111" t="b">
        <v>0</v>
      </c>
      <c r="E329" s="125">
        <v>45627.669548611113</v>
      </c>
      <c r="F329" s="106">
        <v>0.82919330485747766</v>
      </c>
      <c r="G329" s="106">
        <v>0.86186247244204939</v>
      </c>
      <c r="H329" s="115">
        <v>249</v>
      </c>
      <c r="I329" s="115">
        <v>0</v>
      </c>
      <c r="J329" s="115">
        <v>1.0504495021207374E+19</v>
      </c>
    </row>
    <row r="330" spans="4:10" ht="15" customHeight="1">
      <c r="D330" s="111" t="b">
        <v>0</v>
      </c>
      <c r="E330" s="125">
        <v>45627.669560185182</v>
      </c>
      <c r="F330" s="106">
        <v>0.8623610370517768</v>
      </c>
      <c r="G330" s="106">
        <v>0.8877183466153109</v>
      </c>
      <c r="H330" s="115">
        <v>250</v>
      </c>
      <c r="I330" s="115">
        <v>0</v>
      </c>
      <c r="J330" s="115">
        <v>8.9316496416031508E+18</v>
      </c>
    </row>
    <row r="331" spans="4:10" ht="15" customHeight="1">
      <c r="D331" s="111" t="b">
        <v>0</v>
      </c>
      <c r="E331" s="125">
        <v>45627.669571759259</v>
      </c>
      <c r="F331" s="106">
        <v>0.84511381631074123</v>
      </c>
      <c r="G331" s="106">
        <v>0.93210426394607637</v>
      </c>
      <c r="H331" s="115">
        <v>251</v>
      </c>
      <c r="I331" s="115">
        <v>0</v>
      </c>
      <c r="J331" s="115">
        <v>1.8246906094285652E+18</v>
      </c>
    </row>
    <row r="332" spans="4:10" ht="15" customHeight="1">
      <c r="D332" s="111" t="b">
        <v>0</v>
      </c>
      <c r="E332" s="125">
        <v>45627.669583333336</v>
      </c>
      <c r="F332" s="106">
        <v>0.88736950712627838</v>
      </c>
      <c r="G332" s="106">
        <v>0.94142530658553725</v>
      </c>
      <c r="H332" s="115">
        <v>252</v>
      </c>
      <c r="I332" s="115">
        <v>0</v>
      </c>
      <c r="J332" s="115">
        <v>1.6584671579722508E+19</v>
      </c>
    </row>
    <row r="333" spans="4:10" ht="15" customHeight="1">
      <c r="D333" s="111" t="b">
        <v>0</v>
      </c>
      <c r="E333" s="125">
        <v>45627.669594907406</v>
      </c>
      <c r="F333" s="106">
        <v>0.85187472684122723</v>
      </c>
      <c r="G333" s="106">
        <v>0.93201105351968183</v>
      </c>
      <c r="H333" s="115">
        <v>253</v>
      </c>
      <c r="I333" s="115">
        <v>0</v>
      </c>
      <c r="J333" s="115">
        <v>1.6953991072734765E+19</v>
      </c>
    </row>
    <row r="334" spans="4:10" ht="15" customHeight="1">
      <c r="D334" s="111" t="b">
        <v>0</v>
      </c>
      <c r="E334" s="125">
        <v>45627.669606481482</v>
      </c>
      <c r="F334" s="106">
        <v>0.86039347410963951</v>
      </c>
      <c r="G334" s="106">
        <v>0.92269094298448495</v>
      </c>
      <c r="H334" s="115">
        <v>254</v>
      </c>
      <c r="I334" s="115">
        <v>0</v>
      </c>
      <c r="J334" s="115">
        <v>3.7860742677337734E+17</v>
      </c>
    </row>
    <row r="335" spans="4:10" ht="15" customHeight="1">
      <c r="D335" s="111" t="b">
        <v>0</v>
      </c>
      <c r="E335" s="125">
        <v>45627.669618055559</v>
      </c>
      <c r="F335" s="106">
        <v>0.8345816698863503</v>
      </c>
      <c r="G335" s="106">
        <v>0.87655639583526068</v>
      </c>
      <c r="H335" s="115">
        <v>255</v>
      </c>
      <c r="I335" s="115">
        <v>0</v>
      </c>
      <c r="J335" s="115">
        <v>1.7789268220145947E+19</v>
      </c>
    </row>
    <row r="336" spans="4:10" ht="15" customHeight="1">
      <c r="D336" s="111" t="b">
        <v>0</v>
      </c>
      <c r="E336" s="125">
        <v>45627.669629629629</v>
      </c>
      <c r="F336" s="106">
        <v>0.84292748658521377</v>
      </c>
      <c r="G336" s="106">
        <v>0.85025970396020278</v>
      </c>
      <c r="H336" s="115">
        <v>256</v>
      </c>
      <c r="I336" s="115">
        <v>0</v>
      </c>
      <c r="J336" s="115">
        <v>1.7521749141132691E+19</v>
      </c>
    </row>
    <row r="337" spans="4:10" ht="15" customHeight="1">
      <c r="D337" s="111" t="b">
        <v>0</v>
      </c>
      <c r="E337" s="125">
        <v>45627.669641203705</v>
      </c>
      <c r="F337" s="106">
        <v>0.82606893685350946</v>
      </c>
      <c r="G337" s="106">
        <v>0.85025970396020278</v>
      </c>
      <c r="H337" s="115">
        <v>257</v>
      </c>
      <c r="I337" s="115">
        <v>0</v>
      </c>
      <c r="J337" s="115">
        <v>1.326509576982903E+19</v>
      </c>
    </row>
    <row r="338" spans="4:10" ht="15" customHeight="1">
      <c r="D338" s="111" t="b">
        <v>0</v>
      </c>
      <c r="E338" s="125">
        <v>45627.669652777775</v>
      </c>
      <c r="F338" s="106">
        <v>0.80128686874790411</v>
      </c>
      <c r="G338" s="106">
        <v>0.87576749507900886</v>
      </c>
      <c r="H338" s="115">
        <v>258</v>
      </c>
      <c r="I338" s="115">
        <v>0</v>
      </c>
      <c r="J338" s="115">
        <v>1.3257457514571319E+19</v>
      </c>
    </row>
    <row r="339" spans="4:10" ht="15" customHeight="1">
      <c r="D339" s="111" t="b">
        <v>0</v>
      </c>
      <c r="E339" s="125">
        <v>45627.669664351852</v>
      </c>
      <c r="F339" s="106">
        <v>0.82532547481034124</v>
      </c>
      <c r="G339" s="106">
        <v>0.88452517002979891</v>
      </c>
      <c r="H339" s="115">
        <v>259</v>
      </c>
      <c r="I339" s="115">
        <v>0</v>
      </c>
      <c r="J339" s="115">
        <v>9.0206163774724659E+18</v>
      </c>
    </row>
    <row r="340" spans="4:10" ht="15" customHeight="1">
      <c r="D340" s="111" t="b">
        <v>0</v>
      </c>
      <c r="E340" s="125">
        <v>45627.669675925928</v>
      </c>
      <c r="F340" s="106">
        <v>0.79231245581792753</v>
      </c>
      <c r="G340" s="106">
        <v>0.86683466662920294</v>
      </c>
      <c r="H340" s="115">
        <v>260</v>
      </c>
      <c r="I340" s="115">
        <v>0</v>
      </c>
      <c r="J340" s="115">
        <v>1.1400010392226578E+19</v>
      </c>
    </row>
    <row r="341" spans="4:10" ht="15" customHeight="1">
      <c r="D341" s="111" t="b">
        <v>0</v>
      </c>
      <c r="E341" s="125">
        <v>45627.669687499998</v>
      </c>
      <c r="F341" s="106">
        <v>0.77646620670156896</v>
      </c>
      <c r="G341" s="106">
        <v>0.87550301329549496</v>
      </c>
      <c r="H341" s="115">
        <v>261</v>
      </c>
      <c r="I341" s="115">
        <v>0</v>
      </c>
      <c r="J341" s="115">
        <v>1.1917332069813303E+19</v>
      </c>
    </row>
    <row r="342" spans="4:10" ht="15" customHeight="1">
      <c r="D342" s="111" t="b">
        <v>0</v>
      </c>
      <c r="E342" s="125">
        <v>45627.669699074075</v>
      </c>
      <c r="F342" s="106">
        <v>0.76093688256753755</v>
      </c>
      <c r="G342" s="106">
        <v>0.87550301329549496</v>
      </c>
      <c r="H342" s="115">
        <v>262</v>
      </c>
      <c r="I342" s="115">
        <v>0</v>
      </c>
      <c r="J342" s="115">
        <v>1.0039790657799647E+18</v>
      </c>
    </row>
    <row r="343" spans="4:10" ht="15" customHeight="1">
      <c r="D343" s="111" t="b">
        <v>0</v>
      </c>
      <c r="E343" s="125">
        <v>45627.669710648152</v>
      </c>
      <c r="F343" s="106">
        <v>0.77615562021888829</v>
      </c>
      <c r="G343" s="106">
        <v>0.87550301329549496</v>
      </c>
      <c r="H343" s="115">
        <v>263</v>
      </c>
      <c r="I343" s="115">
        <v>0</v>
      </c>
      <c r="J343" s="115">
        <v>6.1170616957879685E+18</v>
      </c>
    </row>
    <row r="344" spans="4:10" ht="15" customHeight="1">
      <c r="D344" s="111" t="b">
        <v>0</v>
      </c>
      <c r="E344" s="125">
        <v>45627.669722222221</v>
      </c>
      <c r="F344" s="106">
        <v>0.79944028882545493</v>
      </c>
      <c r="G344" s="106">
        <v>0.90176810369435978</v>
      </c>
      <c r="H344" s="115">
        <v>264</v>
      </c>
      <c r="I344" s="115">
        <v>0</v>
      </c>
      <c r="J344" s="115">
        <v>1.0411963247944978E+19</v>
      </c>
    </row>
    <row r="345" spans="4:10" ht="15" customHeight="1">
      <c r="D345" s="111" t="b">
        <v>0</v>
      </c>
      <c r="E345" s="125">
        <v>45627.669733796298</v>
      </c>
      <c r="F345" s="106">
        <v>0.83141790037847318</v>
      </c>
      <c r="G345" s="106">
        <v>0.92882114680519057</v>
      </c>
      <c r="H345" s="115">
        <v>265</v>
      </c>
      <c r="I345" s="115">
        <v>0</v>
      </c>
      <c r="J345" s="115">
        <v>1.0614661905269033E+19</v>
      </c>
    </row>
    <row r="346" spans="4:10" ht="15" customHeight="1">
      <c r="D346" s="111" t="b">
        <v>0</v>
      </c>
      <c r="E346" s="125">
        <v>45627.669745370367</v>
      </c>
      <c r="F346" s="106">
        <v>0.79816118436333428</v>
      </c>
      <c r="G346" s="106">
        <v>0.92882114680519057</v>
      </c>
      <c r="H346" s="115">
        <v>266</v>
      </c>
      <c r="I346" s="115">
        <v>0</v>
      </c>
      <c r="J346" s="115">
        <v>3.7944887339065953E+18</v>
      </c>
    </row>
    <row r="347" spans="4:10" ht="15" customHeight="1">
      <c r="D347" s="111" t="b">
        <v>0</v>
      </c>
      <c r="E347" s="125">
        <v>45627.669756944444</v>
      </c>
      <c r="F347" s="106">
        <v>0.83806924358150103</v>
      </c>
      <c r="G347" s="106">
        <v>0.97526220414545017</v>
      </c>
      <c r="H347" s="115">
        <v>267</v>
      </c>
      <c r="I347" s="115">
        <v>0</v>
      </c>
      <c r="J347" s="115">
        <v>8.3963985754901309E+18</v>
      </c>
    </row>
    <row r="348" spans="4:10" ht="15" customHeight="1">
      <c r="D348" s="111" t="b">
        <v>0</v>
      </c>
      <c r="E348" s="125">
        <v>45627.669768518521</v>
      </c>
      <c r="F348" s="106">
        <v>0.81292716627405603</v>
      </c>
      <c r="G348" s="106">
        <v>1.0142726923112682</v>
      </c>
      <c r="H348" s="115">
        <v>268</v>
      </c>
      <c r="I348" s="115">
        <v>0</v>
      </c>
      <c r="J348" s="115">
        <v>9.1041130217969859E+18</v>
      </c>
    </row>
    <row r="349" spans="4:10" ht="15" customHeight="1">
      <c r="D349" s="111" t="b">
        <v>0</v>
      </c>
      <c r="E349" s="125">
        <v>45627.66978009259</v>
      </c>
      <c r="F349" s="106">
        <v>0.78041007962309372</v>
      </c>
      <c r="G349" s="106">
        <v>1.0142726923112682</v>
      </c>
      <c r="H349" s="115">
        <v>269</v>
      </c>
      <c r="I349" s="115">
        <v>0</v>
      </c>
      <c r="J349" s="115">
        <v>6.5515447083994604E+18</v>
      </c>
    </row>
    <row r="350" spans="4:10" ht="15" customHeight="1">
      <c r="D350" s="111" t="b">
        <v>0</v>
      </c>
      <c r="E350" s="125">
        <v>45627.669791666667</v>
      </c>
      <c r="F350" s="106">
        <v>0.81162648280801752</v>
      </c>
      <c r="G350" s="106">
        <v>1.0649863269268316</v>
      </c>
      <c r="H350" s="115">
        <v>270</v>
      </c>
      <c r="I350" s="115">
        <v>0</v>
      </c>
      <c r="J350" s="115">
        <v>1.1478002886217673E+19</v>
      </c>
    </row>
    <row r="351" spans="4:10" ht="15" customHeight="1">
      <c r="D351" s="111" t="b">
        <v>0</v>
      </c>
      <c r="E351" s="125">
        <v>45627.669803240744</v>
      </c>
      <c r="F351" s="106">
        <v>0.78727768832377698</v>
      </c>
      <c r="G351" s="106">
        <v>1.0862860534653682</v>
      </c>
      <c r="H351" s="115">
        <v>271</v>
      </c>
      <c r="I351" s="115">
        <v>0</v>
      </c>
      <c r="J351" s="115">
        <v>1.7347078963137966E+19</v>
      </c>
    </row>
    <row r="352" spans="4:10" ht="15" customHeight="1">
      <c r="D352" s="111" t="b">
        <v>0</v>
      </c>
      <c r="E352" s="125">
        <v>45627.669814814813</v>
      </c>
      <c r="F352" s="106">
        <v>0.80302324209025255</v>
      </c>
      <c r="G352" s="106">
        <v>1.0319717507920998</v>
      </c>
      <c r="H352" s="115">
        <v>272</v>
      </c>
      <c r="I352" s="115">
        <v>0</v>
      </c>
      <c r="J352" s="115">
        <v>8.7275757194081188E+18</v>
      </c>
    </row>
    <row r="353" spans="4:10" ht="15" customHeight="1">
      <c r="D353" s="111" t="b">
        <v>0</v>
      </c>
      <c r="E353" s="125">
        <v>45627.66982638889</v>
      </c>
      <c r="F353" s="106">
        <v>0.77090231240664242</v>
      </c>
      <c r="G353" s="106">
        <v>0.99069288076041562</v>
      </c>
      <c r="H353" s="115">
        <v>273</v>
      </c>
      <c r="I353" s="115">
        <v>0</v>
      </c>
      <c r="J353" s="115">
        <v>8.1050578088708721E+18</v>
      </c>
    </row>
    <row r="354" spans="4:10" ht="15" customHeight="1">
      <c r="D354" s="111" t="b">
        <v>0</v>
      </c>
      <c r="E354" s="125">
        <v>45627.66983796296</v>
      </c>
      <c r="F354" s="106">
        <v>0.77090231240664242</v>
      </c>
      <c r="G354" s="106">
        <v>1.0402275247984365</v>
      </c>
      <c r="H354" s="115">
        <v>274</v>
      </c>
      <c r="I354" s="115">
        <v>0</v>
      </c>
      <c r="J354" s="115">
        <v>1.2859189630793812E+19</v>
      </c>
    </row>
    <row r="355" spans="4:10" ht="15" customHeight="1">
      <c r="D355" s="111" t="b">
        <v>0</v>
      </c>
      <c r="E355" s="125">
        <v>45627.669849537036</v>
      </c>
      <c r="F355" s="106">
        <v>0.76319328928257602</v>
      </c>
      <c r="G355" s="106">
        <v>1.0506298000464209</v>
      </c>
      <c r="H355" s="115">
        <v>275</v>
      </c>
      <c r="I355" s="115">
        <v>0</v>
      </c>
      <c r="J355" s="115">
        <v>4.5466969226235622E+18</v>
      </c>
    </row>
    <row r="356" spans="4:10" ht="15" customHeight="1">
      <c r="D356" s="111" t="b">
        <v>0</v>
      </c>
      <c r="E356" s="125">
        <v>45627.669861111113</v>
      </c>
      <c r="F356" s="106">
        <v>0.8013529537467049</v>
      </c>
      <c r="G356" s="106">
        <v>1.0296172040454925</v>
      </c>
      <c r="H356" s="115">
        <v>276</v>
      </c>
      <c r="I356" s="115">
        <v>0</v>
      </c>
      <c r="J356" s="115">
        <v>1.7673618949122564E+19</v>
      </c>
    </row>
    <row r="357" spans="4:10" ht="15" customHeight="1">
      <c r="D357" s="111" t="b">
        <v>0</v>
      </c>
      <c r="E357" s="125">
        <v>45627.669872685183</v>
      </c>
      <c r="F357" s="106">
        <v>0.84142060143404018</v>
      </c>
      <c r="G357" s="106">
        <v>1.0502095481264024</v>
      </c>
      <c r="H357" s="115">
        <v>277</v>
      </c>
      <c r="I357" s="115">
        <v>0</v>
      </c>
      <c r="J357" s="115">
        <v>2.339053030071617E+18</v>
      </c>
    </row>
    <row r="358" spans="4:10" ht="15" customHeight="1">
      <c r="D358" s="111" t="b">
        <v>0</v>
      </c>
      <c r="E358" s="125">
        <v>45627.66988425926</v>
      </c>
      <c r="F358" s="106">
        <v>0.84983480744838058</v>
      </c>
      <c r="G358" s="106">
        <v>1.0292053571638744</v>
      </c>
      <c r="H358" s="115">
        <v>278</v>
      </c>
      <c r="I358" s="115">
        <v>0</v>
      </c>
      <c r="J358" s="115">
        <v>1.5631925122677998E+19</v>
      </c>
    </row>
    <row r="359" spans="4:10" ht="15" customHeight="1">
      <c r="D359" s="111" t="b">
        <v>0</v>
      </c>
      <c r="E359" s="125">
        <v>45627.669895833336</v>
      </c>
      <c r="F359" s="106">
        <v>0.80734306707596148</v>
      </c>
      <c r="G359" s="106">
        <v>1.039497410735513</v>
      </c>
      <c r="H359" s="115">
        <v>279</v>
      </c>
      <c r="I359" s="115">
        <v>0</v>
      </c>
      <c r="J359" s="115">
        <v>1.4061841445819367E+19</v>
      </c>
    </row>
    <row r="360" spans="4:10" ht="15" customHeight="1">
      <c r="D360" s="111" t="b">
        <v>0</v>
      </c>
      <c r="E360" s="125">
        <v>45627.669907407406</v>
      </c>
      <c r="F360" s="106">
        <v>0.83156335908824031</v>
      </c>
      <c r="G360" s="106">
        <v>0.99791751430609243</v>
      </c>
      <c r="H360" s="115">
        <v>280</v>
      </c>
      <c r="I360" s="115">
        <v>0</v>
      </c>
      <c r="J360" s="115">
        <v>1.995368747717547E+18</v>
      </c>
    </row>
    <row r="361" spans="4:10" ht="15" customHeight="1">
      <c r="D361" s="111" t="b">
        <v>0</v>
      </c>
      <c r="E361" s="125">
        <v>45627.669918981483</v>
      </c>
      <c r="F361" s="106">
        <v>0.79830082472471064</v>
      </c>
      <c r="G361" s="106">
        <v>1.0078966894491534</v>
      </c>
      <c r="H361" s="115">
        <v>281</v>
      </c>
      <c r="I361" s="115">
        <v>0</v>
      </c>
      <c r="J361" s="115">
        <v>8.4791422060436675E+18</v>
      </c>
    </row>
    <row r="362" spans="4:10" ht="15" customHeight="1">
      <c r="D362" s="111" t="b">
        <v>0</v>
      </c>
      <c r="E362" s="125">
        <v>45627.669930555552</v>
      </c>
      <c r="F362" s="106">
        <v>0.78233480823021639</v>
      </c>
      <c r="G362" s="106">
        <v>1.0582915239216111</v>
      </c>
      <c r="H362" s="115">
        <v>282</v>
      </c>
      <c r="I362" s="115">
        <v>0</v>
      </c>
      <c r="J362" s="115">
        <v>1.0246375320434639E+19</v>
      </c>
    </row>
    <row r="363" spans="4:10" ht="15" customHeight="1">
      <c r="D363" s="111" t="b">
        <v>0</v>
      </c>
      <c r="E363" s="125">
        <v>45627.669942129629</v>
      </c>
      <c r="F363" s="106">
        <v>0.77451146014791428</v>
      </c>
      <c r="G363" s="106">
        <v>1.0159598629647466</v>
      </c>
      <c r="H363" s="115">
        <v>283</v>
      </c>
      <c r="I363" s="115">
        <v>0</v>
      </c>
      <c r="J363" s="115">
        <v>8.1275845649341E+18</v>
      </c>
    </row>
    <row r="364" spans="4:10" ht="15" customHeight="1">
      <c r="D364" s="111" t="b">
        <v>0</v>
      </c>
      <c r="E364" s="125">
        <v>45627.669953703706</v>
      </c>
      <c r="F364" s="106">
        <v>0.79000168935087256</v>
      </c>
      <c r="G364" s="106">
        <v>1.066757856112984</v>
      </c>
      <c r="H364" s="115">
        <v>284</v>
      </c>
      <c r="I364" s="115">
        <v>0</v>
      </c>
      <c r="J364" s="115">
        <v>1.3914363521224536E+19</v>
      </c>
    </row>
    <row r="365" spans="4:10" ht="15" customHeight="1">
      <c r="D365" s="111" t="b">
        <v>0</v>
      </c>
      <c r="E365" s="125">
        <v>45627.669965277775</v>
      </c>
      <c r="F365" s="106">
        <v>0.78210167245736384</v>
      </c>
      <c r="G365" s="106">
        <v>1.0240875418684645</v>
      </c>
      <c r="H365" s="115">
        <v>285</v>
      </c>
      <c r="I365" s="115">
        <v>0</v>
      </c>
      <c r="J365" s="115">
        <v>1.5439294424533854E+19</v>
      </c>
    </row>
    <row r="366" spans="4:10" ht="15" customHeight="1">
      <c r="D366" s="111" t="b">
        <v>0</v>
      </c>
      <c r="E366" s="125">
        <v>45627.669976851852</v>
      </c>
      <c r="F366" s="106">
        <v>0.77428065573279015</v>
      </c>
      <c r="G366" s="106">
        <v>0.98312404019372601</v>
      </c>
      <c r="H366" s="115">
        <v>286</v>
      </c>
      <c r="I366" s="115">
        <v>0</v>
      </c>
      <c r="J366" s="115">
        <v>2.663234009114453E+18</v>
      </c>
    </row>
    <row r="367" spans="4:10" ht="15" customHeight="1">
      <c r="D367" s="111" t="b">
        <v>0</v>
      </c>
      <c r="E367" s="125">
        <v>45627.669988425929</v>
      </c>
      <c r="F367" s="106">
        <v>0.81299468851942969</v>
      </c>
      <c r="G367" s="106">
        <v>1.0322802422034123</v>
      </c>
      <c r="H367" s="115">
        <v>287</v>
      </c>
      <c r="I367" s="115">
        <v>0</v>
      </c>
      <c r="J367" s="115">
        <v>1.078220757602809E+19</v>
      </c>
    </row>
    <row r="368" spans="4:10" ht="15" customHeight="1">
      <c r="D368" s="111" t="b">
        <v>0</v>
      </c>
      <c r="E368" s="125">
        <v>45627.67</v>
      </c>
      <c r="F368" s="106">
        <v>0.79673479474904108</v>
      </c>
      <c r="G368" s="106">
        <v>0.99098903251527581</v>
      </c>
      <c r="H368" s="115">
        <v>288</v>
      </c>
      <c r="I368" s="115">
        <v>0</v>
      </c>
      <c r="J368" s="115">
        <v>1.2900071039239318E+19</v>
      </c>
    </row>
    <row r="369" spans="4:10" ht="15" customHeight="1">
      <c r="D369" s="111" t="b">
        <v>0</v>
      </c>
      <c r="E369" s="125">
        <v>45627.670011574075</v>
      </c>
      <c r="F369" s="106">
        <v>0.78080009885406021</v>
      </c>
      <c r="G369" s="106">
        <v>1.0008989228404286</v>
      </c>
      <c r="H369" s="115">
        <v>289</v>
      </c>
      <c r="I369" s="115">
        <v>0</v>
      </c>
      <c r="J369" s="115">
        <v>7.5769712755882742E+18</v>
      </c>
    </row>
    <row r="370" spans="4:10" ht="15" customHeight="1">
      <c r="D370" s="111" t="b">
        <v>0</v>
      </c>
      <c r="E370" s="125">
        <v>45627.670023148145</v>
      </c>
      <c r="F370" s="106">
        <v>0.74176009391135711</v>
      </c>
      <c r="G370" s="106">
        <v>1.0109079120688329</v>
      </c>
      <c r="H370" s="115">
        <v>290</v>
      </c>
      <c r="I370" s="115">
        <v>0</v>
      </c>
      <c r="J370" s="115">
        <v>8.4231133545840118E+18</v>
      </c>
    </row>
    <row r="371" spans="4:10" ht="15" customHeight="1">
      <c r="D371" s="111" t="b">
        <v>0</v>
      </c>
      <c r="E371" s="125">
        <v>45627.670034722221</v>
      </c>
      <c r="F371" s="106">
        <v>0.71208969015490275</v>
      </c>
      <c r="G371" s="106">
        <v>0.98058067470676802</v>
      </c>
      <c r="H371" s="115">
        <v>291</v>
      </c>
      <c r="I371" s="115">
        <v>0</v>
      </c>
      <c r="J371" s="115">
        <v>1.1903119755302525E+19</v>
      </c>
    </row>
    <row r="372" spans="4:10" ht="15" customHeight="1">
      <c r="D372" s="111" t="b">
        <v>0</v>
      </c>
      <c r="E372" s="125">
        <v>45627.670046296298</v>
      </c>
      <c r="F372" s="106">
        <v>0.74057327776109894</v>
      </c>
      <c r="G372" s="106">
        <v>1.009998094947971</v>
      </c>
      <c r="H372" s="115">
        <v>292</v>
      </c>
      <c r="I372" s="115">
        <v>0</v>
      </c>
      <c r="J372" s="115">
        <v>5.174778496595582E+18</v>
      </c>
    </row>
    <row r="373" spans="4:10" ht="15" customHeight="1">
      <c r="D373" s="111" t="b">
        <v>0</v>
      </c>
      <c r="E373" s="125">
        <v>45627.670057870368</v>
      </c>
      <c r="F373" s="106">
        <v>0.77019620887154294</v>
      </c>
      <c r="G373" s="106">
        <v>1.009998094947971</v>
      </c>
      <c r="H373" s="115">
        <v>293</v>
      </c>
      <c r="I373" s="115">
        <v>0</v>
      </c>
      <c r="J373" s="115">
        <v>5.5814093704013312E+18</v>
      </c>
    </row>
    <row r="374" spans="4:10" ht="15" customHeight="1">
      <c r="D374" s="111" t="b">
        <v>0</v>
      </c>
      <c r="E374" s="125">
        <v>45627.670069444444</v>
      </c>
      <c r="F374" s="106">
        <v>0.80100405722640466</v>
      </c>
      <c r="G374" s="106">
        <v>0.97969815209953182</v>
      </c>
      <c r="H374" s="115">
        <v>294</v>
      </c>
      <c r="I374" s="115">
        <v>0</v>
      </c>
      <c r="J374" s="115">
        <v>1.0458556926248884E+18</v>
      </c>
    </row>
    <row r="375" spans="4:10" ht="15" customHeight="1">
      <c r="D375" s="111" t="b">
        <v>0</v>
      </c>
      <c r="E375" s="125">
        <v>45627.670081018521</v>
      </c>
      <c r="F375" s="106">
        <v>0.7689638949373484</v>
      </c>
      <c r="G375" s="106">
        <v>0.94051022601555045</v>
      </c>
      <c r="H375" s="115">
        <v>295</v>
      </c>
      <c r="I375" s="115">
        <v>0</v>
      </c>
      <c r="J375" s="115">
        <v>7.0537409769347564E+18</v>
      </c>
    </row>
    <row r="376" spans="4:10" ht="15" customHeight="1">
      <c r="D376" s="111" t="b">
        <v>0</v>
      </c>
      <c r="E376" s="125">
        <v>45627.670092592591</v>
      </c>
      <c r="F376" s="106">
        <v>0.73051570019048095</v>
      </c>
      <c r="G376" s="106">
        <v>0.94051022601555045</v>
      </c>
      <c r="H376" s="115">
        <v>296</v>
      </c>
      <c r="I376" s="115">
        <v>0</v>
      </c>
      <c r="J376" s="115">
        <v>3.2603549986299566E+18</v>
      </c>
    </row>
    <row r="377" spans="4:10" ht="15" customHeight="1">
      <c r="D377" s="111" t="b">
        <v>0</v>
      </c>
      <c r="E377" s="125">
        <v>45627.670104166667</v>
      </c>
      <c r="F377" s="106">
        <v>0.70860022918476651</v>
      </c>
      <c r="G377" s="106">
        <v>0.98753573731632804</v>
      </c>
      <c r="H377" s="115">
        <v>297</v>
      </c>
      <c r="I377" s="115">
        <v>0</v>
      </c>
      <c r="J377" s="115">
        <v>6.2226033462439281E+18</v>
      </c>
    </row>
    <row r="378" spans="4:10" ht="15" customHeight="1">
      <c r="D378" s="111" t="b">
        <v>0</v>
      </c>
      <c r="E378" s="125">
        <v>45627.670115740744</v>
      </c>
      <c r="F378" s="106">
        <v>0.70151422689291887</v>
      </c>
      <c r="G378" s="106">
        <v>0.95790966519683818</v>
      </c>
      <c r="H378" s="115">
        <v>298</v>
      </c>
      <c r="I378" s="115">
        <v>0</v>
      </c>
      <c r="J378" s="115">
        <v>1.7286026121383895E+19</v>
      </c>
    </row>
    <row r="379" spans="4:10" ht="15" customHeight="1">
      <c r="D379" s="111" t="b">
        <v>0</v>
      </c>
      <c r="E379" s="125">
        <v>45627.670127314814</v>
      </c>
      <c r="F379" s="106">
        <v>0.72255965369970643</v>
      </c>
      <c r="G379" s="106">
        <v>0.91001418193699624</v>
      </c>
      <c r="H379" s="115">
        <v>299</v>
      </c>
      <c r="I379" s="115">
        <v>0</v>
      </c>
      <c r="J379" s="115">
        <v>6.3740530156098755E+18</v>
      </c>
    </row>
    <row r="380" spans="4:10" ht="15" customHeight="1">
      <c r="D380" s="111" t="b">
        <v>0</v>
      </c>
      <c r="E380" s="125">
        <v>45627.670138888891</v>
      </c>
      <c r="F380" s="106">
        <v>0.69365726755171819</v>
      </c>
      <c r="G380" s="106">
        <v>0.91911432375636637</v>
      </c>
      <c r="H380" s="115">
        <v>300</v>
      </c>
      <c r="I380" s="115">
        <v>0</v>
      </c>
      <c r="J380" s="115">
        <v>3.1681356296212997E+18</v>
      </c>
    </row>
    <row r="381" spans="4:10" ht="15" customHeight="1">
      <c r="D381" s="111" t="b">
        <v>0</v>
      </c>
      <c r="E381" s="125">
        <v>45627.67015046296</v>
      </c>
      <c r="F381" s="106">
        <v>0.68672069487620102</v>
      </c>
      <c r="G381" s="106">
        <v>0.87315860756854791</v>
      </c>
      <c r="H381" s="115">
        <v>301</v>
      </c>
      <c r="I381" s="115">
        <v>0</v>
      </c>
      <c r="J381" s="115">
        <v>5.5625603116278661E+18</v>
      </c>
    </row>
    <row r="382" spans="4:10" ht="15" customHeight="1">
      <c r="D382" s="111" t="b">
        <v>0</v>
      </c>
      <c r="E382" s="125">
        <v>45627.670162037037</v>
      </c>
      <c r="F382" s="106">
        <v>0.67298628097867697</v>
      </c>
      <c r="G382" s="106">
        <v>0.83823226326580591</v>
      </c>
      <c r="H382" s="115">
        <v>302</v>
      </c>
      <c r="I382" s="115">
        <v>0</v>
      </c>
      <c r="J382" s="115">
        <v>4.9152210907785021E+18</v>
      </c>
    </row>
    <row r="383" spans="4:10" ht="15" customHeight="1">
      <c r="D383" s="111" t="b">
        <v>0</v>
      </c>
      <c r="E383" s="125">
        <v>45627.670173611114</v>
      </c>
      <c r="F383" s="106">
        <v>0.67298628097867697</v>
      </c>
      <c r="G383" s="106">
        <v>0.8130852953678317</v>
      </c>
      <c r="H383" s="115">
        <v>303</v>
      </c>
      <c r="I383" s="115">
        <v>0</v>
      </c>
      <c r="J383" s="115">
        <v>8.9033797867038853E+18</v>
      </c>
    </row>
    <row r="384" spans="4:10" ht="15" customHeight="1">
      <c r="D384" s="111" t="b">
        <v>0</v>
      </c>
      <c r="E384" s="125">
        <v>45627.670185185183</v>
      </c>
      <c r="F384" s="106">
        <v>0.6864460065982505</v>
      </c>
      <c r="G384" s="106">
        <v>0.82934700127518834</v>
      </c>
      <c r="H384" s="115">
        <v>304</v>
      </c>
      <c r="I384" s="115">
        <v>0</v>
      </c>
      <c r="J384" s="115">
        <v>1.6725110619377379E+19</v>
      </c>
    </row>
    <row r="385" spans="4:10" ht="15" customHeight="1">
      <c r="D385" s="111" t="b">
        <v>0</v>
      </c>
      <c r="E385" s="125">
        <v>45627.67019675926</v>
      </c>
      <c r="F385" s="106">
        <v>0.65898816633432045</v>
      </c>
      <c r="G385" s="106">
        <v>0.82105353126243641</v>
      </c>
      <c r="H385" s="115">
        <v>305</v>
      </c>
      <c r="I385" s="115">
        <v>0</v>
      </c>
      <c r="J385" s="115">
        <v>1.0690106183958039E+19</v>
      </c>
    </row>
    <row r="386" spans="4:10" ht="15" customHeight="1">
      <c r="D386" s="111" t="b">
        <v>0</v>
      </c>
      <c r="E386" s="125">
        <v>45627.670208333337</v>
      </c>
      <c r="F386" s="106">
        <v>0.69193757465103645</v>
      </c>
      <c r="G386" s="106">
        <v>0.8292640665750608</v>
      </c>
      <c r="H386" s="115">
        <v>306</v>
      </c>
      <c r="I386" s="115">
        <v>0</v>
      </c>
      <c r="J386" s="115">
        <v>2.6014606714014172E+18</v>
      </c>
    </row>
    <row r="387" spans="4:10" ht="15" customHeight="1">
      <c r="D387" s="111" t="b">
        <v>0</v>
      </c>
      <c r="E387" s="125">
        <v>45627.670219907406</v>
      </c>
      <c r="F387" s="106">
        <v>0.67809882315801573</v>
      </c>
      <c r="G387" s="106">
        <v>0.84584934790656208</v>
      </c>
      <c r="H387" s="115">
        <v>307</v>
      </c>
      <c r="I387" s="115">
        <v>0</v>
      </c>
      <c r="J387" s="115">
        <v>5.0309091372714977E+18</v>
      </c>
    </row>
    <row r="388" spans="4:10" ht="15" customHeight="1">
      <c r="D388" s="111" t="b">
        <v>0</v>
      </c>
      <c r="E388" s="125">
        <v>45627.670231481483</v>
      </c>
      <c r="F388" s="106">
        <v>0.65775585846327522</v>
      </c>
      <c r="G388" s="106">
        <v>0.8373908544274965</v>
      </c>
      <c r="H388" s="115">
        <v>308</v>
      </c>
      <c r="I388" s="115">
        <v>0</v>
      </c>
      <c r="J388" s="115">
        <v>1.7320176172546818E+19</v>
      </c>
    </row>
    <row r="389" spans="4:10" ht="15" customHeight="1">
      <c r="D389" s="111" t="b">
        <v>0</v>
      </c>
      <c r="E389" s="125">
        <v>45627.670243055552</v>
      </c>
      <c r="F389" s="106">
        <v>0.67091097563254076</v>
      </c>
      <c r="G389" s="106">
        <v>0.8206430373389465</v>
      </c>
      <c r="H389" s="115">
        <v>309</v>
      </c>
      <c r="I389" s="115">
        <v>0</v>
      </c>
      <c r="J389" s="115">
        <v>4.3137990603582807E+18</v>
      </c>
    </row>
    <row r="390" spans="4:10" ht="15" customHeight="1">
      <c r="D390" s="111" t="b">
        <v>0</v>
      </c>
      <c r="E390" s="125">
        <v>45627.670254629629</v>
      </c>
      <c r="F390" s="106">
        <v>0.67091097563254076</v>
      </c>
      <c r="G390" s="106">
        <v>0.85346875883250439</v>
      </c>
      <c r="H390" s="115">
        <v>310</v>
      </c>
      <c r="I390" s="115">
        <v>0</v>
      </c>
      <c r="J390" s="115">
        <v>7.7863395376983194E+18</v>
      </c>
    </row>
    <row r="391" spans="4:10" ht="15" customHeight="1">
      <c r="D391" s="111" t="b">
        <v>0</v>
      </c>
      <c r="E391" s="125">
        <v>45627.670266203706</v>
      </c>
      <c r="F391" s="106">
        <v>0.69103830490151696</v>
      </c>
      <c r="G391" s="106">
        <v>0.86200344642082949</v>
      </c>
      <c r="H391" s="115">
        <v>311</v>
      </c>
      <c r="I391" s="115">
        <v>0</v>
      </c>
      <c r="J391" s="115">
        <v>1.284643265589065E+18</v>
      </c>
    </row>
    <row r="392" spans="4:10" ht="15" customHeight="1">
      <c r="D392" s="111" t="b">
        <v>0</v>
      </c>
      <c r="E392" s="125">
        <v>45627.670277777775</v>
      </c>
      <c r="F392" s="106">
        <v>0.67030715575447142</v>
      </c>
      <c r="G392" s="106">
        <v>0.89648358427766273</v>
      </c>
      <c r="H392" s="115">
        <v>312</v>
      </c>
      <c r="I392" s="115">
        <v>0</v>
      </c>
      <c r="J392" s="115">
        <v>1.6657979847247102E+19</v>
      </c>
    </row>
    <row r="393" spans="4:10" ht="15" customHeight="1">
      <c r="D393" s="111" t="b">
        <v>0</v>
      </c>
      <c r="E393" s="125">
        <v>45627.670289351852</v>
      </c>
      <c r="F393" s="106">
        <v>0.69711944198465026</v>
      </c>
      <c r="G393" s="106">
        <v>0.89648358427766273</v>
      </c>
      <c r="H393" s="115">
        <v>313</v>
      </c>
      <c r="I393" s="115">
        <v>0</v>
      </c>
      <c r="J393" s="115">
        <v>6.0541083915107574E+18</v>
      </c>
    </row>
    <row r="394" spans="4:10" ht="15" customHeight="1">
      <c r="D394" s="111" t="b">
        <v>0</v>
      </c>
      <c r="E394" s="125">
        <v>45627.670300925929</v>
      </c>
      <c r="F394" s="106">
        <v>0.68317705314495725</v>
      </c>
      <c r="G394" s="106">
        <v>0.85165940506377957</v>
      </c>
      <c r="H394" s="115">
        <v>314</v>
      </c>
      <c r="I394" s="115">
        <v>0</v>
      </c>
      <c r="J394" s="115">
        <v>1.5260514940731922E+19</v>
      </c>
    </row>
    <row r="395" spans="4:10" ht="15" customHeight="1">
      <c r="D395" s="111" t="b">
        <v>0</v>
      </c>
      <c r="E395" s="125">
        <v>45627.670312499999</v>
      </c>
      <c r="F395" s="106">
        <v>0.69684059420785638</v>
      </c>
      <c r="G395" s="106">
        <v>0.85165940506377957</v>
      </c>
      <c r="H395" s="115">
        <v>315</v>
      </c>
      <c r="I395" s="115">
        <v>0</v>
      </c>
      <c r="J395" s="115">
        <v>1.6454995451135345E+19</v>
      </c>
    </row>
    <row r="396" spans="4:10" ht="15" customHeight="1">
      <c r="D396" s="111" t="b">
        <v>0</v>
      </c>
      <c r="E396" s="125">
        <v>45627.670324074075</v>
      </c>
      <c r="F396" s="106">
        <v>0.66199856449746353</v>
      </c>
      <c r="G396" s="106">
        <v>0.88572578126633084</v>
      </c>
      <c r="H396" s="115">
        <v>316</v>
      </c>
      <c r="I396" s="115">
        <v>0</v>
      </c>
      <c r="J396" s="115">
        <v>8.223625371839915E+18</v>
      </c>
    </row>
    <row r="397" spans="4:10" ht="15" customHeight="1">
      <c r="D397" s="111" t="b">
        <v>0</v>
      </c>
      <c r="E397" s="125">
        <v>45627.670335648145</v>
      </c>
      <c r="F397" s="106">
        <v>0.67523853578741277</v>
      </c>
      <c r="G397" s="106">
        <v>0.84143949220301428</v>
      </c>
      <c r="H397" s="115">
        <v>317</v>
      </c>
      <c r="I397" s="115">
        <v>0</v>
      </c>
      <c r="J397" s="115">
        <v>2.402219967042988E+18</v>
      </c>
    </row>
    <row r="398" spans="4:10" ht="15" customHeight="1">
      <c r="D398" s="111" t="b">
        <v>0</v>
      </c>
      <c r="E398" s="125">
        <v>45627.670347222222</v>
      </c>
      <c r="F398" s="106">
        <v>0.64147660899804215</v>
      </c>
      <c r="G398" s="106">
        <v>0.82461070235895395</v>
      </c>
      <c r="H398" s="115">
        <v>318</v>
      </c>
      <c r="I398" s="115">
        <v>0</v>
      </c>
      <c r="J398" s="115">
        <v>1.1980735663538635E+19</v>
      </c>
    </row>
    <row r="399" spans="4:10" ht="15" customHeight="1">
      <c r="D399" s="111" t="b">
        <v>0</v>
      </c>
      <c r="E399" s="125">
        <v>45627.670358796298</v>
      </c>
      <c r="F399" s="106">
        <v>0.63506184290806178</v>
      </c>
      <c r="G399" s="106">
        <v>0.81636459533536443</v>
      </c>
      <c r="H399" s="115">
        <v>319</v>
      </c>
      <c r="I399" s="115">
        <v>0</v>
      </c>
      <c r="J399" s="115">
        <v>8.5302342524654449E+18</v>
      </c>
    </row>
    <row r="400" spans="4:10" ht="15" customHeight="1">
      <c r="D400" s="111" t="b">
        <v>0</v>
      </c>
      <c r="E400" s="125">
        <v>45627.670370370368</v>
      </c>
      <c r="F400" s="106">
        <v>0.6668149350534649</v>
      </c>
      <c r="G400" s="106">
        <v>0.849019179148779</v>
      </c>
      <c r="H400" s="115">
        <v>320</v>
      </c>
      <c r="I400" s="115">
        <v>0</v>
      </c>
      <c r="J400" s="115">
        <v>8.603242827305046E+18</v>
      </c>
    </row>
    <row r="401" spans="4:10" ht="15" customHeight="1">
      <c r="D401" s="111" t="b">
        <v>0</v>
      </c>
      <c r="E401" s="125">
        <v>45627.670381944445</v>
      </c>
      <c r="F401" s="106">
        <v>0.6668149350534649</v>
      </c>
      <c r="G401" s="106">
        <v>0.891470138106218</v>
      </c>
      <c r="H401" s="115">
        <v>321</v>
      </c>
      <c r="I401" s="115">
        <v>0</v>
      </c>
      <c r="J401" s="115">
        <v>1.4999429802700528E+19</v>
      </c>
    </row>
    <row r="402" spans="4:10" ht="15" customHeight="1">
      <c r="D402" s="111" t="b">
        <v>0</v>
      </c>
      <c r="E402" s="125">
        <v>45627.670393518521</v>
      </c>
      <c r="F402" s="106">
        <v>0.67348308440399951</v>
      </c>
      <c r="G402" s="106">
        <v>0.92712894363046683</v>
      </c>
      <c r="H402" s="115">
        <v>322</v>
      </c>
      <c r="I402" s="115">
        <v>0</v>
      </c>
      <c r="J402" s="115">
        <v>1.8115098586170096E+19</v>
      </c>
    </row>
    <row r="403" spans="4:10" ht="15" customHeight="1">
      <c r="D403" s="111" t="b">
        <v>0</v>
      </c>
      <c r="E403" s="125">
        <v>45627.670405092591</v>
      </c>
      <c r="F403" s="106">
        <v>0.70042240778015952</v>
      </c>
      <c r="G403" s="106">
        <v>0.97348539081199004</v>
      </c>
      <c r="H403" s="115">
        <v>323</v>
      </c>
      <c r="I403" s="115">
        <v>0</v>
      </c>
      <c r="J403" s="115">
        <v>1.5106427178303883E+19</v>
      </c>
    </row>
    <row r="404" spans="4:10" ht="15" customHeight="1">
      <c r="D404" s="111" t="b">
        <v>0</v>
      </c>
      <c r="E404" s="125">
        <v>45627.670416666668</v>
      </c>
      <c r="F404" s="106">
        <v>0.71443085593576272</v>
      </c>
      <c r="G404" s="106">
        <v>0.92481112127139065</v>
      </c>
      <c r="H404" s="115">
        <v>324</v>
      </c>
      <c r="I404" s="115">
        <v>0</v>
      </c>
      <c r="J404" s="115">
        <v>1.7283137137952494E+19</v>
      </c>
    </row>
    <row r="405" spans="4:10" ht="15" customHeight="1">
      <c r="D405" s="111" t="b">
        <v>0</v>
      </c>
      <c r="E405" s="125">
        <v>45627.670428240737</v>
      </c>
      <c r="F405" s="106">
        <v>0.72871947305447804</v>
      </c>
      <c r="G405" s="106">
        <v>0.97105167733496023</v>
      </c>
      <c r="H405" s="115">
        <v>325</v>
      </c>
      <c r="I405" s="115">
        <v>0</v>
      </c>
      <c r="J405" s="115">
        <v>3.3198205081682227E+18</v>
      </c>
    </row>
    <row r="406" spans="4:10" ht="15" customHeight="1">
      <c r="D406" s="111" t="b">
        <v>0</v>
      </c>
      <c r="E406" s="125">
        <v>45627.670439814814</v>
      </c>
      <c r="F406" s="106">
        <v>0.74329386251556762</v>
      </c>
      <c r="G406" s="106">
        <v>1.0001832276550091</v>
      </c>
      <c r="H406" s="115">
        <v>326</v>
      </c>
      <c r="I406" s="115">
        <v>0</v>
      </c>
      <c r="J406" s="115">
        <v>1.5439958040729682E+19</v>
      </c>
    </row>
    <row r="407" spans="4:10" ht="15" customHeight="1">
      <c r="D407" s="111" t="b">
        <v>0</v>
      </c>
      <c r="E407" s="125">
        <v>45627.670451388891</v>
      </c>
      <c r="F407" s="106">
        <v>0.77302561701619033</v>
      </c>
      <c r="G407" s="106">
        <v>1.0301887244846595</v>
      </c>
      <c r="H407" s="115">
        <v>327</v>
      </c>
      <c r="I407" s="115">
        <v>0</v>
      </c>
      <c r="J407" s="115">
        <v>1.1437402459889144E+19</v>
      </c>
    </row>
    <row r="408" spans="4:10" ht="15" customHeight="1">
      <c r="D408" s="111" t="b">
        <v>0</v>
      </c>
      <c r="E408" s="125">
        <v>45627.67046296296</v>
      </c>
      <c r="F408" s="106">
        <v>0.74983484850570459</v>
      </c>
      <c r="G408" s="106">
        <v>1.0301887244846595</v>
      </c>
      <c r="H408" s="115">
        <v>328</v>
      </c>
      <c r="I408" s="115">
        <v>0</v>
      </c>
      <c r="J408" s="115">
        <v>6.7416001851538668E+18</v>
      </c>
    </row>
    <row r="409" spans="4:10" ht="15" customHeight="1">
      <c r="D409" s="111" t="b">
        <v>0</v>
      </c>
      <c r="E409" s="125">
        <v>45627.670474537037</v>
      </c>
      <c r="F409" s="106">
        <v>0.71984145456547632</v>
      </c>
      <c r="G409" s="106">
        <v>1.0507924989743527</v>
      </c>
      <c r="H409" s="115">
        <v>329</v>
      </c>
      <c r="I409" s="115">
        <v>0</v>
      </c>
      <c r="J409" s="115">
        <v>8.155074650438142E+18</v>
      </c>
    </row>
    <row r="410" spans="4:10" ht="15" customHeight="1">
      <c r="D410" s="111" t="b">
        <v>0</v>
      </c>
      <c r="E410" s="125">
        <v>45627.670486111114</v>
      </c>
      <c r="F410" s="106">
        <v>0.69104779638285729</v>
      </c>
      <c r="G410" s="106">
        <v>1.0087607990153786</v>
      </c>
      <c r="H410" s="115">
        <v>330</v>
      </c>
      <c r="I410" s="115">
        <v>0</v>
      </c>
      <c r="J410" s="115">
        <v>1.0663218691663649E+19</v>
      </c>
    </row>
    <row r="411" spans="4:10" ht="15" customHeight="1">
      <c r="D411" s="111" t="b">
        <v>0</v>
      </c>
      <c r="E411" s="125">
        <v>45627.670497685183</v>
      </c>
      <c r="F411" s="106">
        <v>0.71868970823817158</v>
      </c>
      <c r="G411" s="106">
        <v>1.0087607990153786</v>
      </c>
      <c r="H411" s="115">
        <v>331</v>
      </c>
      <c r="I411" s="115">
        <v>0</v>
      </c>
      <c r="J411" s="115">
        <v>1.586603982923689E+19</v>
      </c>
    </row>
    <row r="412" spans="4:10" ht="15" customHeight="1">
      <c r="D412" s="111" t="b">
        <v>0</v>
      </c>
      <c r="E412" s="125">
        <v>45627.67050925926</v>
      </c>
      <c r="F412" s="106">
        <v>0.69712901699102636</v>
      </c>
      <c r="G412" s="106">
        <v>0.95832275906460962</v>
      </c>
      <c r="H412" s="115">
        <v>332</v>
      </c>
      <c r="I412" s="115">
        <v>0</v>
      </c>
      <c r="J412" s="115">
        <v>1.5261689324227561E+19</v>
      </c>
    </row>
    <row r="413" spans="4:10" ht="15" customHeight="1">
      <c r="D413" s="111" t="b">
        <v>0</v>
      </c>
      <c r="E413" s="125">
        <v>45627.670520833337</v>
      </c>
      <c r="F413" s="106">
        <v>0.69712901699102636</v>
      </c>
      <c r="G413" s="106">
        <v>0.95832275906460962</v>
      </c>
      <c r="H413" s="115">
        <v>333</v>
      </c>
      <c r="I413" s="115">
        <v>0</v>
      </c>
      <c r="J413" s="115">
        <v>1.3536320487714068E+19</v>
      </c>
    </row>
    <row r="414" spans="4:10" ht="15" customHeight="1">
      <c r="D414" s="111" t="b">
        <v>0</v>
      </c>
      <c r="E414" s="125">
        <v>45627.670532407406</v>
      </c>
      <c r="F414" s="106">
        <v>0.73198546784057772</v>
      </c>
      <c r="G414" s="106">
        <v>0.97748921424590185</v>
      </c>
      <c r="H414" s="115">
        <v>334</v>
      </c>
      <c r="I414" s="115">
        <v>0</v>
      </c>
      <c r="J414" s="115">
        <v>7.7460840007867709E+18</v>
      </c>
    </row>
    <row r="415" spans="4:10" ht="15" customHeight="1">
      <c r="D415" s="111" t="b">
        <v>0</v>
      </c>
      <c r="E415" s="125">
        <v>45627.670543981483</v>
      </c>
      <c r="F415" s="106">
        <v>0.71734575848376614</v>
      </c>
      <c r="G415" s="106">
        <v>1.0165887828157381</v>
      </c>
      <c r="H415" s="115">
        <v>335</v>
      </c>
      <c r="I415" s="115">
        <v>0</v>
      </c>
      <c r="J415" s="115">
        <v>1.1376715921955897E+19</v>
      </c>
    </row>
    <row r="416" spans="4:10" ht="15" customHeight="1">
      <c r="D416" s="111" t="b">
        <v>0</v>
      </c>
      <c r="E416" s="125">
        <v>45627.670555555553</v>
      </c>
      <c r="F416" s="106">
        <v>0.7532130464079545</v>
      </c>
      <c r="G416" s="106">
        <v>1.0267546706438955</v>
      </c>
      <c r="H416" s="115">
        <v>336</v>
      </c>
      <c r="I416" s="115">
        <v>0</v>
      </c>
      <c r="J416" s="115">
        <v>4.1698692863673912E+18</v>
      </c>
    </row>
    <row r="417" spans="4:10" ht="15" customHeight="1">
      <c r="D417" s="111" t="b">
        <v>0</v>
      </c>
      <c r="E417" s="125">
        <v>45627.670567129629</v>
      </c>
      <c r="F417" s="106">
        <v>0.79087369872835223</v>
      </c>
      <c r="G417" s="106">
        <v>0.98568448381813956</v>
      </c>
      <c r="H417" s="115">
        <v>337</v>
      </c>
      <c r="I417" s="115">
        <v>0</v>
      </c>
      <c r="J417" s="115">
        <v>4.1513157119663908E+18</v>
      </c>
    </row>
    <row r="418" spans="4:10" ht="15" customHeight="1">
      <c r="D418" s="111" t="b">
        <v>0</v>
      </c>
      <c r="E418" s="125">
        <v>45627.670578703706</v>
      </c>
      <c r="F418" s="106">
        <v>0.80669117270291923</v>
      </c>
      <c r="G418" s="106">
        <v>1.0053981734945026</v>
      </c>
      <c r="H418" s="115">
        <v>338</v>
      </c>
      <c r="I418" s="115">
        <v>0</v>
      </c>
      <c r="J418" s="115">
        <v>1.7345498471145581E+19</v>
      </c>
    </row>
    <row r="419" spans="4:10" ht="15" customHeight="1">
      <c r="D419" s="111" t="b">
        <v>0</v>
      </c>
      <c r="E419" s="125">
        <v>45627.670590277776</v>
      </c>
      <c r="F419" s="106">
        <v>0.8308919078840068</v>
      </c>
      <c r="G419" s="106">
        <v>1.0255061369643925</v>
      </c>
      <c r="H419" s="115">
        <v>339</v>
      </c>
      <c r="I419" s="115">
        <v>0</v>
      </c>
      <c r="J419" s="115">
        <v>1.6450731616158927E+19</v>
      </c>
    </row>
    <row r="420" spans="4:10" ht="15" customHeight="1">
      <c r="D420" s="111" t="b">
        <v>0</v>
      </c>
      <c r="E420" s="125">
        <v>45627.670601851853</v>
      </c>
      <c r="F420" s="106">
        <v>0.81427406972632665</v>
      </c>
      <c r="G420" s="106">
        <v>1.0152510755947486</v>
      </c>
      <c r="H420" s="115">
        <v>340</v>
      </c>
      <c r="I420" s="115">
        <v>0</v>
      </c>
      <c r="J420" s="115">
        <v>1.5760032326182504E+19</v>
      </c>
    </row>
    <row r="421" spans="4:10" ht="15" customHeight="1">
      <c r="D421" s="111" t="b">
        <v>0</v>
      </c>
      <c r="E421" s="125">
        <v>45627.670613425929</v>
      </c>
      <c r="F421" s="106">
        <v>0.80613132902906337</v>
      </c>
      <c r="G421" s="106">
        <v>1.0050985648388011</v>
      </c>
      <c r="H421" s="115">
        <v>341</v>
      </c>
      <c r="I421" s="115">
        <v>0</v>
      </c>
      <c r="J421" s="115">
        <v>1.3857280835431948E+19</v>
      </c>
    </row>
    <row r="422" spans="4:10" ht="15" customHeight="1">
      <c r="D422" s="111" t="b">
        <v>0</v>
      </c>
      <c r="E422" s="125">
        <v>45627.670624999999</v>
      </c>
      <c r="F422" s="106">
        <v>0.79000870244848209</v>
      </c>
      <c r="G422" s="106">
        <v>1.0352515217839651</v>
      </c>
      <c r="H422" s="115">
        <v>342</v>
      </c>
      <c r="I422" s="115">
        <v>0</v>
      </c>
      <c r="J422" s="115">
        <v>1.0041697279155769E+19</v>
      </c>
    </row>
    <row r="423" spans="4:10" ht="15" customHeight="1">
      <c r="D423" s="111" t="b">
        <v>0</v>
      </c>
      <c r="E423" s="125">
        <v>45627.670636574076</v>
      </c>
      <c r="F423" s="106">
        <v>0.76630844137502763</v>
      </c>
      <c r="G423" s="106">
        <v>1.0352515217839651</v>
      </c>
      <c r="H423" s="115">
        <v>343</v>
      </c>
      <c r="I423" s="115">
        <v>0</v>
      </c>
      <c r="J423" s="115">
        <v>7.7075872307014246E+18</v>
      </c>
    </row>
    <row r="424" spans="4:10" ht="15" customHeight="1">
      <c r="D424" s="111" t="b">
        <v>0</v>
      </c>
      <c r="E424" s="125">
        <v>45627.670648148145</v>
      </c>
      <c r="F424" s="106">
        <v>0.80462386344377901</v>
      </c>
      <c r="G424" s="106">
        <v>1.0870140978731633</v>
      </c>
      <c r="H424" s="115">
        <v>344</v>
      </c>
      <c r="I424" s="115">
        <v>0</v>
      </c>
      <c r="J424" s="115">
        <v>1.1159647278485946E+19</v>
      </c>
    </row>
    <row r="425" spans="4:10" ht="15" customHeight="1">
      <c r="D425" s="111" t="b">
        <v>0</v>
      </c>
      <c r="E425" s="125">
        <v>45627.670659722222</v>
      </c>
      <c r="F425" s="106">
        <v>0.84485505661596805</v>
      </c>
      <c r="G425" s="106">
        <v>1.0870140978731633</v>
      </c>
      <c r="H425" s="115">
        <v>345</v>
      </c>
      <c r="I425" s="115">
        <v>0</v>
      </c>
      <c r="J425" s="115">
        <v>2.3561738695791642E+18</v>
      </c>
    </row>
    <row r="426" spans="4:10" ht="15" customHeight="1">
      <c r="D426" s="111" t="b">
        <v>0</v>
      </c>
      <c r="E426" s="125">
        <v>45627.670671296299</v>
      </c>
      <c r="F426" s="106">
        <v>0.8617521577482874</v>
      </c>
      <c r="G426" s="106">
        <v>1.1413648027668215</v>
      </c>
      <c r="H426" s="115">
        <v>346</v>
      </c>
      <c r="I426" s="115">
        <v>0</v>
      </c>
      <c r="J426" s="115">
        <v>2.1162464867332585E+18</v>
      </c>
    </row>
    <row r="427" spans="4:10" ht="15" customHeight="1">
      <c r="D427" s="111" t="b">
        <v>0</v>
      </c>
      <c r="E427" s="125">
        <v>45627.670682870368</v>
      </c>
      <c r="F427" s="106">
        <v>0.84451711459332168</v>
      </c>
      <c r="G427" s="106">
        <v>1.1527784507944898</v>
      </c>
      <c r="H427" s="115">
        <v>347</v>
      </c>
      <c r="I427" s="115">
        <v>0</v>
      </c>
      <c r="J427" s="115">
        <v>6.8673015864182292E+18</v>
      </c>
    </row>
    <row r="428" spans="4:10" ht="15" customHeight="1">
      <c r="D428" s="111" t="b">
        <v>0</v>
      </c>
      <c r="E428" s="125">
        <v>45627.670694444445</v>
      </c>
      <c r="F428" s="106">
        <v>0.81918160115552197</v>
      </c>
      <c r="G428" s="106">
        <v>1.0951395282547653</v>
      </c>
      <c r="H428" s="115">
        <v>348</v>
      </c>
      <c r="I428" s="115">
        <v>0</v>
      </c>
      <c r="J428" s="115">
        <v>1.0844579480271602E+19</v>
      </c>
    </row>
    <row r="429" spans="4:10" ht="15" customHeight="1">
      <c r="D429" s="111" t="b">
        <v>0</v>
      </c>
      <c r="E429" s="125">
        <v>45627.670706018522</v>
      </c>
      <c r="F429" s="106">
        <v>0.86014068121329812</v>
      </c>
      <c r="G429" s="106">
        <v>1.0841881329722176</v>
      </c>
      <c r="H429" s="115">
        <v>349</v>
      </c>
      <c r="I429" s="115">
        <v>0</v>
      </c>
      <c r="J429" s="115">
        <v>1.2007381554669619E+19</v>
      </c>
    </row>
    <row r="430" spans="4:10" ht="15" customHeight="1">
      <c r="D430" s="111" t="b">
        <v>0</v>
      </c>
      <c r="E430" s="125">
        <v>45627.670717592591</v>
      </c>
      <c r="F430" s="106">
        <v>0.83433646077689916</v>
      </c>
      <c r="G430" s="106">
        <v>1.0299787263236067</v>
      </c>
      <c r="H430" s="115">
        <v>350</v>
      </c>
      <c r="I430" s="115">
        <v>0</v>
      </c>
      <c r="J430" s="115">
        <v>5.0513608750083205E+18</v>
      </c>
    </row>
    <row r="431" spans="4:10" ht="15" customHeight="1">
      <c r="D431" s="111" t="b">
        <v>0</v>
      </c>
      <c r="E431" s="125">
        <v>45627.670729166668</v>
      </c>
      <c r="F431" s="106">
        <v>0.80930636695359215</v>
      </c>
      <c r="G431" s="106">
        <v>0.98877957727066235</v>
      </c>
      <c r="H431" s="115">
        <v>351</v>
      </c>
      <c r="I431" s="115">
        <v>0</v>
      </c>
      <c r="J431" s="115">
        <v>2.2497832982362583E+18</v>
      </c>
    </row>
    <row r="432" spans="4:10" ht="15" customHeight="1">
      <c r="D432" s="111" t="b">
        <v>0</v>
      </c>
      <c r="E432" s="125">
        <v>45627.670740740738</v>
      </c>
      <c r="F432" s="106">
        <v>0.78502717594498439</v>
      </c>
      <c r="G432" s="106">
        <v>1.0184429645887823</v>
      </c>
      <c r="H432" s="115">
        <v>352</v>
      </c>
      <c r="I432" s="115">
        <v>0</v>
      </c>
      <c r="J432" s="115">
        <v>6.7663317985256018E+18</v>
      </c>
    </row>
    <row r="433" spans="4:10" ht="15" customHeight="1">
      <c r="D433" s="111" t="b">
        <v>0</v>
      </c>
      <c r="E433" s="125">
        <v>45627.670752314814</v>
      </c>
      <c r="F433" s="106">
        <v>0.8007277194638841</v>
      </c>
      <c r="G433" s="106">
        <v>1.0184429645887823</v>
      </c>
      <c r="H433" s="115">
        <v>353</v>
      </c>
      <c r="I433" s="115">
        <v>0</v>
      </c>
      <c r="J433" s="115">
        <v>9.7754510718953718E+18</v>
      </c>
    </row>
    <row r="434" spans="4:10" ht="15" customHeight="1">
      <c r="D434" s="111" t="b">
        <v>0</v>
      </c>
      <c r="E434" s="125">
        <v>45627.670763888891</v>
      </c>
      <c r="F434" s="106">
        <v>0.77670588787996753</v>
      </c>
      <c r="G434" s="106">
        <v>0.99807410529700658</v>
      </c>
      <c r="H434" s="115">
        <v>354</v>
      </c>
      <c r="I434" s="115">
        <v>0</v>
      </c>
      <c r="J434" s="115">
        <v>4.6030138225991117E+18</v>
      </c>
    </row>
    <row r="435" spans="4:10" ht="15" customHeight="1">
      <c r="D435" s="111" t="b">
        <v>0</v>
      </c>
      <c r="E435" s="125">
        <v>45627.670775462961</v>
      </c>
      <c r="F435" s="106">
        <v>0.8077741233951663</v>
      </c>
      <c r="G435" s="106">
        <v>1.0280163284559167</v>
      </c>
      <c r="H435" s="115">
        <v>355</v>
      </c>
      <c r="I435" s="115">
        <v>0</v>
      </c>
      <c r="J435" s="115">
        <v>3.2890253697686743E+18</v>
      </c>
    </row>
    <row r="436" spans="4:10" ht="15" customHeight="1">
      <c r="D436" s="111" t="b">
        <v>0</v>
      </c>
      <c r="E436" s="125">
        <v>45627.670787037037</v>
      </c>
      <c r="F436" s="106">
        <v>0.78354089969331131</v>
      </c>
      <c r="G436" s="106">
        <v>1.0588568183095943</v>
      </c>
      <c r="H436" s="115">
        <v>356</v>
      </c>
      <c r="I436" s="115">
        <v>0</v>
      </c>
      <c r="J436" s="115">
        <v>6.2308074249759808E+17</v>
      </c>
    </row>
    <row r="437" spans="4:10" ht="15" customHeight="1">
      <c r="D437" s="111" t="b">
        <v>0</v>
      </c>
      <c r="E437" s="125">
        <v>45627.670798611114</v>
      </c>
      <c r="F437" s="106">
        <v>0.7600346727025119</v>
      </c>
      <c r="G437" s="106">
        <v>1.0165025455772105</v>
      </c>
      <c r="H437" s="115">
        <v>357</v>
      </c>
      <c r="I437" s="115">
        <v>0</v>
      </c>
      <c r="J437" s="115">
        <v>9.1650044373842094E+18</v>
      </c>
    </row>
    <row r="438" spans="4:10" ht="15" customHeight="1">
      <c r="D438" s="111" t="b">
        <v>0</v>
      </c>
      <c r="E438" s="125">
        <v>45627.670810185184</v>
      </c>
      <c r="F438" s="106">
        <v>0.75243432597548676</v>
      </c>
      <c r="G438" s="106">
        <v>0.98600746920989424</v>
      </c>
      <c r="H438" s="115">
        <v>358</v>
      </c>
      <c r="I438" s="115">
        <v>0</v>
      </c>
      <c r="J438" s="115">
        <v>1.7168966033348678E+19</v>
      </c>
    </row>
    <row r="439" spans="4:10" ht="15" customHeight="1">
      <c r="D439" s="111" t="b">
        <v>0</v>
      </c>
      <c r="E439" s="125">
        <v>45627.67082175926</v>
      </c>
      <c r="F439" s="106">
        <v>0.75995866923524169</v>
      </c>
      <c r="G439" s="106">
        <v>0.9761473945177952</v>
      </c>
      <c r="H439" s="115">
        <v>359</v>
      </c>
      <c r="I439" s="115">
        <v>0</v>
      </c>
      <c r="J439" s="115">
        <v>1.4193757974641965E+19</v>
      </c>
    </row>
    <row r="440" spans="4:10" ht="15" customHeight="1">
      <c r="D440" s="111" t="b">
        <v>0</v>
      </c>
      <c r="E440" s="125">
        <v>45627.67083333333</v>
      </c>
      <c r="F440" s="106">
        <v>0.7447594958505368</v>
      </c>
      <c r="G440" s="106">
        <v>1.0054318163533291</v>
      </c>
      <c r="H440" s="115">
        <v>360</v>
      </c>
      <c r="I440" s="115">
        <v>0</v>
      </c>
      <c r="J440" s="115">
        <v>1.0658770211086537E+19</v>
      </c>
    </row>
    <row r="441" spans="4:10" ht="15" customHeight="1">
      <c r="D441" s="111" t="b">
        <v>0</v>
      </c>
      <c r="E441" s="125">
        <v>45627.670844907407</v>
      </c>
      <c r="F441" s="106">
        <v>0.72241671097502069</v>
      </c>
      <c r="G441" s="106">
        <v>1.0255404526803957</v>
      </c>
      <c r="H441" s="115">
        <v>361</v>
      </c>
      <c r="I441" s="115">
        <v>0</v>
      </c>
      <c r="J441" s="115">
        <v>8.7908167216108954E+18</v>
      </c>
    </row>
    <row r="442" spans="4:10" ht="15" customHeight="1">
      <c r="D442" s="111" t="b">
        <v>0</v>
      </c>
      <c r="E442" s="125">
        <v>45627.670856481483</v>
      </c>
      <c r="F442" s="106">
        <v>0.72241671097502069</v>
      </c>
      <c r="G442" s="106">
        <v>1.0460512617340036</v>
      </c>
      <c r="H442" s="115">
        <v>362</v>
      </c>
      <c r="I442" s="115">
        <v>0</v>
      </c>
      <c r="J442" s="115">
        <v>3.5642853853727017E+18</v>
      </c>
    </row>
    <row r="443" spans="4:10" ht="15" customHeight="1">
      <c r="D443" s="111" t="b">
        <v>0</v>
      </c>
      <c r="E443" s="125">
        <v>45627.670868055553</v>
      </c>
      <c r="F443" s="106">
        <v>0.71519254386527042</v>
      </c>
      <c r="G443" s="106">
        <v>1.0565117743513437</v>
      </c>
      <c r="H443" s="115">
        <v>363</v>
      </c>
      <c r="I443" s="115">
        <v>0</v>
      </c>
      <c r="J443" s="115">
        <v>1.497033384898552E+19</v>
      </c>
    </row>
    <row r="444" spans="4:10" ht="15" customHeight="1">
      <c r="D444" s="111" t="b">
        <v>0</v>
      </c>
      <c r="E444" s="125">
        <v>45627.67087962963</v>
      </c>
      <c r="F444" s="106">
        <v>0.72234446930392315</v>
      </c>
      <c r="G444" s="106">
        <v>1.0987722453253974</v>
      </c>
      <c r="H444" s="115">
        <v>364</v>
      </c>
      <c r="I444" s="115">
        <v>0</v>
      </c>
      <c r="J444" s="115">
        <v>6.8549387590726072E+18</v>
      </c>
    </row>
    <row r="445" spans="4:10" ht="15" customHeight="1">
      <c r="D445" s="111" t="b">
        <v>0</v>
      </c>
      <c r="E445" s="125">
        <v>45627.670891203707</v>
      </c>
      <c r="F445" s="106">
        <v>0.71512102461088389</v>
      </c>
      <c r="G445" s="106">
        <v>1.1097599677786514</v>
      </c>
      <c r="H445" s="115">
        <v>365</v>
      </c>
      <c r="I445" s="115">
        <v>0</v>
      </c>
      <c r="J445" s="115">
        <v>2.2253196419247853E+17</v>
      </c>
    </row>
    <row r="446" spans="4:10" ht="15" customHeight="1">
      <c r="D446" s="111" t="b">
        <v>0</v>
      </c>
      <c r="E446" s="125">
        <v>45627.670902777776</v>
      </c>
      <c r="F446" s="106">
        <v>0.72227223485699277</v>
      </c>
      <c r="G446" s="106">
        <v>1.1652479661675841</v>
      </c>
      <c r="H446" s="115">
        <v>366</v>
      </c>
      <c r="I446" s="115">
        <v>0</v>
      </c>
      <c r="J446" s="115">
        <v>2.8443179435669699E+18</v>
      </c>
    </row>
    <row r="447" spans="4:10" ht="15" customHeight="1">
      <c r="D447" s="111" t="b">
        <v>0</v>
      </c>
      <c r="E447" s="125">
        <v>45627.670914351853</v>
      </c>
      <c r="F447" s="106">
        <v>0.70782679015985295</v>
      </c>
      <c r="G447" s="106">
        <v>1.1069855678592049</v>
      </c>
      <c r="H447" s="115">
        <v>367</v>
      </c>
      <c r="I447" s="115">
        <v>0</v>
      </c>
      <c r="J447" s="115">
        <v>1.2075763705998991E+19</v>
      </c>
    </row>
    <row r="448" spans="4:10" ht="15" customHeight="1">
      <c r="D448" s="111" t="b">
        <v>0</v>
      </c>
      <c r="E448" s="125">
        <v>45627.670925925922</v>
      </c>
      <c r="F448" s="106">
        <v>0.71490505806145144</v>
      </c>
      <c r="G448" s="106">
        <v>1.1069855678592049</v>
      </c>
      <c r="H448" s="115">
        <v>368</v>
      </c>
      <c r="I448" s="115">
        <v>0</v>
      </c>
      <c r="J448" s="115">
        <v>4.4789281595482266E+18</v>
      </c>
    </row>
    <row r="449" spans="4:10" ht="15" customHeight="1">
      <c r="D449" s="111" t="b">
        <v>0</v>
      </c>
      <c r="E449" s="125">
        <v>45627.670937499999</v>
      </c>
      <c r="F449" s="106">
        <v>0.75065031096452406</v>
      </c>
      <c r="G449" s="106">
        <v>1.0737760008234287</v>
      </c>
      <c r="H449" s="115">
        <v>369</v>
      </c>
      <c r="I449" s="115">
        <v>0</v>
      </c>
      <c r="J449" s="115">
        <v>5.825068965263786E+18</v>
      </c>
    </row>
    <row r="450" spans="4:10" ht="15" customHeight="1">
      <c r="D450" s="111" t="b">
        <v>0</v>
      </c>
      <c r="E450" s="125">
        <v>45627.670949074076</v>
      </c>
      <c r="F450" s="106">
        <v>0.71311779541629783</v>
      </c>
      <c r="G450" s="106">
        <v>1.0415627207987259</v>
      </c>
      <c r="H450" s="115">
        <v>370</v>
      </c>
      <c r="I450" s="115">
        <v>0</v>
      </c>
      <c r="J450" s="115">
        <v>1.1094338260149719E+19</v>
      </c>
    </row>
    <row r="451" spans="4:10" ht="15" customHeight="1">
      <c r="D451" s="111" t="b">
        <v>0</v>
      </c>
      <c r="E451" s="125">
        <v>45627.670960648145</v>
      </c>
      <c r="F451" s="106">
        <v>0.69172426155380884</v>
      </c>
      <c r="G451" s="106">
        <v>0.98948458475878964</v>
      </c>
      <c r="H451" s="115">
        <v>371</v>
      </c>
      <c r="I451" s="115">
        <v>0</v>
      </c>
      <c r="J451" s="115">
        <v>5.1408931387732337E+18</v>
      </c>
    </row>
    <row r="452" spans="4:10" ht="15" customHeight="1">
      <c r="D452" s="111" t="b">
        <v>0</v>
      </c>
      <c r="E452" s="125">
        <v>45627.670972222222</v>
      </c>
      <c r="F452" s="106">
        <v>0.67097253370719456</v>
      </c>
      <c r="G452" s="106">
        <v>1.0092742764539653</v>
      </c>
      <c r="H452" s="115">
        <v>372</v>
      </c>
      <c r="I452" s="115">
        <v>0</v>
      </c>
      <c r="J452" s="115">
        <v>5.0489676024896184E+18</v>
      </c>
    </row>
    <row r="453" spans="4:10" ht="15" customHeight="1">
      <c r="D453" s="111" t="b">
        <v>0</v>
      </c>
      <c r="E453" s="125">
        <v>45627.670983796299</v>
      </c>
      <c r="F453" s="106">
        <v>0.7045211603925543</v>
      </c>
      <c r="G453" s="106">
        <v>1.0294597619830446</v>
      </c>
      <c r="H453" s="115">
        <v>373</v>
      </c>
      <c r="I453" s="115">
        <v>0</v>
      </c>
      <c r="J453" s="115">
        <v>4.0329222063777556E+18</v>
      </c>
    </row>
    <row r="454" spans="4:10" ht="15" customHeight="1">
      <c r="D454" s="111" t="b">
        <v>0</v>
      </c>
      <c r="E454" s="125">
        <v>45627.670995370368</v>
      </c>
      <c r="F454" s="106">
        <v>0.72565679520433091</v>
      </c>
      <c r="G454" s="106">
        <v>1.060343554842536</v>
      </c>
      <c r="H454" s="115">
        <v>374</v>
      </c>
      <c r="I454" s="115">
        <v>0</v>
      </c>
      <c r="J454" s="115">
        <v>8.1645640877813105E+18</v>
      </c>
    </row>
    <row r="455" spans="4:10" ht="15" customHeight="1">
      <c r="D455" s="111" t="b">
        <v>0</v>
      </c>
      <c r="E455" s="125">
        <v>45627.671006944445</v>
      </c>
      <c r="F455" s="106">
        <v>0.69663052339615761</v>
      </c>
      <c r="G455" s="106">
        <v>1.0073263771004091</v>
      </c>
      <c r="H455" s="115">
        <v>375</v>
      </c>
      <c r="I455" s="115">
        <v>0</v>
      </c>
      <c r="J455" s="115">
        <v>3.0332185173972946E+18</v>
      </c>
    </row>
    <row r="456" spans="4:10" ht="15" customHeight="1">
      <c r="D456" s="111" t="b">
        <v>0</v>
      </c>
      <c r="E456" s="125">
        <v>45627.671018518522</v>
      </c>
      <c r="F456" s="106">
        <v>0.71056313386408076</v>
      </c>
      <c r="G456" s="106">
        <v>1.0476194321844254</v>
      </c>
      <c r="H456" s="115">
        <v>376</v>
      </c>
      <c r="I456" s="115">
        <v>0</v>
      </c>
      <c r="J456" s="115">
        <v>1.3126584769115382E+19</v>
      </c>
    </row>
    <row r="457" spans="4:10" ht="15" customHeight="1">
      <c r="D457" s="111" t="b">
        <v>0</v>
      </c>
      <c r="E457" s="125">
        <v>45627.671030092592</v>
      </c>
      <c r="F457" s="106">
        <v>0.74609129055728485</v>
      </c>
      <c r="G457" s="106">
        <v>1.0371432378625811</v>
      </c>
      <c r="H457" s="115">
        <v>377</v>
      </c>
      <c r="I457" s="115">
        <v>0</v>
      </c>
      <c r="J457" s="115">
        <v>6.859690181565653E+18</v>
      </c>
    </row>
    <row r="458" spans="4:10" ht="15" customHeight="1">
      <c r="D458" s="111" t="b">
        <v>0</v>
      </c>
      <c r="E458" s="125">
        <v>45627.671041666668</v>
      </c>
      <c r="F458" s="106">
        <v>0.76101311636843061</v>
      </c>
      <c r="G458" s="106">
        <v>1.0890003997557103</v>
      </c>
      <c r="H458" s="115">
        <v>378</v>
      </c>
      <c r="I458" s="115">
        <v>0</v>
      </c>
      <c r="J458" s="115">
        <v>9.2352710360627323E+18</v>
      </c>
    </row>
    <row r="459" spans="4:10" ht="15" customHeight="1">
      <c r="D459" s="111" t="b">
        <v>0</v>
      </c>
      <c r="E459" s="125">
        <v>45627.671053240738</v>
      </c>
      <c r="F459" s="106">
        <v>0.72296246055000901</v>
      </c>
      <c r="G459" s="106">
        <v>1.0998904037532673</v>
      </c>
      <c r="H459" s="115">
        <v>379</v>
      </c>
      <c r="I459" s="115">
        <v>0</v>
      </c>
      <c r="J459" s="115">
        <v>7.8164740951509248E+18</v>
      </c>
    </row>
    <row r="460" spans="4:10" ht="15" customHeight="1">
      <c r="D460" s="111" t="b">
        <v>0</v>
      </c>
      <c r="E460" s="125">
        <v>45627.671064814815</v>
      </c>
      <c r="F460" s="106">
        <v>0.73742170976100918</v>
      </c>
      <c r="G460" s="106">
        <v>1.1218882118283326</v>
      </c>
      <c r="H460" s="115">
        <v>380</v>
      </c>
      <c r="I460" s="115">
        <v>0</v>
      </c>
      <c r="J460" s="115">
        <v>1.4076445094977335E+19</v>
      </c>
    </row>
    <row r="461" spans="4:10" ht="15" customHeight="1">
      <c r="D461" s="111" t="b">
        <v>0</v>
      </c>
      <c r="E461" s="125">
        <v>45627.671076388891</v>
      </c>
      <c r="F461" s="106">
        <v>0.75954436105383949</v>
      </c>
      <c r="G461" s="106">
        <v>1.1331070939466159</v>
      </c>
      <c r="H461" s="115">
        <v>381</v>
      </c>
      <c r="I461" s="115">
        <v>0</v>
      </c>
      <c r="J461" s="115">
        <v>1.2863971532928502E+18</v>
      </c>
    </row>
    <row r="462" spans="4:10" ht="15" customHeight="1">
      <c r="D462" s="111" t="b">
        <v>0</v>
      </c>
      <c r="E462" s="125">
        <v>45627.671087962961</v>
      </c>
      <c r="F462" s="106">
        <v>0.74435347383276274</v>
      </c>
      <c r="G462" s="106">
        <v>1.1671003067650143</v>
      </c>
      <c r="H462" s="115">
        <v>382</v>
      </c>
      <c r="I462" s="115">
        <v>0</v>
      </c>
      <c r="J462" s="115">
        <v>1.5804113059873599E+19</v>
      </c>
    </row>
    <row r="463" spans="4:10" ht="15" customHeight="1">
      <c r="D463" s="111" t="b">
        <v>0</v>
      </c>
      <c r="E463" s="125">
        <v>45627.671099537038</v>
      </c>
      <c r="F463" s="106">
        <v>0.71457933487945224</v>
      </c>
      <c r="G463" s="106">
        <v>1.1087452914267635</v>
      </c>
      <c r="H463" s="115">
        <v>383</v>
      </c>
      <c r="I463" s="115">
        <v>0</v>
      </c>
      <c r="J463" s="115">
        <v>6.2210389874854144E+18</v>
      </c>
    </row>
    <row r="464" spans="4:10" ht="15" customHeight="1">
      <c r="D464" s="111" t="b">
        <v>0</v>
      </c>
      <c r="E464" s="125">
        <v>45627.671111111114</v>
      </c>
      <c r="F464" s="106">
        <v>0.75030830162342488</v>
      </c>
      <c r="G464" s="106">
        <v>1.1087452914267635</v>
      </c>
      <c r="H464" s="115">
        <v>384</v>
      </c>
      <c r="I464" s="115">
        <v>0</v>
      </c>
      <c r="J464" s="115">
        <v>3.5559611028553357E+17</v>
      </c>
    </row>
    <row r="465" spans="4:10" ht="15" customHeight="1">
      <c r="D465" s="111" t="b">
        <v>0</v>
      </c>
      <c r="E465" s="125">
        <v>45627.671122685184</v>
      </c>
      <c r="F465" s="106">
        <v>0.72779905257472211</v>
      </c>
      <c r="G465" s="106">
        <v>1.1530951030838341</v>
      </c>
      <c r="H465" s="115">
        <v>385</v>
      </c>
      <c r="I465" s="115">
        <v>0</v>
      </c>
      <c r="J465" s="115">
        <v>1.0630372088331735E+19</v>
      </c>
    </row>
    <row r="466" spans="4:10" ht="15" customHeight="1">
      <c r="D466" s="111" t="b">
        <v>0</v>
      </c>
      <c r="E466" s="125">
        <v>45627.671134259261</v>
      </c>
      <c r="F466" s="106">
        <v>0.75691101467771105</v>
      </c>
      <c r="G466" s="106">
        <v>1.1069712989604807</v>
      </c>
      <c r="H466" s="115">
        <v>386</v>
      </c>
      <c r="I466" s="115">
        <v>0</v>
      </c>
      <c r="J466" s="115">
        <v>2.7178236401261798E+18</v>
      </c>
    </row>
    <row r="467" spans="4:10" ht="15" customHeight="1">
      <c r="D467" s="111" t="b">
        <v>0</v>
      </c>
      <c r="E467" s="125">
        <v>45627.67114583333</v>
      </c>
      <c r="F467" s="106">
        <v>0.73420368423737969</v>
      </c>
      <c r="G467" s="106">
        <v>1.0626924470020616</v>
      </c>
      <c r="H467" s="115">
        <v>387</v>
      </c>
      <c r="I467" s="115">
        <v>0</v>
      </c>
      <c r="J467" s="115">
        <v>8.7639226151925012E+18</v>
      </c>
    </row>
    <row r="468" spans="4:10" ht="15" customHeight="1">
      <c r="D468" s="111" t="b">
        <v>0</v>
      </c>
      <c r="E468" s="125">
        <v>45627.671157407407</v>
      </c>
      <c r="F468" s="106">
        <v>0.74154572107975347</v>
      </c>
      <c r="G468" s="106">
        <v>1.0733193714720821</v>
      </c>
      <c r="H468" s="115">
        <v>388</v>
      </c>
      <c r="I468" s="115">
        <v>0</v>
      </c>
      <c r="J468" s="115">
        <v>5.4426696148981678E+18</v>
      </c>
    </row>
    <row r="469" spans="4:10" ht="15" customHeight="1">
      <c r="D469" s="111" t="b">
        <v>0</v>
      </c>
      <c r="E469" s="125">
        <v>45627.671168981484</v>
      </c>
      <c r="F469" s="106">
        <v>0.74154572107975347</v>
      </c>
      <c r="G469" s="106">
        <v>1.0733193714720821</v>
      </c>
      <c r="H469" s="115">
        <v>389</v>
      </c>
      <c r="I469" s="115">
        <v>0</v>
      </c>
      <c r="J469" s="115">
        <v>1.2194391652969163E+19</v>
      </c>
    </row>
    <row r="470" spans="4:10" ht="15" customHeight="1">
      <c r="D470" s="111" t="b">
        <v>0</v>
      </c>
      <c r="E470" s="125">
        <v>45627.671180555553</v>
      </c>
      <c r="F470" s="106">
        <v>0.70446843502576573</v>
      </c>
      <c r="G470" s="106">
        <v>1.0625861777573613</v>
      </c>
      <c r="H470" s="115">
        <v>390</v>
      </c>
      <c r="I470" s="115">
        <v>0</v>
      </c>
      <c r="J470" s="115">
        <v>2.452849120877568E+18</v>
      </c>
    </row>
    <row r="471" spans="4:10" ht="15" customHeight="1">
      <c r="D471" s="111" t="b">
        <v>0</v>
      </c>
      <c r="E471" s="125">
        <v>45627.67119212963</v>
      </c>
      <c r="F471" s="106">
        <v>0.71151311937602335</v>
      </c>
      <c r="G471" s="106">
        <v>1.041334454202214</v>
      </c>
      <c r="H471" s="115">
        <v>391</v>
      </c>
      <c r="I471" s="115">
        <v>0</v>
      </c>
      <c r="J471" s="115">
        <v>6.0509439840713431E+18</v>
      </c>
    </row>
    <row r="472" spans="4:10" ht="15" customHeight="1">
      <c r="D472" s="111" t="b">
        <v>0</v>
      </c>
      <c r="E472" s="125">
        <v>45627.671203703707</v>
      </c>
      <c r="F472" s="106">
        <v>0.6972828569885029</v>
      </c>
      <c r="G472" s="106">
        <v>1.0725744878282806</v>
      </c>
      <c r="H472" s="115">
        <v>392</v>
      </c>
      <c r="I472" s="115">
        <v>0</v>
      </c>
      <c r="J472" s="115">
        <v>5.309941787736935E+17</v>
      </c>
    </row>
    <row r="473" spans="4:10" ht="15" customHeight="1">
      <c r="D473" s="111" t="b">
        <v>0</v>
      </c>
      <c r="E473" s="125">
        <v>45627.671215277776</v>
      </c>
      <c r="F473" s="106">
        <v>0.72517417126804307</v>
      </c>
      <c r="G473" s="106">
        <v>1.0189457634368666</v>
      </c>
      <c r="H473" s="115">
        <v>393</v>
      </c>
      <c r="I473" s="115">
        <v>0</v>
      </c>
      <c r="J473" s="115">
        <v>7.7432218603957647E+18</v>
      </c>
    </row>
    <row r="474" spans="4:10" ht="15" customHeight="1">
      <c r="D474" s="111" t="b">
        <v>0</v>
      </c>
      <c r="E474" s="125">
        <v>45627.671226851853</v>
      </c>
      <c r="F474" s="106">
        <v>0.69616720441732127</v>
      </c>
      <c r="G474" s="106">
        <v>0.96799847526502325</v>
      </c>
      <c r="H474" s="115">
        <v>394</v>
      </c>
      <c r="I474" s="115">
        <v>0</v>
      </c>
      <c r="J474" s="115">
        <v>1.359087097993599E+19</v>
      </c>
    </row>
    <row r="475" spans="4:10" ht="15" customHeight="1">
      <c r="D475" s="111" t="b">
        <v>0</v>
      </c>
      <c r="E475" s="125">
        <v>45627.671238425923</v>
      </c>
      <c r="F475" s="106">
        <v>0.71009054850566766</v>
      </c>
      <c r="G475" s="106">
        <v>0.94863850575972275</v>
      </c>
      <c r="H475" s="115">
        <v>395</v>
      </c>
      <c r="I475" s="115">
        <v>0</v>
      </c>
      <c r="J475" s="115">
        <v>1.8294842487924302E+19</v>
      </c>
    </row>
    <row r="476" spans="4:10" ht="15" customHeight="1">
      <c r="D476" s="111" t="b">
        <v>0</v>
      </c>
      <c r="E476" s="125">
        <v>45627.671249999999</v>
      </c>
      <c r="F476" s="106">
        <v>0.74559507593095109</v>
      </c>
      <c r="G476" s="106">
        <v>0.98658404599011162</v>
      </c>
      <c r="H476" s="115">
        <v>396</v>
      </c>
      <c r="I476" s="115">
        <v>0</v>
      </c>
      <c r="J476" s="115">
        <v>4.4018983157662966E+18</v>
      </c>
    </row>
    <row r="477" spans="4:10" ht="15" customHeight="1">
      <c r="D477" s="111" t="b">
        <v>0</v>
      </c>
      <c r="E477" s="125">
        <v>45627.671261574076</v>
      </c>
      <c r="F477" s="106">
        <v>0.7232272236530225</v>
      </c>
      <c r="G477" s="106">
        <v>0.93725484369060597</v>
      </c>
      <c r="H477" s="115">
        <v>397</v>
      </c>
      <c r="I477" s="115">
        <v>0</v>
      </c>
      <c r="J477" s="115">
        <v>1.6741566109200256E+17</v>
      </c>
    </row>
    <row r="478" spans="4:10" ht="15" customHeight="1">
      <c r="D478" s="111" t="b">
        <v>0</v>
      </c>
      <c r="E478" s="125">
        <v>45627.671273148146</v>
      </c>
      <c r="F478" s="106">
        <v>0.73045949588955272</v>
      </c>
      <c r="G478" s="106">
        <v>0.94662739212751201</v>
      </c>
      <c r="H478" s="115">
        <v>398</v>
      </c>
      <c r="I478" s="115">
        <v>0</v>
      </c>
      <c r="J478" s="115">
        <v>1.2323061107602579E+19</v>
      </c>
    </row>
    <row r="479" spans="4:10" ht="15" customHeight="1">
      <c r="D479" s="111" t="b">
        <v>0</v>
      </c>
      <c r="E479" s="125">
        <v>45627.671284722222</v>
      </c>
      <c r="F479" s="106">
        <v>0.70854571101286612</v>
      </c>
      <c r="G479" s="106">
        <v>0.98449248781261278</v>
      </c>
      <c r="H479" s="115">
        <v>399</v>
      </c>
      <c r="I479" s="115">
        <v>0</v>
      </c>
      <c r="J479" s="115">
        <v>1.4458041214225172E+19</v>
      </c>
    </row>
    <row r="480" spans="4:10" ht="15" customHeight="1">
      <c r="D480" s="111" t="b">
        <v>0</v>
      </c>
      <c r="E480" s="125">
        <v>45627.671296296299</v>
      </c>
      <c r="F480" s="106">
        <v>0.74397299656350946</v>
      </c>
      <c r="G480" s="106">
        <v>0.93526786342198198</v>
      </c>
      <c r="H480" s="115">
        <v>400</v>
      </c>
      <c r="I480" s="115">
        <v>0</v>
      </c>
      <c r="J480" s="115">
        <v>9.9722316507942543E+18</v>
      </c>
    </row>
    <row r="481" spans="4:10" ht="15" customHeight="1">
      <c r="D481" s="111" t="b">
        <v>0</v>
      </c>
      <c r="E481" s="125">
        <v>45627.671307870369</v>
      </c>
      <c r="F481" s="106">
        <v>0.7290935366322393</v>
      </c>
      <c r="G481" s="106">
        <v>0.95397322069042156</v>
      </c>
      <c r="H481" s="115">
        <v>401</v>
      </c>
      <c r="I481" s="115">
        <v>0</v>
      </c>
      <c r="J481" s="115">
        <v>2.48093944436704E+18</v>
      </c>
    </row>
    <row r="482" spans="4:10" ht="15" customHeight="1">
      <c r="D482" s="111" t="b">
        <v>0</v>
      </c>
      <c r="E482" s="125">
        <v>45627.671319444446</v>
      </c>
      <c r="F482" s="106">
        <v>0.74367540736488413</v>
      </c>
      <c r="G482" s="106">
        <v>0.97305268510423015</v>
      </c>
      <c r="H482" s="115">
        <v>402</v>
      </c>
      <c r="I482" s="115">
        <v>0</v>
      </c>
      <c r="J482" s="115">
        <v>6.5277166234857894E+17</v>
      </c>
    </row>
    <row r="483" spans="4:10" ht="15" customHeight="1">
      <c r="D483" s="111" t="b">
        <v>0</v>
      </c>
      <c r="E483" s="125">
        <v>45627.671331018515</v>
      </c>
      <c r="F483" s="106">
        <v>0.77342242365947955</v>
      </c>
      <c r="G483" s="106">
        <v>1.0022442656573571</v>
      </c>
      <c r="H483" s="115">
        <v>403</v>
      </c>
      <c r="I483" s="115">
        <v>0</v>
      </c>
      <c r="J483" s="115">
        <v>1.3448940973360421E+19</v>
      </c>
    </row>
    <row r="484" spans="4:10" ht="15" customHeight="1">
      <c r="D484" s="111" t="b">
        <v>0</v>
      </c>
      <c r="E484" s="125">
        <v>45627.671342592592</v>
      </c>
      <c r="F484" s="106">
        <v>0.73475130247650555</v>
      </c>
      <c r="G484" s="106">
        <v>1.0122667083139307</v>
      </c>
      <c r="H484" s="115">
        <v>404</v>
      </c>
      <c r="I484" s="115">
        <v>0</v>
      </c>
      <c r="J484" s="115">
        <v>7.8182796612562186E+18</v>
      </c>
    </row>
    <row r="485" spans="4:10" ht="15" customHeight="1">
      <c r="D485" s="111" t="b">
        <v>0</v>
      </c>
      <c r="E485" s="125">
        <v>45627.671354166669</v>
      </c>
      <c r="F485" s="106">
        <v>0.69801373735268024</v>
      </c>
      <c r="G485" s="106">
        <v>0.96165337289823416</v>
      </c>
      <c r="H485" s="115">
        <v>405</v>
      </c>
      <c r="I485" s="115">
        <v>0</v>
      </c>
      <c r="J485" s="115">
        <v>7.8554147773191434E+18</v>
      </c>
    </row>
    <row r="486" spans="4:10" ht="15" customHeight="1">
      <c r="D486" s="111" t="b">
        <v>0</v>
      </c>
      <c r="E486" s="125">
        <v>45627.671365740738</v>
      </c>
      <c r="F486" s="106">
        <v>0.73291442422031428</v>
      </c>
      <c r="G486" s="106">
        <v>0.91357070425332243</v>
      </c>
      <c r="H486" s="115">
        <v>406</v>
      </c>
      <c r="I486" s="115">
        <v>0</v>
      </c>
      <c r="J486" s="115">
        <v>1.4025159029884332E+19</v>
      </c>
    </row>
    <row r="487" spans="4:10" ht="15" customHeight="1">
      <c r="D487" s="111" t="b">
        <v>0</v>
      </c>
      <c r="E487" s="125">
        <v>45627.671377314815</v>
      </c>
      <c r="F487" s="106">
        <v>0.71092699149370486</v>
      </c>
      <c r="G487" s="106">
        <v>0.91357070425332243</v>
      </c>
      <c r="H487" s="115">
        <v>407</v>
      </c>
      <c r="I487" s="115">
        <v>0</v>
      </c>
      <c r="J487" s="115">
        <v>7.8077297145897155E+18</v>
      </c>
    </row>
    <row r="488" spans="4:10" ht="15" customHeight="1">
      <c r="D488" s="111" t="b">
        <v>0</v>
      </c>
      <c r="E488" s="125">
        <v>45627.671388888892</v>
      </c>
      <c r="F488" s="106">
        <v>0.70381772157876776</v>
      </c>
      <c r="G488" s="106">
        <v>0.94097782538092201</v>
      </c>
      <c r="H488" s="115">
        <v>408</v>
      </c>
      <c r="I488" s="115">
        <v>0</v>
      </c>
      <c r="J488" s="115">
        <v>1.1012425035670354E+19</v>
      </c>
    </row>
    <row r="489" spans="4:10" ht="15" customHeight="1">
      <c r="D489" s="111" t="b">
        <v>0</v>
      </c>
      <c r="E489" s="125">
        <v>45627.671400462961</v>
      </c>
      <c r="F489" s="106">
        <v>0.69677954436298006</v>
      </c>
      <c r="G489" s="106">
        <v>0.92215826887330365</v>
      </c>
      <c r="H489" s="115">
        <v>409</v>
      </c>
      <c r="I489" s="115">
        <v>0</v>
      </c>
      <c r="J489" s="115">
        <v>1.4241211878668657E+19</v>
      </c>
    </row>
    <row r="490" spans="4:10" ht="15" customHeight="1">
      <c r="D490" s="111" t="b">
        <v>0</v>
      </c>
      <c r="E490" s="125">
        <v>45627.671412037038</v>
      </c>
      <c r="F490" s="106">
        <v>0.66890836258846087</v>
      </c>
      <c r="G490" s="106">
        <v>0.88527193811837146</v>
      </c>
      <c r="H490" s="115">
        <v>410</v>
      </c>
      <c r="I490" s="115">
        <v>0</v>
      </c>
      <c r="J490" s="115">
        <v>1.2133610055464706E+19</v>
      </c>
    </row>
    <row r="491" spans="4:10" ht="15" customHeight="1">
      <c r="D491" s="111" t="b">
        <v>0</v>
      </c>
      <c r="E491" s="125">
        <v>45627.671423611115</v>
      </c>
      <c r="F491" s="106">
        <v>0.68897561346611469</v>
      </c>
      <c r="G491" s="106">
        <v>0.90297737688073876</v>
      </c>
      <c r="H491" s="115">
        <v>411</v>
      </c>
      <c r="I491" s="115">
        <v>0</v>
      </c>
      <c r="J491" s="115">
        <v>2.6419896964171059E+18</v>
      </c>
    </row>
    <row r="492" spans="4:10" ht="15" customHeight="1">
      <c r="D492" s="111" t="b">
        <v>0</v>
      </c>
      <c r="E492" s="125">
        <v>45627.671435185184</v>
      </c>
      <c r="F492" s="106">
        <v>0.67519610119679241</v>
      </c>
      <c r="G492" s="106">
        <v>0.92103692441835361</v>
      </c>
      <c r="H492" s="115">
        <v>412</v>
      </c>
      <c r="I492" s="115">
        <v>0</v>
      </c>
      <c r="J492" s="115">
        <v>9.3032731977757348E+18</v>
      </c>
    </row>
    <row r="493" spans="4:10" ht="15" customHeight="1">
      <c r="D493" s="111" t="b">
        <v>0</v>
      </c>
      <c r="E493" s="125">
        <v>45627.671446759261</v>
      </c>
      <c r="F493" s="106">
        <v>0.68870002322072832</v>
      </c>
      <c r="G493" s="106">
        <v>0.93024729366253722</v>
      </c>
      <c r="H493" s="115">
        <v>413</v>
      </c>
      <c r="I493" s="115">
        <v>0</v>
      </c>
      <c r="J493" s="115">
        <v>7.3845842185272433E+18</v>
      </c>
    </row>
    <row r="494" spans="4:10" ht="15" customHeight="1">
      <c r="D494" s="111" t="b">
        <v>0</v>
      </c>
      <c r="E494" s="125">
        <v>45627.671458333331</v>
      </c>
      <c r="F494" s="106">
        <v>0.68870002322072832</v>
      </c>
      <c r="G494" s="106">
        <v>0.96745718540903858</v>
      </c>
      <c r="H494" s="115">
        <v>414</v>
      </c>
      <c r="I494" s="115">
        <v>0</v>
      </c>
      <c r="J494" s="115">
        <v>1.7847392301740224E+17</v>
      </c>
    </row>
    <row r="495" spans="4:10" ht="15" customHeight="1">
      <c r="D495" s="111" t="b">
        <v>0</v>
      </c>
      <c r="E495" s="125">
        <v>45627.671469907407</v>
      </c>
      <c r="F495" s="106">
        <v>0.70247402368514289</v>
      </c>
      <c r="G495" s="106">
        <v>0.91908432613858659</v>
      </c>
      <c r="H495" s="115">
        <v>415</v>
      </c>
      <c r="I495" s="115">
        <v>0</v>
      </c>
      <c r="J495" s="115">
        <v>1.3003287553573471E+18</v>
      </c>
    </row>
    <row r="496" spans="4:10" ht="15" customHeight="1">
      <c r="D496" s="111" t="b">
        <v>0</v>
      </c>
      <c r="E496" s="125">
        <v>45627.671481481484</v>
      </c>
      <c r="F496" s="106">
        <v>0.66735032250088566</v>
      </c>
      <c r="G496" s="106">
        <v>0.88232095309304315</v>
      </c>
      <c r="H496" s="115">
        <v>416</v>
      </c>
      <c r="I496" s="115">
        <v>0</v>
      </c>
      <c r="J496" s="115">
        <v>2.7141408542238285E+18</v>
      </c>
    </row>
    <row r="497" spans="4:10" ht="15" customHeight="1">
      <c r="D497" s="111" t="b">
        <v>0</v>
      </c>
      <c r="E497" s="125">
        <v>45627.671493055554</v>
      </c>
      <c r="F497" s="106">
        <v>0.65400331605086792</v>
      </c>
      <c r="G497" s="106">
        <v>0.91761379121676478</v>
      </c>
      <c r="H497" s="115">
        <v>417</v>
      </c>
      <c r="I497" s="115">
        <v>0</v>
      </c>
      <c r="J497" s="115">
        <v>1.3993309631021934E+18</v>
      </c>
    </row>
    <row r="498" spans="4:10" ht="15" customHeight="1">
      <c r="D498" s="111" t="b">
        <v>0</v>
      </c>
      <c r="E498" s="125">
        <v>45627.67150462963</v>
      </c>
      <c r="F498" s="106">
        <v>0.64746328289035926</v>
      </c>
      <c r="G498" s="106">
        <v>0.91761379121676478</v>
      </c>
      <c r="H498" s="115">
        <v>418</v>
      </c>
      <c r="I498" s="115">
        <v>0</v>
      </c>
      <c r="J498" s="115">
        <v>6.3396114223399731E+18</v>
      </c>
    </row>
    <row r="499" spans="4:10" ht="15" customHeight="1">
      <c r="D499" s="111" t="b">
        <v>0</v>
      </c>
      <c r="E499" s="125">
        <v>45627.671516203707</v>
      </c>
      <c r="F499" s="106">
        <v>0.62803938440364848</v>
      </c>
      <c r="G499" s="106">
        <v>0.87173310165592666</v>
      </c>
      <c r="H499" s="115">
        <v>419</v>
      </c>
      <c r="I499" s="115">
        <v>0</v>
      </c>
      <c r="J499" s="115">
        <v>1.4636259551325053E+19</v>
      </c>
    </row>
    <row r="500" spans="4:10" ht="15" customHeight="1">
      <c r="D500" s="111" t="b">
        <v>0</v>
      </c>
      <c r="E500" s="125">
        <v>45627.671527777777</v>
      </c>
      <c r="F500" s="106">
        <v>0.64688056593575793</v>
      </c>
      <c r="G500" s="106">
        <v>0.89788509470560451</v>
      </c>
      <c r="H500" s="115">
        <v>420</v>
      </c>
      <c r="I500" s="115">
        <v>0</v>
      </c>
      <c r="J500" s="115">
        <v>4.662431263588226E+18</v>
      </c>
    </row>
    <row r="501" spans="4:10" ht="15" customHeight="1">
      <c r="D501" s="111" t="b">
        <v>0</v>
      </c>
      <c r="E501" s="125">
        <v>45627.671539351853</v>
      </c>
      <c r="F501" s="106">
        <v>0.66628698291383071</v>
      </c>
      <c r="G501" s="106">
        <v>0.87992739281149246</v>
      </c>
      <c r="H501" s="115">
        <v>421</v>
      </c>
      <c r="I501" s="115">
        <v>0</v>
      </c>
      <c r="J501" s="115">
        <v>1.0011771650094143E+19</v>
      </c>
    </row>
    <row r="502" spans="4:10" ht="15" customHeight="1">
      <c r="D502" s="111" t="b">
        <v>0</v>
      </c>
      <c r="E502" s="125">
        <v>45627.671550925923</v>
      </c>
      <c r="F502" s="106">
        <v>0.64629837342641572</v>
      </c>
      <c r="G502" s="106">
        <v>0.86232884495526263</v>
      </c>
      <c r="H502" s="115">
        <v>422</v>
      </c>
      <c r="I502" s="115">
        <v>0</v>
      </c>
      <c r="J502" s="115">
        <v>2.0845813479474071E+18</v>
      </c>
    </row>
    <row r="503" spans="4:10" ht="15" customHeight="1">
      <c r="D503" s="111" t="b">
        <v>0</v>
      </c>
      <c r="E503" s="125">
        <v>45627.6715625</v>
      </c>
      <c r="F503" s="106">
        <v>0.6204464384893591</v>
      </c>
      <c r="G503" s="106">
        <v>0.83645897960660476</v>
      </c>
      <c r="H503" s="115">
        <v>423</v>
      </c>
      <c r="I503" s="115">
        <v>0</v>
      </c>
      <c r="J503" s="115">
        <v>1.2810534332839281E+19</v>
      </c>
    </row>
    <row r="504" spans="4:10" ht="15" customHeight="1">
      <c r="D504" s="111" t="b">
        <v>0</v>
      </c>
      <c r="E504" s="125">
        <v>45627.671574074076</v>
      </c>
      <c r="F504" s="106">
        <v>0.58942411656489113</v>
      </c>
      <c r="G504" s="106">
        <v>0.84482356940267078</v>
      </c>
      <c r="H504" s="115">
        <v>424</v>
      </c>
      <c r="I504" s="115">
        <v>0</v>
      </c>
      <c r="J504" s="115">
        <v>1.1942794600845046E+19</v>
      </c>
    </row>
    <row r="505" spans="4:10" ht="15" customHeight="1">
      <c r="D505" s="111" t="b">
        <v>0</v>
      </c>
      <c r="E505" s="125">
        <v>45627.671585648146</v>
      </c>
      <c r="F505" s="106">
        <v>0.57763563423359332</v>
      </c>
      <c r="G505" s="106">
        <v>0.87016827648475092</v>
      </c>
      <c r="H505" s="115">
        <v>425</v>
      </c>
      <c r="I505" s="115">
        <v>0</v>
      </c>
      <c r="J505" s="115">
        <v>4.0055640219833759E+18</v>
      </c>
    </row>
    <row r="506" spans="4:10" ht="15" customHeight="1">
      <c r="D506" s="111" t="b">
        <v>0</v>
      </c>
      <c r="E506" s="125">
        <v>45627.671597222223</v>
      </c>
      <c r="F506" s="106">
        <v>0.54875385252191367</v>
      </c>
      <c r="G506" s="106">
        <v>0.87016827648475092</v>
      </c>
      <c r="H506" s="115">
        <v>426</v>
      </c>
      <c r="I506" s="115">
        <v>0</v>
      </c>
      <c r="J506" s="115">
        <v>2.6571342024629816E+18</v>
      </c>
    </row>
    <row r="507" spans="4:10" ht="15" customHeight="1">
      <c r="D507" s="111" t="b">
        <v>0</v>
      </c>
      <c r="E507" s="125">
        <v>45627.6716087963</v>
      </c>
      <c r="F507" s="106">
        <v>0.57619154514800941</v>
      </c>
      <c r="G507" s="106">
        <v>0.8440632281902084</v>
      </c>
      <c r="H507" s="115">
        <v>427</v>
      </c>
      <c r="I507" s="115">
        <v>0</v>
      </c>
      <c r="J507" s="115">
        <v>1.8647726882145528E+18</v>
      </c>
    </row>
    <row r="508" spans="4:10" ht="15" customHeight="1">
      <c r="D508" s="111" t="b">
        <v>0</v>
      </c>
      <c r="E508" s="125">
        <v>45627.671620370369</v>
      </c>
      <c r="F508" s="106">
        <v>0.55314388334208897</v>
      </c>
      <c r="G508" s="106">
        <v>0.82718196362640417</v>
      </c>
      <c r="H508" s="115">
        <v>428</v>
      </c>
      <c r="I508" s="115">
        <v>0</v>
      </c>
      <c r="J508" s="115">
        <v>1.5947822810917978E+19</v>
      </c>
    </row>
    <row r="509" spans="4:10" ht="15" customHeight="1">
      <c r="D509" s="111" t="b">
        <v>0</v>
      </c>
      <c r="E509" s="125">
        <v>45627.671631944446</v>
      </c>
      <c r="F509" s="106">
        <v>0.56973819984235163</v>
      </c>
      <c r="G509" s="106">
        <v>0.84372560289893228</v>
      </c>
      <c r="H509" s="115">
        <v>429</v>
      </c>
      <c r="I509" s="115">
        <v>0</v>
      </c>
      <c r="J509" s="115">
        <v>6.2571533708002724E+18</v>
      </c>
    </row>
    <row r="510" spans="4:10" ht="15" customHeight="1">
      <c r="D510" s="111" t="b">
        <v>0</v>
      </c>
      <c r="E510" s="125">
        <v>45627.671643518515</v>
      </c>
      <c r="F510" s="106">
        <v>0.56973819984235163</v>
      </c>
      <c r="G510" s="106">
        <v>0.82685109084095365</v>
      </c>
      <c r="H510" s="115">
        <v>430</v>
      </c>
      <c r="I510" s="115">
        <v>0</v>
      </c>
      <c r="J510" s="115">
        <v>1.8111973802822953E+19</v>
      </c>
    </row>
    <row r="511" spans="4:10" ht="15" customHeight="1">
      <c r="D511" s="111" t="b">
        <v>0</v>
      </c>
      <c r="E511" s="125">
        <v>45627.671655092592</v>
      </c>
      <c r="F511" s="106">
        <v>0.5526460538470811</v>
      </c>
      <c r="G511" s="106">
        <v>0.80204555811572498</v>
      </c>
      <c r="H511" s="115">
        <v>431</v>
      </c>
      <c r="I511" s="115">
        <v>0</v>
      </c>
      <c r="J511" s="115">
        <v>1.1334123411102441E+19</v>
      </c>
    </row>
    <row r="512" spans="4:10" ht="15" customHeight="1">
      <c r="D512" s="111" t="b">
        <v>0</v>
      </c>
      <c r="E512" s="125">
        <v>45627.671666666669</v>
      </c>
      <c r="F512" s="106">
        <v>0.54159313277013943</v>
      </c>
      <c r="G512" s="106">
        <v>0.76194328020993873</v>
      </c>
      <c r="H512" s="115">
        <v>432</v>
      </c>
      <c r="I512" s="115">
        <v>0</v>
      </c>
      <c r="J512" s="115">
        <v>1.3532471616401385E+19</v>
      </c>
    </row>
    <row r="513" spans="4:10" ht="15" customHeight="1">
      <c r="D513" s="111" t="b">
        <v>0</v>
      </c>
      <c r="E513" s="125">
        <v>45627.671678240738</v>
      </c>
      <c r="F513" s="106">
        <v>0.53076127011473662</v>
      </c>
      <c r="G513" s="106">
        <v>0.73908498180364057</v>
      </c>
      <c r="H513" s="115">
        <v>433</v>
      </c>
      <c r="I513" s="115">
        <v>0</v>
      </c>
      <c r="J513" s="115">
        <v>5.886980990968322E+18</v>
      </c>
    </row>
    <row r="514" spans="4:10" ht="15" customHeight="1">
      <c r="D514" s="111" t="b">
        <v>0</v>
      </c>
      <c r="E514" s="125">
        <v>45627.671689814815</v>
      </c>
      <c r="F514" s="106">
        <v>0.53606888281588394</v>
      </c>
      <c r="G514" s="106">
        <v>0.76864838107578626</v>
      </c>
      <c r="H514" s="115">
        <v>434</v>
      </c>
      <c r="I514" s="115">
        <v>0</v>
      </c>
      <c r="J514" s="115">
        <v>1.7391266182578706E+19</v>
      </c>
    </row>
    <row r="515" spans="4:10" ht="15" customHeight="1">
      <c r="D515" s="111" t="b">
        <v>0</v>
      </c>
      <c r="E515" s="125">
        <v>45627.671701388892</v>
      </c>
      <c r="F515" s="106">
        <v>0.51998681633140742</v>
      </c>
      <c r="G515" s="106">
        <v>0.75327541345427051</v>
      </c>
      <c r="H515" s="115">
        <v>435</v>
      </c>
      <c r="I515" s="115">
        <v>0</v>
      </c>
      <c r="J515" s="115">
        <v>7.1131923615559905E+18</v>
      </c>
    </row>
    <row r="516" spans="4:10" ht="15" customHeight="1">
      <c r="D516" s="111" t="b">
        <v>0</v>
      </c>
      <c r="E516" s="125">
        <v>45627.671712962961</v>
      </c>
      <c r="F516" s="106">
        <v>0.51478694816809334</v>
      </c>
      <c r="G516" s="106">
        <v>0.75327541345427051</v>
      </c>
      <c r="H516" s="115">
        <v>436</v>
      </c>
      <c r="I516" s="115">
        <v>0</v>
      </c>
      <c r="J516" s="115">
        <v>5.7519776975188256E+17</v>
      </c>
    </row>
    <row r="517" spans="4:10" ht="15" customHeight="1">
      <c r="D517" s="111" t="b">
        <v>0</v>
      </c>
      <c r="E517" s="125">
        <v>45627.671724537038</v>
      </c>
      <c r="F517" s="106">
        <v>0.54052629557649801</v>
      </c>
      <c r="G517" s="106">
        <v>0.71561164278155698</v>
      </c>
      <c r="H517" s="115">
        <v>437</v>
      </c>
      <c r="I517" s="115">
        <v>0</v>
      </c>
      <c r="J517" s="115">
        <v>1.4036651263668292E+19</v>
      </c>
    </row>
    <row r="518" spans="4:10" ht="15" customHeight="1">
      <c r="D518" s="111" t="b">
        <v>0</v>
      </c>
      <c r="E518" s="125">
        <v>45627.671736111108</v>
      </c>
      <c r="F518" s="106">
        <v>0.52971576966496803</v>
      </c>
      <c r="G518" s="106">
        <v>0.72276775920937253</v>
      </c>
      <c r="H518" s="115">
        <v>438</v>
      </c>
      <c r="I518" s="115">
        <v>0</v>
      </c>
      <c r="J518" s="115">
        <v>9.9210698622355866E+18</v>
      </c>
    </row>
    <row r="519" spans="4:10" ht="15" customHeight="1">
      <c r="D519" s="111" t="b">
        <v>0</v>
      </c>
      <c r="E519" s="125">
        <v>45627.671747685185</v>
      </c>
      <c r="F519" s="106">
        <v>0.50852713887836931</v>
      </c>
      <c r="G519" s="106">
        <v>0.73722311439356003</v>
      </c>
      <c r="H519" s="115">
        <v>439</v>
      </c>
      <c r="I519" s="115">
        <v>0</v>
      </c>
      <c r="J519" s="115">
        <v>9.5089639762672394E+18</v>
      </c>
    </row>
    <row r="520" spans="4:10" ht="15" customHeight="1">
      <c r="D520" s="111" t="b">
        <v>0</v>
      </c>
      <c r="E520" s="125">
        <v>45627.671759259261</v>
      </c>
      <c r="F520" s="106">
        <v>0.51869768165593666</v>
      </c>
      <c r="G520" s="106">
        <v>0.7740842701132381</v>
      </c>
      <c r="H520" s="115">
        <v>440</v>
      </c>
      <c r="I520" s="115">
        <v>0</v>
      </c>
      <c r="J520" s="115">
        <v>1.3551413631645264E+19</v>
      </c>
    </row>
    <row r="521" spans="4:10" ht="15" customHeight="1">
      <c r="D521" s="111" t="b">
        <v>0</v>
      </c>
      <c r="E521" s="125">
        <v>45627.671770833331</v>
      </c>
      <c r="F521" s="106">
        <v>0.50313675120625856</v>
      </c>
      <c r="G521" s="106">
        <v>0.7895659555155029</v>
      </c>
      <c r="H521" s="115">
        <v>441</v>
      </c>
      <c r="I521" s="115">
        <v>0</v>
      </c>
      <c r="J521" s="115">
        <v>1.4413064936023468E+19</v>
      </c>
    </row>
    <row r="522" spans="4:10" ht="15" customHeight="1">
      <c r="D522" s="111" t="b">
        <v>0</v>
      </c>
      <c r="E522" s="125">
        <v>45627.671782407408</v>
      </c>
      <c r="F522" s="106">
        <v>0.50816811871832113</v>
      </c>
      <c r="G522" s="106">
        <v>0.79746161507065794</v>
      </c>
      <c r="H522" s="115">
        <v>442</v>
      </c>
      <c r="I522" s="115">
        <v>0</v>
      </c>
      <c r="J522" s="115">
        <v>5.2684800592694784E+18</v>
      </c>
    </row>
    <row r="523" spans="4:10" ht="15" customHeight="1">
      <c r="D523" s="111" t="b">
        <v>0</v>
      </c>
      <c r="E523" s="125">
        <v>45627.671793981484</v>
      </c>
      <c r="F523" s="106">
        <v>0.51833148109268756</v>
      </c>
      <c r="G523" s="106">
        <v>0.82138546352277775</v>
      </c>
      <c r="H523" s="115">
        <v>443</v>
      </c>
      <c r="I523" s="115">
        <v>0</v>
      </c>
      <c r="J523" s="115">
        <v>1.5435284874792012E+19</v>
      </c>
    </row>
    <row r="524" spans="4:10" ht="15" customHeight="1">
      <c r="D524" s="111" t="b">
        <v>0</v>
      </c>
      <c r="E524" s="125">
        <v>45627.671805555554</v>
      </c>
      <c r="F524" s="106">
        <v>0.50796485147083381</v>
      </c>
      <c r="G524" s="106">
        <v>0.85424088206368887</v>
      </c>
      <c r="H524" s="115">
        <v>444</v>
      </c>
      <c r="I524" s="115">
        <v>0</v>
      </c>
      <c r="J524" s="115">
        <v>1.308300042307079E+19</v>
      </c>
    </row>
    <row r="525" spans="4:10" ht="15" customHeight="1">
      <c r="D525" s="111" t="b">
        <v>0</v>
      </c>
      <c r="E525" s="125">
        <v>45627.671817129631</v>
      </c>
      <c r="F525" s="106">
        <v>0.49272590592670878</v>
      </c>
      <c r="G525" s="106">
        <v>0.84569847324305192</v>
      </c>
      <c r="H525" s="115">
        <v>445</v>
      </c>
      <c r="I525" s="115">
        <v>0</v>
      </c>
      <c r="J525" s="115">
        <v>1.7019760982213284E+19</v>
      </c>
    </row>
    <row r="526" spans="4:10" ht="15" customHeight="1">
      <c r="D526" s="111" t="b">
        <v>0</v>
      </c>
      <c r="E526" s="125">
        <v>45627.6718287037</v>
      </c>
      <c r="F526" s="106">
        <v>0.51243494216377716</v>
      </c>
      <c r="G526" s="106">
        <v>0.87106942744034355</v>
      </c>
      <c r="H526" s="115">
        <v>446</v>
      </c>
      <c r="I526" s="115">
        <v>0</v>
      </c>
      <c r="J526" s="115">
        <v>1.843351845566345E+19</v>
      </c>
    </row>
    <row r="527" spans="4:10" ht="15" customHeight="1">
      <c r="D527" s="111" t="b">
        <v>0</v>
      </c>
      <c r="E527" s="125">
        <v>45627.671840277777</v>
      </c>
      <c r="F527" s="106">
        <v>0.53293233985032828</v>
      </c>
      <c r="G527" s="106">
        <v>0.8362266503427298</v>
      </c>
      <c r="H527" s="115">
        <v>447</v>
      </c>
      <c r="I527" s="115">
        <v>0</v>
      </c>
      <c r="J527" s="115">
        <v>1.3694388595496702E+19</v>
      </c>
    </row>
    <row r="528" spans="4:10" ht="15" customHeight="1">
      <c r="D528" s="111" t="b">
        <v>0</v>
      </c>
      <c r="E528" s="125">
        <v>45627.671851851854</v>
      </c>
      <c r="F528" s="106">
        <v>0.51161504625631515</v>
      </c>
      <c r="G528" s="106">
        <v>0.86131344985301173</v>
      </c>
      <c r="H528" s="115">
        <v>448</v>
      </c>
      <c r="I528" s="115">
        <v>0</v>
      </c>
      <c r="J528" s="115">
        <v>1.5164070014795121E+19</v>
      </c>
    </row>
    <row r="529" spans="4:10" ht="15" customHeight="1">
      <c r="D529" s="111" t="b">
        <v>0</v>
      </c>
      <c r="E529" s="125">
        <v>45627.671863425923</v>
      </c>
      <c r="F529" s="106">
        <v>0.51673119671887835</v>
      </c>
      <c r="G529" s="106">
        <v>0.81824777736036114</v>
      </c>
      <c r="H529" s="115">
        <v>449</v>
      </c>
      <c r="I529" s="115">
        <v>0</v>
      </c>
      <c r="J529" s="115">
        <v>8.8022457119387873E+18</v>
      </c>
    </row>
    <row r="530" spans="4:10" ht="15" customHeight="1">
      <c r="D530" s="111" t="b">
        <v>0</v>
      </c>
      <c r="E530" s="125">
        <v>45627.671875</v>
      </c>
      <c r="F530" s="106">
        <v>0.51156388475168957</v>
      </c>
      <c r="G530" s="106">
        <v>0.77733538849234307</v>
      </c>
      <c r="H530" s="115">
        <v>450</v>
      </c>
      <c r="I530" s="115">
        <v>0</v>
      </c>
      <c r="J530" s="115">
        <v>9.7683641038723359E+18</v>
      </c>
    </row>
    <row r="531" spans="4:10" ht="15" customHeight="1">
      <c r="D531" s="111" t="b">
        <v>0</v>
      </c>
      <c r="E531" s="125">
        <v>45627.671886574077</v>
      </c>
      <c r="F531" s="106">
        <v>0.48598569051410506</v>
      </c>
      <c r="G531" s="106">
        <v>0.75401532683757277</v>
      </c>
      <c r="H531" s="115">
        <v>451</v>
      </c>
      <c r="I531" s="115">
        <v>0</v>
      </c>
      <c r="J531" s="115">
        <v>5.9014019910376131E+18</v>
      </c>
    </row>
    <row r="532" spans="4:10" ht="15" customHeight="1">
      <c r="D532" s="111" t="b">
        <v>0</v>
      </c>
      <c r="E532" s="125">
        <v>45627.671898148146</v>
      </c>
      <c r="F532" s="106">
        <v>0.50542511813466928</v>
      </c>
      <c r="G532" s="106">
        <v>0.7841759399110757</v>
      </c>
      <c r="H532" s="115">
        <v>452</v>
      </c>
      <c r="I532" s="115">
        <v>0</v>
      </c>
      <c r="J532" s="115">
        <v>1.4319869705121368E+19</v>
      </c>
    </row>
    <row r="533" spans="4:10" ht="15" customHeight="1">
      <c r="D533" s="111" t="b">
        <v>0</v>
      </c>
      <c r="E533" s="125">
        <v>45627.671909722223</v>
      </c>
      <c r="F533" s="106">
        <v>0.48520811340928249</v>
      </c>
      <c r="G533" s="106">
        <v>0.7763341805119649</v>
      </c>
      <c r="H533" s="115">
        <v>453</v>
      </c>
      <c r="I533" s="115">
        <v>0</v>
      </c>
      <c r="J533" s="115">
        <v>1.0828187115450536E+19</v>
      </c>
    </row>
    <row r="534" spans="4:10" ht="15" customHeight="1">
      <c r="D534" s="111" t="b">
        <v>0</v>
      </c>
      <c r="E534" s="125">
        <v>45627.6719212963</v>
      </c>
      <c r="F534" s="106">
        <v>0.46094770773881832</v>
      </c>
      <c r="G534" s="106">
        <v>0.75304415509660594</v>
      </c>
      <c r="H534" s="115">
        <v>454</v>
      </c>
      <c r="I534" s="115">
        <v>0</v>
      </c>
      <c r="J534" s="115">
        <v>1.2224487839935298E+19</v>
      </c>
    </row>
    <row r="535" spans="4:10" ht="15" customHeight="1">
      <c r="D535" s="111" t="b">
        <v>0</v>
      </c>
      <c r="E535" s="125">
        <v>45627.671932870369</v>
      </c>
      <c r="F535" s="106">
        <v>0.45633823066143014</v>
      </c>
      <c r="G535" s="106">
        <v>0.73045283044370779</v>
      </c>
      <c r="H535" s="115">
        <v>455</v>
      </c>
      <c r="I535" s="115">
        <v>0</v>
      </c>
      <c r="J535" s="115">
        <v>1.7953423968316752E+19</v>
      </c>
    </row>
    <row r="536" spans="4:10" ht="15" customHeight="1">
      <c r="D536" s="111" t="b">
        <v>0</v>
      </c>
      <c r="E536" s="125">
        <v>45627.671944444446</v>
      </c>
      <c r="F536" s="106">
        <v>0.44721146604820161</v>
      </c>
      <c r="G536" s="106">
        <v>0.75236641535701909</v>
      </c>
      <c r="H536" s="115">
        <v>456</v>
      </c>
      <c r="I536" s="115">
        <v>0</v>
      </c>
      <c r="J536" s="115">
        <v>1.1400097746987612E+19</v>
      </c>
    </row>
    <row r="537" spans="4:10" ht="15" customHeight="1">
      <c r="D537" s="111" t="b">
        <v>0</v>
      </c>
      <c r="E537" s="125">
        <v>45627.671956018516</v>
      </c>
      <c r="F537" s="106">
        <v>0.43379512206675552</v>
      </c>
      <c r="G537" s="106">
        <v>0.77493740781772968</v>
      </c>
      <c r="H537" s="115">
        <v>457</v>
      </c>
      <c r="I537" s="115">
        <v>0</v>
      </c>
      <c r="J537" s="115">
        <v>5.0562339356170363E+18</v>
      </c>
    </row>
    <row r="538" spans="4:10" ht="15" customHeight="1">
      <c r="D538" s="111" t="b">
        <v>0</v>
      </c>
      <c r="E538" s="125">
        <v>45627.671967592592</v>
      </c>
      <c r="F538" s="106">
        <v>0.43379512206675552</v>
      </c>
      <c r="G538" s="106">
        <v>0.79043615597408434</v>
      </c>
      <c r="H538" s="115">
        <v>458</v>
      </c>
      <c r="I538" s="115">
        <v>0</v>
      </c>
      <c r="J538" s="115">
        <v>7.1865035040589537E+18</v>
      </c>
    </row>
    <row r="539" spans="4:10" ht="15" customHeight="1">
      <c r="D539" s="111" t="b">
        <v>0</v>
      </c>
      <c r="E539" s="125">
        <v>45627.671979166669</v>
      </c>
      <c r="F539" s="106">
        <v>0.41644331718408528</v>
      </c>
      <c r="G539" s="106">
        <v>0.82995796377278863</v>
      </c>
      <c r="H539" s="115">
        <v>459</v>
      </c>
      <c r="I539" s="115">
        <v>0</v>
      </c>
      <c r="J539" s="115">
        <v>5.7073120938270444E+18</v>
      </c>
    </row>
    <row r="540" spans="4:10" ht="15" customHeight="1">
      <c r="D540" s="111" t="b">
        <v>0</v>
      </c>
      <c r="E540" s="125">
        <v>45627.671990740739</v>
      </c>
      <c r="F540" s="106">
        <v>0.42060775035592612</v>
      </c>
      <c r="G540" s="106">
        <v>0.81335880449733289</v>
      </c>
      <c r="H540" s="115">
        <v>460</v>
      </c>
      <c r="I540" s="115">
        <v>0</v>
      </c>
      <c r="J540" s="115">
        <v>1.3370220148638108E+19</v>
      </c>
    </row>
    <row r="541" spans="4:10" ht="15" customHeight="1">
      <c r="D541" s="111" t="b">
        <v>0</v>
      </c>
      <c r="E541" s="125">
        <v>45627.672002314815</v>
      </c>
      <c r="F541" s="106">
        <v>0.41219559534880762</v>
      </c>
      <c r="G541" s="106">
        <v>0.7889580403624129</v>
      </c>
      <c r="H541" s="115">
        <v>461</v>
      </c>
      <c r="I541" s="115">
        <v>0</v>
      </c>
      <c r="J541" s="115">
        <v>1.53413152683279E+18</v>
      </c>
    </row>
    <row r="542" spans="4:10" ht="15" customHeight="1">
      <c r="D542" s="111" t="b">
        <v>0</v>
      </c>
      <c r="E542" s="125">
        <v>45627.672013888892</v>
      </c>
      <c r="F542" s="106">
        <v>0.39158581558136718</v>
      </c>
      <c r="G542" s="106">
        <v>0.81262678157328527</v>
      </c>
      <c r="H542" s="115">
        <v>462</v>
      </c>
      <c r="I542" s="115">
        <v>0</v>
      </c>
      <c r="J542" s="115">
        <v>1.6147455843090002E+19</v>
      </c>
    </row>
    <row r="543" spans="4:10" ht="15" customHeight="1">
      <c r="D543" s="111" t="b">
        <v>0</v>
      </c>
      <c r="E543" s="125">
        <v>45627.672025462962</v>
      </c>
      <c r="F543" s="106">
        <v>0.37983824111392622</v>
      </c>
      <c r="G543" s="106">
        <v>0.80450051375755238</v>
      </c>
      <c r="H543" s="115">
        <v>463</v>
      </c>
      <c r="I543" s="115">
        <v>0</v>
      </c>
      <c r="J543" s="115">
        <v>4.3569251847965548E+18</v>
      </c>
    </row>
    <row r="544" spans="4:10" ht="15" customHeight="1">
      <c r="D544" s="111" t="b">
        <v>0</v>
      </c>
      <c r="E544" s="125">
        <v>45627.672037037039</v>
      </c>
      <c r="F544" s="106">
        <v>0.3836366235250655</v>
      </c>
      <c r="G544" s="106">
        <v>0.81254551889512794</v>
      </c>
      <c r="H544" s="115">
        <v>464</v>
      </c>
      <c r="I544" s="115">
        <v>0</v>
      </c>
      <c r="J544" s="115">
        <v>1.0810152753178198E+19</v>
      </c>
    </row>
    <row r="545" spans="4:10" ht="15" customHeight="1">
      <c r="D545" s="111" t="b">
        <v>0</v>
      </c>
      <c r="E545" s="125">
        <v>45627.672048611108</v>
      </c>
      <c r="F545" s="106">
        <v>0.36829115858406286</v>
      </c>
      <c r="G545" s="106">
        <v>0.80442006370617669</v>
      </c>
      <c r="H545" s="115">
        <v>465</v>
      </c>
      <c r="I545" s="115">
        <v>0</v>
      </c>
      <c r="J545" s="115">
        <v>8.5322828977497252E+18</v>
      </c>
    </row>
    <row r="546" spans="4:10" ht="15" customHeight="1">
      <c r="D546" s="111" t="b">
        <v>0</v>
      </c>
      <c r="E546" s="125">
        <v>45627.672060185185</v>
      </c>
      <c r="F546" s="106">
        <v>0.37565698175574413</v>
      </c>
      <c r="G546" s="106">
        <v>0.76419906052086783</v>
      </c>
      <c r="H546" s="115">
        <v>466</v>
      </c>
      <c r="I546" s="115">
        <v>0</v>
      </c>
      <c r="J546" s="115">
        <v>1.3495765221065093E+19</v>
      </c>
    </row>
    <row r="547" spans="4:10" ht="15" customHeight="1">
      <c r="D547" s="111" t="b">
        <v>0</v>
      </c>
      <c r="E547" s="125">
        <v>45627.672071759262</v>
      </c>
      <c r="F547" s="106">
        <v>0.37941355157330159</v>
      </c>
      <c r="G547" s="106">
        <v>0.77184105112607648</v>
      </c>
      <c r="H547" s="115">
        <v>467</v>
      </c>
      <c r="I547" s="115">
        <v>0</v>
      </c>
      <c r="J547" s="115">
        <v>7.4668998901132122E+17</v>
      </c>
    </row>
    <row r="548" spans="4:10" ht="15" customHeight="1">
      <c r="D548" s="111" t="b">
        <v>0</v>
      </c>
      <c r="E548" s="125">
        <v>45627.672083333331</v>
      </c>
      <c r="F548" s="106">
        <v>0.36423700951036952</v>
      </c>
      <c r="G548" s="106">
        <v>0.75640423010355495</v>
      </c>
      <c r="H548" s="115">
        <v>468</v>
      </c>
      <c r="I548" s="115">
        <v>0</v>
      </c>
      <c r="J548" s="115">
        <v>7.1760514307017482E+18</v>
      </c>
    </row>
    <row r="549" spans="4:10" ht="15" customHeight="1">
      <c r="D549" s="111" t="b">
        <v>0</v>
      </c>
      <c r="E549" s="125">
        <v>45627.672094907408</v>
      </c>
      <c r="F549" s="106">
        <v>0.3788064898907843</v>
      </c>
      <c r="G549" s="106">
        <v>0.79422444160873273</v>
      </c>
      <c r="H549" s="115">
        <v>469</v>
      </c>
      <c r="I549" s="115">
        <v>0</v>
      </c>
      <c r="J549" s="115">
        <v>5.9948606489167493E+18</v>
      </c>
    </row>
    <row r="550" spans="4:10" ht="15" customHeight="1">
      <c r="D550" s="111" t="b">
        <v>0</v>
      </c>
      <c r="E550" s="125">
        <v>45627.672106481485</v>
      </c>
      <c r="F550" s="106">
        <v>0.35986616539624505</v>
      </c>
      <c r="G550" s="106">
        <v>0.81010893044090737</v>
      </c>
      <c r="H550" s="115">
        <v>470</v>
      </c>
      <c r="I550" s="115">
        <v>0</v>
      </c>
      <c r="J550" s="115">
        <v>5.1757959214214154E+18</v>
      </c>
    </row>
    <row r="551" spans="4:10" ht="15" customHeight="1">
      <c r="D551" s="111" t="b">
        <v>0</v>
      </c>
      <c r="E551" s="125">
        <v>45627.672118055554</v>
      </c>
      <c r="F551" s="106">
        <v>0.37066215035813249</v>
      </c>
      <c r="G551" s="106">
        <v>0.79390675183208925</v>
      </c>
      <c r="H551" s="115">
        <v>471</v>
      </c>
      <c r="I551" s="115">
        <v>0</v>
      </c>
      <c r="J551" s="115">
        <v>1.6710439577475189E+19</v>
      </c>
    </row>
    <row r="552" spans="4:10" ht="15" customHeight="1">
      <c r="D552" s="111" t="b">
        <v>0</v>
      </c>
      <c r="E552" s="125">
        <v>45627.672129629631</v>
      </c>
      <c r="F552" s="106">
        <v>0.36324890735096976</v>
      </c>
      <c r="G552" s="106">
        <v>0.80978488686873107</v>
      </c>
      <c r="H552" s="115">
        <v>472</v>
      </c>
      <c r="I552" s="115">
        <v>0</v>
      </c>
      <c r="J552" s="115">
        <v>1.512142685053823E+19</v>
      </c>
    </row>
    <row r="553" spans="4:10" ht="15" customHeight="1">
      <c r="D553" s="111" t="b">
        <v>0</v>
      </c>
      <c r="E553" s="125">
        <v>45627.6721412037</v>
      </c>
      <c r="F553" s="106">
        <v>0.35235144013044067</v>
      </c>
      <c r="G553" s="106">
        <v>0.77739349139398184</v>
      </c>
      <c r="H553" s="115">
        <v>473</v>
      </c>
      <c r="I553" s="115">
        <v>0</v>
      </c>
      <c r="J553" s="115">
        <v>1.3668038470707171E+19</v>
      </c>
    </row>
    <row r="554" spans="4:10" ht="15" customHeight="1">
      <c r="D554" s="111" t="b">
        <v>0</v>
      </c>
      <c r="E554" s="125">
        <v>45627.672152777777</v>
      </c>
      <c r="F554" s="106">
        <v>0.33473386812391864</v>
      </c>
      <c r="G554" s="106">
        <v>0.81626316596368098</v>
      </c>
      <c r="H554" s="115">
        <v>474</v>
      </c>
      <c r="I554" s="115">
        <v>0</v>
      </c>
      <c r="J554" s="115">
        <v>1.0621523920154276E+19</v>
      </c>
    </row>
    <row r="555" spans="4:10" ht="15" customHeight="1">
      <c r="D555" s="111" t="b">
        <v>0</v>
      </c>
      <c r="E555" s="125">
        <v>45627.672164351854</v>
      </c>
      <c r="F555" s="106">
        <v>0.35147056153011458</v>
      </c>
      <c r="G555" s="106">
        <v>0.8244257976233178</v>
      </c>
      <c r="H555" s="115">
        <v>475</v>
      </c>
      <c r="I555" s="115">
        <v>0</v>
      </c>
      <c r="J555" s="115">
        <v>6.4855533913236316E+18</v>
      </c>
    </row>
    <row r="556" spans="4:10" ht="15" customHeight="1">
      <c r="D556" s="111" t="b">
        <v>0</v>
      </c>
      <c r="E556" s="125">
        <v>45627.672175925924</v>
      </c>
      <c r="F556" s="106">
        <v>0.34092644468421113</v>
      </c>
      <c r="G556" s="106">
        <v>0.81618153964708462</v>
      </c>
      <c r="H556" s="115">
        <v>476</v>
      </c>
      <c r="I556" s="115">
        <v>0</v>
      </c>
      <c r="J556" s="115">
        <v>1.1580963167535686E+19</v>
      </c>
    </row>
    <row r="557" spans="4:10" ht="15" customHeight="1">
      <c r="D557" s="111" t="b">
        <v>0</v>
      </c>
      <c r="E557" s="125">
        <v>45627.6721875</v>
      </c>
      <c r="F557" s="106">
        <v>0.34092644468421113</v>
      </c>
      <c r="G557" s="106">
        <v>0.78353427806120124</v>
      </c>
      <c r="H557" s="115">
        <v>477</v>
      </c>
      <c r="I557" s="115">
        <v>0</v>
      </c>
      <c r="J557" s="115">
        <v>8.1303853926950932E+18</v>
      </c>
    </row>
    <row r="558" spans="4:10" ht="15" customHeight="1">
      <c r="D558" s="111" t="b">
        <v>0</v>
      </c>
      <c r="E558" s="125">
        <v>45627.672199074077</v>
      </c>
      <c r="F558" s="106">
        <v>0.32388012245000053</v>
      </c>
      <c r="G558" s="106">
        <v>0.82271099196426134</v>
      </c>
      <c r="H558" s="115">
        <v>478</v>
      </c>
      <c r="I558" s="115">
        <v>0</v>
      </c>
      <c r="J558" s="115">
        <v>1.3001673867876669E+19</v>
      </c>
    </row>
    <row r="559" spans="4:10" ht="15" customHeight="1">
      <c r="D559" s="111" t="b">
        <v>0</v>
      </c>
      <c r="E559" s="125">
        <v>45627.672210648147</v>
      </c>
      <c r="F559" s="106">
        <v>0.33359652612350055</v>
      </c>
      <c r="G559" s="106">
        <v>0.83916521180354653</v>
      </c>
      <c r="H559" s="115">
        <v>479</v>
      </c>
      <c r="I559" s="115">
        <v>0</v>
      </c>
      <c r="J559" s="115">
        <v>9.4173814969005281E+18</v>
      </c>
    </row>
    <row r="560" spans="4:10" ht="15" customHeight="1">
      <c r="D560" s="111" t="b">
        <v>0</v>
      </c>
      <c r="E560" s="125">
        <v>45627.672222222223</v>
      </c>
      <c r="F560" s="106">
        <v>0.34026845664597055</v>
      </c>
      <c r="G560" s="106">
        <v>0.88112347239372391</v>
      </c>
      <c r="H560" s="115">
        <v>480</v>
      </c>
      <c r="I560" s="115">
        <v>0</v>
      </c>
      <c r="J560" s="115">
        <v>1.7426163622446014E+19</v>
      </c>
    </row>
    <row r="561" spans="4:10" ht="15" customHeight="1">
      <c r="D561" s="111" t="b">
        <v>0</v>
      </c>
      <c r="E561" s="125">
        <v>45627.672233796293</v>
      </c>
      <c r="F561" s="106">
        <v>0.32665771838013175</v>
      </c>
      <c r="G561" s="106">
        <v>0.90755717656553558</v>
      </c>
      <c r="H561" s="115">
        <v>481</v>
      </c>
      <c r="I561" s="115">
        <v>0</v>
      </c>
      <c r="J561" s="115">
        <v>8.7184829426964736E+18</v>
      </c>
    </row>
    <row r="562" spans="4:10" ht="15" customHeight="1">
      <c r="D562" s="111" t="b">
        <v>0</v>
      </c>
      <c r="E562" s="125">
        <v>45627.67224537037</v>
      </c>
      <c r="F562" s="106">
        <v>0.32012456401252909</v>
      </c>
      <c r="G562" s="106">
        <v>0.9438594636281572</v>
      </c>
      <c r="H562" s="115">
        <v>482</v>
      </c>
      <c r="I562" s="115">
        <v>0</v>
      </c>
      <c r="J562" s="115">
        <v>1.4501303402957427E+18</v>
      </c>
    </row>
    <row r="563" spans="4:10" ht="15" customHeight="1">
      <c r="D563" s="111" t="b">
        <v>0</v>
      </c>
      <c r="E563" s="125">
        <v>45627.672256944446</v>
      </c>
      <c r="F563" s="106">
        <v>0.31372207273227848</v>
      </c>
      <c r="G563" s="106">
        <v>0.92498227435559399</v>
      </c>
      <c r="H563" s="115">
        <v>483</v>
      </c>
      <c r="I563" s="115">
        <v>0</v>
      </c>
      <c r="J563" s="115">
        <v>1.013467593931461E+19</v>
      </c>
    </row>
    <row r="564" spans="4:10" ht="15" customHeight="1">
      <c r="D564" s="111" t="b">
        <v>0</v>
      </c>
      <c r="E564" s="125">
        <v>45627.672268518516</v>
      </c>
      <c r="F564" s="106">
        <v>0.3262709556415696</v>
      </c>
      <c r="G564" s="106">
        <v>0.87873316063781426</v>
      </c>
      <c r="H564" s="115">
        <v>484</v>
      </c>
      <c r="I564" s="115">
        <v>0</v>
      </c>
      <c r="J564" s="115">
        <v>1.4315115184029837E+19</v>
      </c>
    </row>
    <row r="565" spans="4:10" ht="15" customHeight="1">
      <c r="D565" s="111" t="b">
        <v>0</v>
      </c>
      <c r="E565" s="125">
        <v>45627.672280092593</v>
      </c>
      <c r="F565" s="106">
        <v>0.30995740785949111</v>
      </c>
      <c r="G565" s="106">
        <v>0.90509515545694885</v>
      </c>
      <c r="H565" s="115">
        <v>485</v>
      </c>
      <c r="I565" s="115">
        <v>0</v>
      </c>
      <c r="J565" s="115">
        <v>3.3869725711406484E+18</v>
      </c>
    </row>
    <row r="566" spans="4:10" ht="15" customHeight="1">
      <c r="D566" s="111" t="b">
        <v>0</v>
      </c>
      <c r="E566" s="125">
        <v>45627.672291666669</v>
      </c>
      <c r="F566" s="106">
        <v>0.32545527825246567</v>
      </c>
      <c r="G566" s="106">
        <v>0.86889134923867073</v>
      </c>
      <c r="H566" s="115">
        <v>486</v>
      </c>
      <c r="I566" s="115">
        <v>0</v>
      </c>
      <c r="J566" s="115">
        <v>1.685514941704192E+19</v>
      </c>
    </row>
    <row r="567" spans="4:10" ht="15" customHeight="1">
      <c r="D567" s="111" t="b">
        <v>0</v>
      </c>
      <c r="E567" s="125">
        <v>45627.672303240739</v>
      </c>
      <c r="F567" s="106">
        <v>0.3156916199048917</v>
      </c>
      <c r="G567" s="106">
        <v>0.90364700320821756</v>
      </c>
      <c r="H567" s="115">
        <v>487</v>
      </c>
      <c r="I567" s="115">
        <v>0</v>
      </c>
      <c r="J567" s="115">
        <v>1.7603305466155958E+19</v>
      </c>
    </row>
    <row r="568" spans="4:10" ht="15" customHeight="1">
      <c r="D568" s="111" t="b">
        <v>0</v>
      </c>
      <c r="E568" s="125">
        <v>45627.672314814816</v>
      </c>
      <c r="F568" s="106">
        <v>0.30306395510869599</v>
      </c>
      <c r="G568" s="106">
        <v>0.93979288333654643</v>
      </c>
      <c r="H568" s="115">
        <v>488</v>
      </c>
      <c r="I568" s="115">
        <v>0</v>
      </c>
      <c r="J568" s="115">
        <v>7.9963011627900068E+18</v>
      </c>
    </row>
    <row r="569" spans="4:10" ht="15" customHeight="1">
      <c r="D569" s="111" t="b">
        <v>0</v>
      </c>
      <c r="E569" s="125">
        <v>45627.672326388885</v>
      </c>
      <c r="F569" s="106">
        <v>0.31518651331304387</v>
      </c>
      <c r="G569" s="106">
        <v>0.95858874100327718</v>
      </c>
      <c r="H569" s="115">
        <v>489</v>
      </c>
      <c r="I569" s="115">
        <v>0</v>
      </c>
      <c r="J569" s="115">
        <v>1.2217113191662393E+19</v>
      </c>
    </row>
    <row r="570" spans="4:10" ht="15" customHeight="1">
      <c r="D570" s="111" t="b">
        <v>0</v>
      </c>
      <c r="E570" s="125">
        <v>45627.672337962962</v>
      </c>
      <c r="F570" s="106">
        <v>0.31518651331304387</v>
      </c>
      <c r="G570" s="106">
        <v>0.98734640323337564</v>
      </c>
      <c r="H570" s="115">
        <v>490</v>
      </c>
      <c r="I570" s="115">
        <v>0</v>
      </c>
      <c r="J570" s="115">
        <v>1.0974600260499978E+19</v>
      </c>
    </row>
    <row r="571" spans="4:10" ht="15" customHeight="1">
      <c r="D571" s="111" t="b">
        <v>0</v>
      </c>
      <c r="E571" s="125">
        <v>45627.672349537039</v>
      </c>
      <c r="F571" s="106">
        <v>0.3183383784461743</v>
      </c>
      <c r="G571" s="106">
        <v>0.96759947516870803</v>
      </c>
      <c r="H571" s="115">
        <v>491</v>
      </c>
      <c r="I571" s="115">
        <v>0</v>
      </c>
      <c r="J571" s="115">
        <v>3.1257728017933348E+18</v>
      </c>
    </row>
    <row r="572" spans="4:10" ht="15" customHeight="1">
      <c r="D572" s="111" t="b">
        <v>0</v>
      </c>
      <c r="E572" s="125">
        <v>45627.672361111108</v>
      </c>
      <c r="F572" s="106">
        <v>0.31515499466171254</v>
      </c>
      <c r="G572" s="106">
        <v>0.91921950141027264</v>
      </c>
      <c r="H572" s="115">
        <v>492</v>
      </c>
      <c r="I572" s="115">
        <v>0</v>
      </c>
      <c r="J572" s="115">
        <v>2.9176276347278784E+16</v>
      </c>
    </row>
    <row r="573" spans="4:10" ht="15" customHeight="1">
      <c r="D573" s="111" t="b">
        <v>0</v>
      </c>
      <c r="E573" s="125">
        <v>45627.672372685185</v>
      </c>
      <c r="F573" s="106">
        <v>0.31200344471509539</v>
      </c>
      <c r="G573" s="106">
        <v>0.92841169642437538</v>
      </c>
      <c r="H573" s="115">
        <v>493</v>
      </c>
      <c r="I573" s="115">
        <v>0</v>
      </c>
      <c r="J573" s="115">
        <v>1.72465456541317E+19</v>
      </c>
    </row>
    <row r="574" spans="4:10" ht="15" customHeight="1">
      <c r="D574" s="111" t="b">
        <v>0</v>
      </c>
      <c r="E574" s="125">
        <v>45627.672384259262</v>
      </c>
      <c r="F574" s="106">
        <v>0.32760361695085016</v>
      </c>
      <c r="G574" s="106">
        <v>0.94697993035286276</v>
      </c>
      <c r="H574" s="115">
        <v>494</v>
      </c>
      <c r="I574" s="115">
        <v>0</v>
      </c>
      <c r="J574" s="115">
        <v>1.8079775927273198E+19</v>
      </c>
    </row>
    <row r="575" spans="4:10" ht="15" customHeight="1">
      <c r="D575" s="111" t="b">
        <v>0</v>
      </c>
      <c r="E575" s="125">
        <v>45627.672395833331</v>
      </c>
      <c r="F575" s="106">
        <v>0.32105154461183316</v>
      </c>
      <c r="G575" s="106">
        <v>0.89963093383521964</v>
      </c>
      <c r="H575" s="115">
        <v>495</v>
      </c>
      <c r="I575" s="115">
        <v>0</v>
      </c>
      <c r="J575" s="115">
        <v>1.3859516756263414E+19</v>
      </c>
    </row>
    <row r="576" spans="4:10" ht="15" customHeight="1">
      <c r="D576" s="111" t="b">
        <v>0</v>
      </c>
      <c r="E576" s="125">
        <v>45627.672407407408</v>
      </c>
      <c r="F576" s="106">
        <v>0.3338936063963065</v>
      </c>
      <c r="G576" s="106">
        <v>0.9086272431735718</v>
      </c>
      <c r="H576" s="115">
        <v>496</v>
      </c>
      <c r="I576" s="115">
        <v>0</v>
      </c>
      <c r="J576" s="115">
        <v>5.6408169718904361E+18</v>
      </c>
    </row>
    <row r="577" spans="4:10" ht="15" customHeight="1">
      <c r="D577" s="111" t="b">
        <v>0</v>
      </c>
      <c r="E577" s="125">
        <v>45627.672418981485</v>
      </c>
      <c r="F577" s="106">
        <v>0.31719892607649114</v>
      </c>
      <c r="G577" s="106">
        <v>0.88136842587836461</v>
      </c>
      <c r="H577" s="115">
        <v>497</v>
      </c>
      <c r="I577" s="115">
        <v>0</v>
      </c>
      <c r="J577" s="115">
        <v>5.2774132930903941E+18</v>
      </c>
    </row>
    <row r="578" spans="4:10" ht="15" customHeight="1">
      <c r="D578" s="111" t="b">
        <v>0</v>
      </c>
      <c r="E578" s="125">
        <v>45627.672430555554</v>
      </c>
      <c r="F578" s="106">
        <v>0.32988688311955078</v>
      </c>
      <c r="G578" s="106">
        <v>0.92543684717228281</v>
      </c>
      <c r="H578" s="115">
        <v>498</v>
      </c>
      <c r="I578" s="115">
        <v>0</v>
      </c>
      <c r="J578" s="115">
        <v>1.0943495404217377E+19</v>
      </c>
    </row>
    <row r="579" spans="4:10" ht="15" customHeight="1">
      <c r="D579" s="111" t="b">
        <v>0</v>
      </c>
      <c r="E579" s="125">
        <v>45627.672442129631</v>
      </c>
      <c r="F579" s="106">
        <v>0.32988688311955078</v>
      </c>
      <c r="G579" s="106">
        <v>0.9439455841157286</v>
      </c>
      <c r="H579" s="115">
        <v>499</v>
      </c>
      <c r="I579" s="115">
        <v>0</v>
      </c>
      <c r="J579" s="115">
        <v>5.0311933988367821E+18</v>
      </c>
    </row>
    <row r="580" spans="4:10" ht="15" customHeight="1">
      <c r="D580" s="111" t="b">
        <v>0</v>
      </c>
      <c r="E580" s="125">
        <v>45627.672453703701</v>
      </c>
      <c r="F580" s="106">
        <v>0.34308235844433282</v>
      </c>
      <c r="G580" s="106">
        <v>0.92506667243341401</v>
      </c>
      <c r="H580" s="115">
        <v>500</v>
      </c>
      <c r="I580" s="115">
        <v>0</v>
      </c>
      <c r="J580" s="115">
        <v>1.016105596942838E+19</v>
      </c>
    </row>
    <row r="581" spans="4:10" ht="15" customHeight="1">
      <c r="D581" s="111" t="b">
        <v>0</v>
      </c>
      <c r="E581" s="125">
        <v>45627.672465277778</v>
      </c>
      <c r="F581" s="106">
        <v>0.34308235844433282</v>
      </c>
      <c r="G581" s="106">
        <v>0.97132000605508484</v>
      </c>
      <c r="H581" s="115">
        <v>501</v>
      </c>
      <c r="I581" s="115">
        <v>0</v>
      </c>
      <c r="J581" s="115">
        <v>3.3908947633218186E+18</v>
      </c>
    </row>
    <row r="582" spans="4:10" ht="15" customHeight="1">
      <c r="D582" s="111" t="b">
        <v>0</v>
      </c>
      <c r="E582" s="125">
        <v>45627.672476851854</v>
      </c>
      <c r="F582" s="106">
        <v>0.32592824052211616</v>
      </c>
      <c r="G582" s="106">
        <v>1.019886006357839</v>
      </c>
      <c r="H582" s="115">
        <v>502</v>
      </c>
      <c r="I582" s="115">
        <v>0</v>
      </c>
      <c r="J582" s="115">
        <v>5.9010146619465523E+18</v>
      </c>
    </row>
    <row r="583" spans="4:10" ht="15" customHeight="1">
      <c r="D583" s="111" t="b">
        <v>0</v>
      </c>
      <c r="E583" s="125">
        <v>45627.672488425924</v>
      </c>
      <c r="F583" s="106">
        <v>0.31940967571167383</v>
      </c>
      <c r="G583" s="106">
        <v>0.96889170603994701</v>
      </c>
      <c r="H583" s="115">
        <v>503</v>
      </c>
      <c r="I583" s="115">
        <v>0</v>
      </c>
      <c r="J583" s="115">
        <v>9.3304419768697283E+18</v>
      </c>
    </row>
    <row r="584" spans="4:10" ht="15" customHeight="1">
      <c r="D584" s="111" t="b">
        <v>0</v>
      </c>
      <c r="E584" s="125">
        <v>45627.672500000001</v>
      </c>
      <c r="F584" s="106">
        <v>0.30663328868320688</v>
      </c>
      <c r="G584" s="106">
        <v>1.0173362913419444</v>
      </c>
      <c r="H584" s="115">
        <v>504</v>
      </c>
      <c r="I584" s="115">
        <v>0</v>
      </c>
      <c r="J584" s="115">
        <v>2.5449567958773156E+18</v>
      </c>
    </row>
    <row r="585" spans="4:10" ht="15" customHeight="1">
      <c r="D585" s="111" t="b">
        <v>0</v>
      </c>
      <c r="E585" s="125">
        <v>45627.672511574077</v>
      </c>
      <c r="F585" s="106">
        <v>0.30050062290954271</v>
      </c>
      <c r="G585" s="106">
        <v>1.0682031059090416</v>
      </c>
      <c r="H585" s="115">
        <v>505</v>
      </c>
      <c r="I585" s="115">
        <v>0</v>
      </c>
      <c r="J585" s="115">
        <v>1.5837108358554235E+19</v>
      </c>
    </row>
    <row r="586" spans="4:10" ht="15" customHeight="1">
      <c r="D586" s="111" t="b">
        <v>0</v>
      </c>
      <c r="E586" s="125">
        <v>45627.672523148147</v>
      </c>
      <c r="F586" s="106">
        <v>0.3065106353677336</v>
      </c>
      <c r="G586" s="106">
        <v>1.0254749816726798</v>
      </c>
      <c r="H586" s="115">
        <v>506</v>
      </c>
      <c r="I586" s="115">
        <v>0</v>
      </c>
      <c r="J586" s="115">
        <v>4.5020103938314097E+18</v>
      </c>
    </row>
    <row r="587" spans="4:10" ht="15" customHeight="1">
      <c r="D587" s="111" t="b">
        <v>0</v>
      </c>
      <c r="E587" s="125">
        <v>45627.672534722224</v>
      </c>
      <c r="F587" s="106">
        <v>0.31877106078244294</v>
      </c>
      <c r="G587" s="106">
        <v>0.97420123258904578</v>
      </c>
      <c r="H587" s="115">
        <v>507</v>
      </c>
      <c r="I587" s="115">
        <v>0</v>
      </c>
      <c r="J587" s="115">
        <v>2.1908993667114294E+18</v>
      </c>
    </row>
    <row r="588" spans="4:10" ht="15" customHeight="1">
      <c r="D588" s="111" t="b">
        <v>0</v>
      </c>
      <c r="E588" s="125">
        <v>45627.672546296293</v>
      </c>
      <c r="F588" s="106">
        <v>0.32195877139026735</v>
      </c>
      <c r="G588" s="106">
        <v>0.95471720793726478</v>
      </c>
      <c r="H588" s="115">
        <v>508</v>
      </c>
      <c r="I588" s="115">
        <v>0</v>
      </c>
      <c r="J588" s="115">
        <v>1.0703746075310871E+19</v>
      </c>
    </row>
    <row r="589" spans="4:10" ht="15" customHeight="1">
      <c r="D589" s="111" t="b">
        <v>0</v>
      </c>
      <c r="E589" s="125">
        <v>45627.67255787037</v>
      </c>
      <c r="F589" s="106">
        <v>0.32195877139026735</v>
      </c>
      <c r="G589" s="106">
        <v>0.95471720793726478</v>
      </c>
      <c r="H589" s="115">
        <v>509</v>
      </c>
      <c r="I589" s="115">
        <v>0</v>
      </c>
      <c r="J589" s="115">
        <v>1.4369134167325516E+19</v>
      </c>
    </row>
    <row r="590" spans="4:10" ht="15" customHeight="1">
      <c r="D590" s="111" t="b">
        <v>0</v>
      </c>
      <c r="E590" s="125">
        <v>45627.672569444447</v>
      </c>
      <c r="F590" s="106">
        <v>0.33483712224587808</v>
      </c>
      <c r="G590" s="106">
        <v>0.91652851961977422</v>
      </c>
      <c r="H590" s="115">
        <v>510</v>
      </c>
      <c r="I590" s="115">
        <v>0</v>
      </c>
      <c r="J590" s="115">
        <v>3.1435019174608865E+18</v>
      </c>
    </row>
    <row r="591" spans="4:10" ht="15" customHeight="1">
      <c r="D591" s="111" t="b">
        <v>0</v>
      </c>
      <c r="E591" s="125">
        <v>45627.672581018516</v>
      </c>
      <c r="F591" s="106">
        <v>0.32479200857850171</v>
      </c>
      <c r="G591" s="106">
        <v>0.87986737883498323</v>
      </c>
      <c r="H591" s="115">
        <v>511</v>
      </c>
      <c r="I591" s="115">
        <v>0</v>
      </c>
      <c r="J591" s="115">
        <v>1.047743587818622E+19</v>
      </c>
    </row>
    <row r="592" spans="4:10" ht="15" customHeight="1">
      <c r="D592" s="111" t="b">
        <v>0</v>
      </c>
      <c r="E592" s="125">
        <v>45627.672592592593</v>
      </c>
      <c r="F592" s="106">
        <v>0.32479200857850171</v>
      </c>
      <c r="G592" s="106">
        <v>0.84467268368158388</v>
      </c>
      <c r="H592" s="115">
        <v>512</v>
      </c>
      <c r="I592" s="115">
        <v>0</v>
      </c>
      <c r="J592" s="115">
        <v>7.9624324113714555E+18</v>
      </c>
    </row>
    <row r="593" spans="4:10" ht="15" customHeight="1">
      <c r="D593" s="111" t="b">
        <v>0</v>
      </c>
      <c r="E593" s="125">
        <v>45627.67260416667</v>
      </c>
      <c r="F593" s="106">
        <v>0.34103160900742679</v>
      </c>
      <c r="G593" s="106">
        <v>0.81088577633432046</v>
      </c>
      <c r="H593" s="115">
        <v>513</v>
      </c>
      <c r="I593" s="115">
        <v>0</v>
      </c>
      <c r="J593" s="115">
        <v>1.1356827394095829E+19</v>
      </c>
    </row>
    <row r="594" spans="4:10" ht="15" customHeight="1">
      <c r="D594" s="111" t="b">
        <v>0</v>
      </c>
      <c r="E594" s="125">
        <v>45627.672615740739</v>
      </c>
      <c r="F594" s="106">
        <v>0.35808318945779816</v>
      </c>
      <c r="G594" s="106">
        <v>0.83521234962435009</v>
      </c>
      <c r="H594" s="115">
        <v>514</v>
      </c>
      <c r="I594" s="115">
        <v>0</v>
      </c>
      <c r="J594" s="115">
        <v>9.9925512665467412E+18</v>
      </c>
    </row>
    <row r="595" spans="4:10" ht="15" customHeight="1">
      <c r="D595" s="111" t="b">
        <v>0</v>
      </c>
      <c r="E595" s="125">
        <v>45627.672627314816</v>
      </c>
      <c r="F595" s="106">
        <v>0.34734069377406418</v>
      </c>
      <c r="G595" s="106">
        <v>0.85191659661683716</v>
      </c>
      <c r="H595" s="115">
        <v>515</v>
      </c>
      <c r="I595" s="115">
        <v>0</v>
      </c>
      <c r="J595" s="115">
        <v>6.510574256982313E+18</v>
      </c>
    </row>
    <row r="596" spans="4:10" ht="15" customHeight="1">
      <c r="D596" s="111" t="b">
        <v>0</v>
      </c>
      <c r="E596" s="125">
        <v>45627.672638888886</v>
      </c>
      <c r="F596" s="106">
        <v>0.3508141007118048</v>
      </c>
      <c r="G596" s="106">
        <v>0.85191659661683716</v>
      </c>
      <c r="H596" s="115">
        <v>516</v>
      </c>
      <c r="I596" s="115">
        <v>0</v>
      </c>
      <c r="J596" s="115">
        <v>1.6665039689051789E+19</v>
      </c>
    </row>
    <row r="597" spans="4:10" ht="15" customHeight="1">
      <c r="D597" s="111" t="b">
        <v>0</v>
      </c>
      <c r="E597" s="125">
        <v>45627.672650462962</v>
      </c>
      <c r="F597" s="106">
        <v>0.33327339567621456</v>
      </c>
      <c r="G597" s="106">
        <v>0.89451242644767903</v>
      </c>
      <c r="H597" s="115">
        <v>517</v>
      </c>
      <c r="I597" s="115">
        <v>0</v>
      </c>
      <c r="J597" s="115">
        <v>5.5769512096098785E+18</v>
      </c>
    </row>
    <row r="598" spans="4:10" ht="15" customHeight="1">
      <c r="D598" s="111" t="b">
        <v>0</v>
      </c>
      <c r="E598" s="125">
        <v>45627.672662037039</v>
      </c>
      <c r="F598" s="106">
        <v>0.33327339567621456</v>
      </c>
      <c r="G598" s="106">
        <v>0.93923804777006303</v>
      </c>
      <c r="H598" s="115">
        <v>518</v>
      </c>
      <c r="I598" s="115">
        <v>0</v>
      </c>
      <c r="J598" s="115">
        <v>4.2578893665388175E+18</v>
      </c>
    </row>
    <row r="599" spans="4:10" ht="15" customHeight="1">
      <c r="D599" s="111" t="b">
        <v>0</v>
      </c>
      <c r="E599" s="125">
        <v>45627.672673611109</v>
      </c>
      <c r="F599" s="106">
        <v>0.34993706546002529</v>
      </c>
      <c r="G599" s="106">
        <v>0.92045328681466176</v>
      </c>
      <c r="H599" s="115">
        <v>519</v>
      </c>
      <c r="I599" s="115">
        <v>0</v>
      </c>
      <c r="J599" s="115">
        <v>5.4390576037643971E+18</v>
      </c>
    </row>
    <row r="600" spans="4:10" ht="15" customHeight="1">
      <c r="D600" s="111" t="b">
        <v>0</v>
      </c>
      <c r="E600" s="125">
        <v>45627.672685185185</v>
      </c>
      <c r="F600" s="106">
        <v>0.34993706546002529</v>
      </c>
      <c r="G600" s="106">
        <v>0.92045328681466176</v>
      </c>
      <c r="H600" s="115">
        <v>520</v>
      </c>
      <c r="I600" s="115">
        <v>0</v>
      </c>
      <c r="J600" s="115">
        <v>4.3768405147196426E+18</v>
      </c>
    </row>
    <row r="601" spans="4:10" ht="15" customHeight="1">
      <c r="D601" s="111" t="b">
        <v>0</v>
      </c>
      <c r="E601" s="125">
        <v>45627.672696759262</v>
      </c>
      <c r="F601" s="106">
        <v>0.36043517742382608</v>
      </c>
      <c r="G601" s="106">
        <v>0.92965781968280836</v>
      </c>
      <c r="H601" s="115">
        <v>521</v>
      </c>
      <c r="I601" s="115">
        <v>0</v>
      </c>
      <c r="J601" s="115">
        <v>1.8102539741772132E+18</v>
      </c>
    </row>
    <row r="602" spans="4:10" ht="15" customHeight="1">
      <c r="D602" s="111" t="b">
        <v>0</v>
      </c>
      <c r="E602" s="125">
        <v>45627.672708333332</v>
      </c>
      <c r="F602" s="106">
        <v>0.37485258452077913</v>
      </c>
      <c r="G602" s="106">
        <v>0.90176808509232398</v>
      </c>
      <c r="H602" s="115">
        <v>522</v>
      </c>
      <c r="I602" s="115">
        <v>0</v>
      </c>
      <c r="J602" s="115">
        <v>1.9679818850395133E+18</v>
      </c>
    </row>
    <row r="603" spans="4:10" ht="15" customHeight="1">
      <c r="D603" s="111" t="b">
        <v>0</v>
      </c>
      <c r="E603" s="125">
        <v>45627.672719907408</v>
      </c>
      <c r="F603" s="106">
        <v>0.36735553283036354</v>
      </c>
      <c r="G603" s="106">
        <v>0.94685648934694044</v>
      </c>
      <c r="H603" s="115">
        <v>523</v>
      </c>
      <c r="I603" s="115">
        <v>0</v>
      </c>
      <c r="J603" s="115">
        <v>6.4224140912471695E+18</v>
      </c>
    </row>
    <row r="604" spans="4:10" ht="15" customHeight="1">
      <c r="D604" s="111" t="b">
        <v>0</v>
      </c>
      <c r="E604" s="125">
        <v>45627.672731481478</v>
      </c>
      <c r="F604" s="106">
        <v>0.36368197750205988</v>
      </c>
      <c r="G604" s="106">
        <v>0.94685648934694044</v>
      </c>
      <c r="H604" s="115">
        <v>524</v>
      </c>
      <c r="I604" s="115">
        <v>0</v>
      </c>
      <c r="J604" s="115">
        <v>1.0367112903236989E+19</v>
      </c>
    </row>
    <row r="605" spans="4:10" ht="15" customHeight="1">
      <c r="D605" s="111" t="b">
        <v>0</v>
      </c>
      <c r="E605" s="125">
        <v>45627.672743055555</v>
      </c>
      <c r="F605" s="106">
        <v>0.36368197750205988</v>
      </c>
      <c r="G605" s="106">
        <v>0.91845079466653201</v>
      </c>
      <c r="H605" s="115">
        <v>525</v>
      </c>
      <c r="I605" s="115">
        <v>0</v>
      </c>
      <c r="J605" s="115">
        <v>1.2409003721046449E+18</v>
      </c>
    </row>
    <row r="606" spans="4:10" ht="15" customHeight="1">
      <c r="D606" s="111" t="b">
        <v>0</v>
      </c>
      <c r="E606" s="125">
        <v>45627.672754629632</v>
      </c>
      <c r="F606" s="106">
        <v>0.34549787862695686</v>
      </c>
      <c r="G606" s="106">
        <v>0.87252825493320552</v>
      </c>
      <c r="H606" s="115">
        <v>526</v>
      </c>
      <c r="I606" s="115">
        <v>0</v>
      </c>
      <c r="J606" s="115">
        <v>1.5106470647879358E+19</v>
      </c>
    </row>
    <row r="607" spans="4:10" ht="15" customHeight="1">
      <c r="D607" s="111" t="b">
        <v>0</v>
      </c>
      <c r="E607" s="125">
        <v>45627.672766203701</v>
      </c>
      <c r="F607" s="106">
        <v>0.33858792105441771</v>
      </c>
      <c r="G607" s="106">
        <v>0.91615466767986597</v>
      </c>
      <c r="H607" s="115">
        <v>527</v>
      </c>
      <c r="I607" s="115">
        <v>0</v>
      </c>
      <c r="J607" s="115">
        <v>1.1534623846859684E+19</v>
      </c>
    </row>
    <row r="608" spans="4:10" ht="15" customHeight="1">
      <c r="D608" s="111" t="b">
        <v>0</v>
      </c>
      <c r="E608" s="125">
        <v>45627.672777777778</v>
      </c>
      <c r="F608" s="106">
        <v>0.3521314378965944</v>
      </c>
      <c r="G608" s="106">
        <v>0.91615466767986597</v>
      </c>
      <c r="H608" s="115">
        <v>528</v>
      </c>
      <c r="I608" s="115">
        <v>0</v>
      </c>
      <c r="J608" s="115">
        <v>7.3656795072216791E+18</v>
      </c>
    </row>
    <row r="609" spans="4:10" ht="15" customHeight="1">
      <c r="D609" s="111" t="b">
        <v>0</v>
      </c>
      <c r="E609" s="125">
        <v>45627.672789351855</v>
      </c>
      <c r="F609" s="106">
        <v>0.33804618038073059</v>
      </c>
      <c r="G609" s="106">
        <v>0.90699312100306717</v>
      </c>
      <c r="H609" s="115">
        <v>529</v>
      </c>
      <c r="I609" s="115">
        <v>0</v>
      </c>
      <c r="J609" s="115">
        <v>1.4159580538568047E+19</v>
      </c>
    </row>
    <row r="610" spans="4:10" ht="15" customHeight="1">
      <c r="D610" s="111" t="b">
        <v>0</v>
      </c>
      <c r="E610" s="125">
        <v>45627.672800925924</v>
      </c>
      <c r="F610" s="106">
        <v>0.33128525677311599</v>
      </c>
      <c r="G610" s="106">
        <v>0.88885325858300579</v>
      </c>
      <c r="H610" s="115">
        <v>530</v>
      </c>
      <c r="I610" s="115">
        <v>0</v>
      </c>
      <c r="J610" s="115">
        <v>1.6144792955036031E+19</v>
      </c>
    </row>
    <row r="611" spans="4:10" ht="15" customHeight="1">
      <c r="D611" s="111" t="b">
        <v>0</v>
      </c>
      <c r="E611" s="125">
        <v>45627.672812500001</v>
      </c>
      <c r="F611" s="106">
        <v>0.3478495196117718</v>
      </c>
      <c r="G611" s="106">
        <v>0.88885325858300579</v>
      </c>
      <c r="H611" s="115">
        <v>531</v>
      </c>
      <c r="I611" s="115">
        <v>0</v>
      </c>
      <c r="J611" s="115">
        <v>1.283535762975318E+19</v>
      </c>
    </row>
    <row r="612" spans="4:10" ht="15" customHeight="1">
      <c r="D612" s="111" t="b">
        <v>0</v>
      </c>
      <c r="E612" s="125">
        <v>45627.672824074078</v>
      </c>
      <c r="F612" s="106">
        <v>0.34437102441565409</v>
      </c>
      <c r="G612" s="106">
        <v>0.87996472599717568</v>
      </c>
      <c r="H612" s="115">
        <v>532</v>
      </c>
      <c r="I612" s="115">
        <v>0</v>
      </c>
      <c r="J612" s="115">
        <v>1.2520409783925745E+18</v>
      </c>
    </row>
    <row r="613" spans="4:10" ht="15" customHeight="1">
      <c r="D613" s="111" t="b">
        <v>0</v>
      </c>
      <c r="E613" s="125">
        <v>45627.672835648147</v>
      </c>
      <c r="F613" s="106">
        <v>0.33403989368318449</v>
      </c>
      <c r="G613" s="106">
        <v>0.90636366777709099</v>
      </c>
      <c r="H613" s="115">
        <v>533</v>
      </c>
      <c r="I613" s="115">
        <v>0</v>
      </c>
      <c r="J613" s="115">
        <v>1.66137140591273E+19</v>
      </c>
    </row>
    <row r="614" spans="4:10" ht="15" customHeight="1">
      <c r="D614" s="111" t="b">
        <v>0</v>
      </c>
      <c r="E614" s="125">
        <v>45627.672847222224</v>
      </c>
      <c r="F614" s="106">
        <v>0.32401869687268892</v>
      </c>
      <c r="G614" s="106">
        <v>0.92449094113263275</v>
      </c>
      <c r="H614" s="115">
        <v>534</v>
      </c>
      <c r="I614" s="115">
        <v>0</v>
      </c>
      <c r="J614" s="115">
        <v>4.4315284022369939E+17</v>
      </c>
    </row>
    <row r="615" spans="4:10" ht="15" customHeight="1">
      <c r="D615" s="111" t="b">
        <v>0</v>
      </c>
      <c r="E615" s="125">
        <v>45627.672858796293</v>
      </c>
      <c r="F615" s="106">
        <v>0.31429813596650824</v>
      </c>
      <c r="G615" s="106">
        <v>0.87826639407600116</v>
      </c>
      <c r="H615" s="115">
        <v>535</v>
      </c>
      <c r="I615" s="115">
        <v>0</v>
      </c>
      <c r="J615" s="115">
        <v>1.2227946492165738E+19</v>
      </c>
    </row>
    <row r="616" spans="4:10" ht="15" customHeight="1">
      <c r="D616" s="111" t="b">
        <v>0</v>
      </c>
      <c r="E616" s="125">
        <v>45627.67287037037</v>
      </c>
      <c r="F616" s="106">
        <v>0.32372708004550349</v>
      </c>
      <c r="G616" s="106">
        <v>0.91339704983904124</v>
      </c>
      <c r="H616" s="115">
        <v>536</v>
      </c>
      <c r="I616" s="115">
        <v>0</v>
      </c>
      <c r="J616" s="115">
        <v>1.3682544802707618E+19</v>
      </c>
    </row>
    <row r="617" spans="4:10" ht="15" customHeight="1">
      <c r="D617" s="111" t="b">
        <v>0</v>
      </c>
      <c r="E617" s="125">
        <v>45627.672881944447</v>
      </c>
      <c r="F617" s="106">
        <v>0.32696435084595854</v>
      </c>
      <c r="G617" s="106">
        <v>0.93166499083582199</v>
      </c>
      <c r="H617" s="115">
        <v>537</v>
      </c>
      <c r="I617" s="115">
        <v>0</v>
      </c>
      <c r="J617" s="115">
        <v>1.7354321145350648E+19</v>
      </c>
    </row>
    <row r="618" spans="4:10" ht="15" customHeight="1">
      <c r="D618" s="111" t="b">
        <v>0</v>
      </c>
      <c r="E618" s="125">
        <v>45627.672893518517</v>
      </c>
      <c r="F618" s="106">
        <v>0.31388577681212021</v>
      </c>
      <c r="G618" s="106">
        <v>0.97824824037761315</v>
      </c>
      <c r="H618" s="115">
        <v>538</v>
      </c>
      <c r="I618" s="115">
        <v>0</v>
      </c>
      <c r="J618" s="115">
        <v>1.451129683524524E+19</v>
      </c>
    </row>
    <row r="619" spans="4:10" ht="15" customHeight="1">
      <c r="D619" s="111" t="b">
        <v>0</v>
      </c>
      <c r="E619" s="125">
        <v>45627.672905092593</v>
      </c>
      <c r="F619" s="106">
        <v>0.32016349234836261</v>
      </c>
      <c r="G619" s="106">
        <v>1.0173781699927178</v>
      </c>
      <c r="H619" s="115">
        <v>539</v>
      </c>
      <c r="I619" s="115">
        <v>0</v>
      </c>
      <c r="J619" s="115">
        <v>8.727429268184617E+18</v>
      </c>
    </row>
    <row r="620" spans="4:10" ht="15" customHeight="1">
      <c r="D620" s="111" t="b">
        <v>0</v>
      </c>
      <c r="E620" s="125">
        <v>45627.67291666667</v>
      </c>
      <c r="F620" s="106">
        <v>0.31055858757791172</v>
      </c>
      <c r="G620" s="106">
        <v>1.0478995150924995</v>
      </c>
      <c r="H620" s="115">
        <v>540</v>
      </c>
      <c r="I620" s="115">
        <v>0</v>
      </c>
      <c r="J620" s="115">
        <v>1.0078928179744227E+19</v>
      </c>
    </row>
    <row r="621" spans="4:10" ht="15" customHeight="1">
      <c r="D621" s="111" t="b">
        <v>0</v>
      </c>
      <c r="E621" s="125">
        <v>45627.67292824074</v>
      </c>
      <c r="F621" s="106">
        <v>0.31987534520524907</v>
      </c>
      <c r="G621" s="106">
        <v>1.1002944908471244</v>
      </c>
      <c r="H621" s="115">
        <v>541</v>
      </c>
      <c r="I621" s="115">
        <v>0</v>
      </c>
      <c r="J621" s="115">
        <v>1.5850638355862223E+19</v>
      </c>
    </row>
    <row r="622" spans="4:10" ht="15" customHeight="1">
      <c r="D622" s="111" t="b">
        <v>0</v>
      </c>
      <c r="E622" s="125">
        <v>45627.672939814816</v>
      </c>
      <c r="F622" s="106">
        <v>0.31667659175319657</v>
      </c>
      <c r="G622" s="106">
        <v>1.1002944908471244</v>
      </c>
      <c r="H622" s="115">
        <v>542</v>
      </c>
      <c r="I622" s="115">
        <v>0</v>
      </c>
      <c r="J622" s="115">
        <v>8.2179692618194299E+18</v>
      </c>
    </row>
    <row r="623" spans="4:10" ht="15" customHeight="1">
      <c r="D623" s="111" t="b">
        <v>0</v>
      </c>
      <c r="E623" s="125">
        <v>45627.672951388886</v>
      </c>
      <c r="F623" s="106">
        <v>0.32934365542332444</v>
      </c>
      <c r="G623" s="106">
        <v>1.0892915459386532</v>
      </c>
      <c r="H623" s="115">
        <v>543</v>
      </c>
      <c r="I623" s="115">
        <v>0</v>
      </c>
      <c r="J623" s="115">
        <v>3.9465771796819415E+18</v>
      </c>
    </row>
    <row r="624" spans="4:10" ht="15" customHeight="1">
      <c r="D624" s="111" t="b">
        <v>0</v>
      </c>
      <c r="E624" s="125">
        <v>45627.672962962963</v>
      </c>
      <c r="F624" s="106">
        <v>0.32934365542332444</v>
      </c>
      <c r="G624" s="106">
        <v>1.143756123235586</v>
      </c>
      <c r="H624" s="115">
        <v>544</v>
      </c>
      <c r="I624" s="115">
        <v>0</v>
      </c>
      <c r="J624" s="115">
        <v>1.4550423565679806E+19</v>
      </c>
    </row>
    <row r="625" spans="4:10" ht="15" customHeight="1">
      <c r="D625" s="111" t="b">
        <v>0</v>
      </c>
      <c r="E625" s="125">
        <v>45627.672974537039</v>
      </c>
      <c r="F625" s="106">
        <v>0.3392239650860242</v>
      </c>
      <c r="G625" s="106">
        <v>1.0865683170738065</v>
      </c>
      <c r="H625" s="115">
        <v>545</v>
      </c>
      <c r="I625" s="115">
        <v>0</v>
      </c>
      <c r="J625" s="115">
        <v>1.2894775676770679E+19</v>
      </c>
    </row>
    <row r="626" spans="4:10" ht="15" customHeight="1">
      <c r="D626" s="111" t="b">
        <v>0</v>
      </c>
      <c r="E626" s="125">
        <v>45627.672986111109</v>
      </c>
      <c r="F626" s="106">
        <v>0.34940068403860491</v>
      </c>
      <c r="G626" s="106">
        <v>1.1082996834152827</v>
      </c>
      <c r="H626" s="115">
        <v>546</v>
      </c>
      <c r="I626" s="115">
        <v>0</v>
      </c>
      <c r="J626" s="115">
        <v>3.70918307619568E+17</v>
      </c>
    </row>
    <row r="627" spans="4:10" ht="15" customHeight="1">
      <c r="D627" s="111" t="b">
        <v>0</v>
      </c>
      <c r="E627" s="125">
        <v>45627.672997685186</v>
      </c>
      <c r="F627" s="106">
        <v>0.33542465667706073</v>
      </c>
      <c r="G627" s="106">
        <v>1.1193826802494355</v>
      </c>
      <c r="H627" s="115">
        <v>547</v>
      </c>
      <c r="I627" s="115">
        <v>0</v>
      </c>
      <c r="J627" s="115">
        <v>8.9251024880026491E+18</v>
      </c>
    </row>
    <row r="628" spans="4:10" ht="15" customHeight="1">
      <c r="D628" s="111" t="b">
        <v>0</v>
      </c>
      <c r="E628" s="125">
        <v>45627.673009259262</v>
      </c>
      <c r="F628" s="106">
        <v>0.32871616354351951</v>
      </c>
      <c r="G628" s="106">
        <v>1.0969950266444468</v>
      </c>
      <c r="H628" s="115">
        <v>548</v>
      </c>
      <c r="I628" s="115">
        <v>0</v>
      </c>
      <c r="J628" s="115">
        <v>1.5436184849778026E+19</v>
      </c>
    </row>
    <row r="629" spans="4:10" ht="15" customHeight="1">
      <c r="D629" s="111" t="b">
        <v>0</v>
      </c>
      <c r="E629" s="125">
        <v>45627.673020833332</v>
      </c>
      <c r="F629" s="106">
        <v>0.31228035536634352</v>
      </c>
      <c r="G629" s="106">
        <v>1.1189349271773357</v>
      </c>
      <c r="H629" s="115">
        <v>549</v>
      </c>
      <c r="I629" s="115">
        <v>0</v>
      </c>
      <c r="J629" s="115">
        <v>6.8898269133686876E+18</v>
      </c>
    </row>
    <row r="630" spans="4:10" ht="15" customHeight="1">
      <c r="D630" s="111" t="b">
        <v>0</v>
      </c>
      <c r="E630" s="125">
        <v>45627.673032407409</v>
      </c>
      <c r="F630" s="106">
        <v>0.31228035536634352</v>
      </c>
      <c r="G630" s="106">
        <v>1.1413136257208825</v>
      </c>
      <c r="H630" s="115">
        <v>550</v>
      </c>
      <c r="I630" s="115">
        <v>0</v>
      </c>
      <c r="J630" s="115">
        <v>6.7969649013396698E+17</v>
      </c>
    </row>
    <row r="631" spans="4:10" ht="15" customHeight="1">
      <c r="D631" s="111" t="b">
        <v>0</v>
      </c>
      <c r="E631" s="125">
        <v>45627.673043981478</v>
      </c>
      <c r="F631" s="106">
        <v>0.31852596247367038</v>
      </c>
      <c r="G631" s="106">
        <v>1.1641398982353002</v>
      </c>
      <c r="H631" s="115">
        <v>551</v>
      </c>
      <c r="I631" s="115">
        <v>0</v>
      </c>
      <c r="J631" s="115">
        <v>1.066483257353857E+19</v>
      </c>
    </row>
    <row r="632" spans="4:10" ht="15" customHeight="1">
      <c r="D632" s="111" t="b">
        <v>0</v>
      </c>
      <c r="E632" s="125">
        <v>45627.673055555555</v>
      </c>
      <c r="F632" s="106">
        <v>0.32171122209840708</v>
      </c>
      <c r="G632" s="106">
        <v>1.1874226962000063</v>
      </c>
      <c r="H632" s="115">
        <v>552</v>
      </c>
      <c r="I632" s="115">
        <v>0</v>
      </c>
      <c r="J632" s="115">
        <v>1.1706130833967544E+19</v>
      </c>
    </row>
    <row r="633" spans="4:10" ht="15" customHeight="1">
      <c r="D633" s="111" t="b">
        <v>0</v>
      </c>
      <c r="E633" s="125">
        <v>45627.673067129632</v>
      </c>
      <c r="F633" s="106">
        <v>0.32492833431939117</v>
      </c>
      <c r="G633" s="106">
        <v>1.2467938310100066</v>
      </c>
      <c r="H633" s="115">
        <v>553</v>
      </c>
      <c r="I633" s="115">
        <v>0</v>
      </c>
      <c r="J633" s="115">
        <v>1.6510408439813753E+19</v>
      </c>
    </row>
    <row r="634" spans="4:10" ht="15" customHeight="1">
      <c r="D634" s="111" t="b">
        <v>0</v>
      </c>
      <c r="E634" s="125">
        <v>45627.673078703701</v>
      </c>
      <c r="F634" s="106">
        <v>0.31193120094661553</v>
      </c>
      <c r="G634" s="106">
        <v>1.2343258926999066</v>
      </c>
      <c r="H634" s="115">
        <v>554</v>
      </c>
      <c r="I634" s="115">
        <v>0</v>
      </c>
      <c r="J634" s="115">
        <v>1.4344689507921347E+19</v>
      </c>
    </row>
    <row r="635" spans="4:10" ht="15" customHeight="1">
      <c r="D635" s="111" t="b">
        <v>0</v>
      </c>
      <c r="E635" s="125">
        <v>45627.673090277778</v>
      </c>
      <c r="F635" s="106">
        <v>0.31816982496554785</v>
      </c>
      <c r="G635" s="106">
        <v>1.1726095980649112</v>
      </c>
      <c r="H635" s="115">
        <v>555</v>
      </c>
      <c r="I635" s="115">
        <v>0</v>
      </c>
      <c r="J635" s="115">
        <v>2.5036868192300549E+18</v>
      </c>
    </row>
    <row r="636" spans="4:10" ht="15" customHeight="1">
      <c r="D636" s="111" t="b">
        <v>0</v>
      </c>
      <c r="E636" s="125">
        <v>45627.673101851855</v>
      </c>
      <c r="F636" s="106">
        <v>0.30226133371727043</v>
      </c>
      <c r="G636" s="106">
        <v>1.1726095980649112</v>
      </c>
      <c r="H636" s="115">
        <v>556</v>
      </c>
      <c r="I636" s="115">
        <v>0</v>
      </c>
      <c r="J636" s="115">
        <v>8.8703862767479296E+18</v>
      </c>
    </row>
    <row r="637" spans="4:10" ht="15" customHeight="1">
      <c r="D637" s="111" t="b">
        <v>0</v>
      </c>
      <c r="E637" s="125">
        <v>45627.673113425924</v>
      </c>
      <c r="F637" s="106">
        <v>0.31737440040313397</v>
      </c>
      <c r="G637" s="106">
        <v>1.1960617900262094</v>
      </c>
      <c r="H637" s="115">
        <v>557</v>
      </c>
      <c r="I637" s="115">
        <v>0</v>
      </c>
      <c r="J637" s="115">
        <v>9.4791897971549E+18</v>
      </c>
    </row>
    <row r="638" spans="4:10" ht="15" customHeight="1">
      <c r="D638" s="111" t="b">
        <v>0</v>
      </c>
      <c r="E638" s="125">
        <v>45627.673125000001</v>
      </c>
      <c r="F638" s="106">
        <v>0.32689563241522801</v>
      </c>
      <c r="G638" s="106">
        <v>1.160179936325423</v>
      </c>
      <c r="H638" s="115">
        <v>558</v>
      </c>
      <c r="I638" s="115">
        <v>0</v>
      </c>
      <c r="J638" s="115">
        <v>5.3883152756075602E+18</v>
      </c>
    </row>
    <row r="639" spans="4:10" ht="15" customHeight="1">
      <c r="D639" s="111" t="b">
        <v>0</v>
      </c>
      <c r="E639" s="125">
        <v>45627.673136574071</v>
      </c>
      <c r="F639" s="106">
        <v>0.33997145771183712</v>
      </c>
      <c r="G639" s="106">
        <v>1.20658713377844</v>
      </c>
      <c r="H639" s="115">
        <v>559</v>
      </c>
      <c r="I639" s="115">
        <v>0</v>
      </c>
      <c r="J639" s="115">
        <v>1.0323738596360948E+19</v>
      </c>
    </row>
    <row r="640" spans="4:10" ht="15" customHeight="1">
      <c r="D640" s="111" t="b">
        <v>0</v>
      </c>
      <c r="E640" s="125">
        <v>45627.673148148147</v>
      </c>
      <c r="F640" s="106">
        <v>0.32977231398048201</v>
      </c>
      <c r="G640" s="106">
        <v>1.1462577770895179</v>
      </c>
      <c r="H640" s="115">
        <v>560</v>
      </c>
      <c r="I640" s="115">
        <v>0</v>
      </c>
      <c r="J640" s="115">
        <v>4.6713836768334367E+18</v>
      </c>
    </row>
    <row r="641" spans="4:10" ht="15" customHeight="1">
      <c r="D641" s="111" t="b">
        <v>0</v>
      </c>
      <c r="E641" s="125">
        <v>45627.673159722224</v>
      </c>
      <c r="F641" s="106">
        <v>0.31328369828145791</v>
      </c>
      <c r="G641" s="106">
        <v>1.1462577770895179</v>
      </c>
      <c r="H641" s="115">
        <v>561</v>
      </c>
      <c r="I641" s="115">
        <v>0</v>
      </c>
      <c r="J641" s="115">
        <v>9.773816203536169E+18</v>
      </c>
    </row>
    <row r="642" spans="4:10" ht="15" customHeight="1">
      <c r="D642" s="111" t="b">
        <v>0</v>
      </c>
      <c r="E642" s="125">
        <v>45627.673171296294</v>
      </c>
      <c r="F642" s="106">
        <v>0.32581504621271623</v>
      </c>
      <c r="G642" s="106">
        <v>1.1347951993186227</v>
      </c>
      <c r="H642" s="115">
        <v>562</v>
      </c>
      <c r="I642" s="115">
        <v>0</v>
      </c>
      <c r="J642" s="115">
        <v>7.6678874387696978E+18</v>
      </c>
    </row>
    <row r="643" spans="4:10" ht="15" customHeight="1">
      <c r="D643" s="111" t="b">
        <v>0</v>
      </c>
      <c r="E643" s="125">
        <v>45627.673182870371</v>
      </c>
      <c r="F643" s="106">
        <v>0.31604059482633473</v>
      </c>
      <c r="G643" s="106">
        <v>1.1688390552981813</v>
      </c>
      <c r="H643" s="115">
        <v>563</v>
      </c>
      <c r="I643" s="115">
        <v>0</v>
      </c>
      <c r="J643" s="115">
        <v>1.1306193619629799E+19</v>
      </c>
    </row>
    <row r="644" spans="4:10" ht="15" customHeight="1">
      <c r="D644" s="111" t="b">
        <v>0</v>
      </c>
      <c r="E644" s="125">
        <v>45627.673194444447</v>
      </c>
      <c r="F644" s="106">
        <v>0.3128801888780714</v>
      </c>
      <c r="G644" s="106">
        <v>1.1571506647451995</v>
      </c>
      <c r="H644" s="115">
        <v>564</v>
      </c>
      <c r="I644" s="115">
        <v>0</v>
      </c>
      <c r="J644" s="115">
        <v>1.3161558849449349E+19</v>
      </c>
    </row>
    <row r="645" spans="4:10" ht="15" customHeight="1">
      <c r="D645" s="111" t="b">
        <v>0</v>
      </c>
      <c r="E645" s="125">
        <v>45627.673206018517</v>
      </c>
      <c r="F645" s="106">
        <v>0.30349378321172926</v>
      </c>
      <c r="G645" s="106">
        <v>1.1340076514502955</v>
      </c>
      <c r="H645" s="115">
        <v>565</v>
      </c>
      <c r="I645" s="115">
        <v>0</v>
      </c>
      <c r="J645" s="115">
        <v>2.7404652631434143E+18</v>
      </c>
    </row>
    <row r="646" spans="4:10" ht="15" customHeight="1">
      <c r="D646" s="111" t="b">
        <v>0</v>
      </c>
      <c r="E646" s="125">
        <v>45627.673217592594</v>
      </c>
      <c r="F646" s="106">
        <v>0.31866847237231571</v>
      </c>
      <c r="G646" s="106">
        <v>1.0999874219067867</v>
      </c>
      <c r="H646" s="115">
        <v>566</v>
      </c>
      <c r="I646" s="115">
        <v>0</v>
      </c>
      <c r="J646" s="115">
        <v>4.9692525841140122E+18</v>
      </c>
    </row>
    <row r="647" spans="4:10" ht="15" customHeight="1">
      <c r="D647" s="111" t="b">
        <v>0</v>
      </c>
      <c r="E647" s="125">
        <v>45627.673229166663</v>
      </c>
      <c r="F647" s="106">
        <v>0.30910841820114621</v>
      </c>
      <c r="G647" s="106">
        <v>1.1329870445639902</v>
      </c>
      <c r="H647" s="115">
        <v>567</v>
      </c>
      <c r="I647" s="115">
        <v>0</v>
      </c>
      <c r="J647" s="115">
        <v>1.1699573290978882E+19</v>
      </c>
    </row>
    <row r="648" spans="4:10" ht="15" customHeight="1">
      <c r="D648" s="111" t="b">
        <v>0</v>
      </c>
      <c r="E648" s="125">
        <v>45627.67324074074</v>
      </c>
      <c r="F648" s="106">
        <v>0.29674408147310033</v>
      </c>
      <c r="G648" s="106">
        <v>1.16697665590091</v>
      </c>
      <c r="H648" s="115">
        <v>568</v>
      </c>
      <c r="I648" s="115">
        <v>0</v>
      </c>
      <c r="J648" s="115">
        <v>5.488677896089872E+16</v>
      </c>
    </row>
    <row r="649" spans="4:10" ht="15" customHeight="1">
      <c r="D649" s="111" t="b">
        <v>0</v>
      </c>
      <c r="E649" s="125">
        <v>45627.673252314817</v>
      </c>
      <c r="F649" s="106">
        <v>0.29971152228783132</v>
      </c>
      <c r="G649" s="106">
        <v>1.1202975896648737</v>
      </c>
      <c r="H649" s="115">
        <v>569</v>
      </c>
      <c r="I649" s="115">
        <v>0</v>
      </c>
      <c r="J649" s="115">
        <v>1.0393817399136033E+19</v>
      </c>
    </row>
    <row r="650" spans="4:10" ht="15" customHeight="1">
      <c r="D650" s="111" t="b">
        <v>0</v>
      </c>
      <c r="E650" s="125">
        <v>45627.673263888886</v>
      </c>
      <c r="F650" s="106">
        <v>0.30870286795646629</v>
      </c>
      <c r="G650" s="106">
        <v>1.1202975896648737</v>
      </c>
      <c r="H650" s="115">
        <v>570</v>
      </c>
      <c r="I650" s="115">
        <v>0</v>
      </c>
      <c r="J650" s="115">
        <v>6.0272552958047785E+18</v>
      </c>
    </row>
    <row r="651" spans="4:10" ht="15" customHeight="1">
      <c r="D651" s="111" t="b">
        <v>0</v>
      </c>
      <c r="E651" s="125">
        <v>45627.673275462963</v>
      </c>
      <c r="F651" s="106">
        <v>0.30561583927690161</v>
      </c>
      <c r="G651" s="106">
        <v>1.1651094932514687</v>
      </c>
      <c r="H651" s="115">
        <v>571</v>
      </c>
      <c r="I651" s="115">
        <v>0</v>
      </c>
      <c r="J651" s="115">
        <v>1.7889110748152603E+19</v>
      </c>
    </row>
    <row r="652" spans="4:10" ht="15" customHeight="1">
      <c r="D652" s="111" t="b">
        <v>0</v>
      </c>
      <c r="E652" s="125">
        <v>45627.67328703704</v>
      </c>
      <c r="F652" s="106">
        <v>0.31478431445520866</v>
      </c>
      <c r="G652" s="106">
        <v>1.1884116831164981</v>
      </c>
      <c r="H652" s="115">
        <v>572</v>
      </c>
      <c r="I652" s="115">
        <v>0</v>
      </c>
      <c r="J652" s="115">
        <v>7.2261451403354542E+18</v>
      </c>
    </row>
    <row r="653" spans="4:10" ht="15" customHeight="1">
      <c r="D653" s="111" t="b">
        <v>0</v>
      </c>
      <c r="E653" s="125">
        <v>45627.673298611109</v>
      </c>
      <c r="F653" s="106">
        <v>0.31478431445520866</v>
      </c>
      <c r="G653" s="106">
        <v>1.2121799167788281</v>
      </c>
      <c r="H653" s="115">
        <v>573</v>
      </c>
      <c r="I653" s="115">
        <v>0</v>
      </c>
      <c r="J653" s="115">
        <v>2.2096183613799982E+18</v>
      </c>
    </row>
    <row r="654" spans="4:10" ht="15" customHeight="1">
      <c r="D654" s="111" t="b">
        <v>0</v>
      </c>
      <c r="E654" s="125">
        <v>45627.673310185186</v>
      </c>
      <c r="F654" s="106">
        <v>0.33052353017796909</v>
      </c>
      <c r="G654" s="106">
        <v>1.248545314282193</v>
      </c>
      <c r="H654" s="115">
        <v>574</v>
      </c>
      <c r="I654" s="115">
        <v>0</v>
      </c>
      <c r="J654" s="115">
        <v>1.1462527782037248E+19</v>
      </c>
    </row>
    <row r="655" spans="4:10" ht="15" customHeight="1">
      <c r="D655" s="111" t="b">
        <v>0</v>
      </c>
      <c r="E655" s="125">
        <v>45627.673321759263</v>
      </c>
      <c r="F655" s="106">
        <v>0.31730258897085034</v>
      </c>
      <c r="G655" s="106">
        <v>1.2360598611393709</v>
      </c>
      <c r="H655" s="115">
        <v>575</v>
      </c>
      <c r="I655" s="115">
        <v>0</v>
      </c>
      <c r="J655" s="115">
        <v>1.0013115884607463E+19</v>
      </c>
    </row>
    <row r="656" spans="4:10" ht="15" customHeight="1">
      <c r="D656" s="111" t="b">
        <v>0</v>
      </c>
      <c r="E656" s="125">
        <v>45627.673333333332</v>
      </c>
      <c r="F656" s="106">
        <v>0.31412956308114182</v>
      </c>
      <c r="G656" s="106">
        <v>1.2113386639165835</v>
      </c>
      <c r="H656" s="115">
        <v>576</v>
      </c>
      <c r="I656" s="115">
        <v>0</v>
      </c>
      <c r="J656" s="115">
        <v>1.0506118838029449E+18</v>
      </c>
    </row>
    <row r="657" spans="4:10" ht="15" customHeight="1">
      <c r="D657" s="111" t="b">
        <v>0</v>
      </c>
      <c r="E657" s="125">
        <v>45627.673344907409</v>
      </c>
      <c r="F657" s="106">
        <v>0.32669474560438749</v>
      </c>
      <c r="G657" s="106">
        <v>1.2113386639165835</v>
      </c>
      <c r="H657" s="115">
        <v>577</v>
      </c>
      <c r="I657" s="115">
        <v>0</v>
      </c>
      <c r="J657" s="115">
        <v>1.2758118272434483E+19</v>
      </c>
    </row>
    <row r="658" spans="4:10" ht="15" customHeight="1">
      <c r="D658" s="111" t="b">
        <v>0</v>
      </c>
      <c r="E658" s="125">
        <v>45627.673356481479</v>
      </c>
      <c r="F658" s="106">
        <v>0.3234277981483436</v>
      </c>
      <c r="G658" s="106">
        <v>1.174998503999086</v>
      </c>
      <c r="H658" s="115">
        <v>578</v>
      </c>
      <c r="I658" s="115">
        <v>0</v>
      </c>
      <c r="J658" s="115">
        <v>1.3568906804570685E+19</v>
      </c>
    </row>
    <row r="659" spans="4:10" ht="15" customHeight="1">
      <c r="D659" s="111" t="b">
        <v>0</v>
      </c>
      <c r="E659" s="125">
        <v>45627.673368055555</v>
      </c>
      <c r="F659" s="106">
        <v>0.32989635411131046</v>
      </c>
      <c r="G659" s="106">
        <v>1.1162485787991316</v>
      </c>
      <c r="H659" s="115">
        <v>579</v>
      </c>
      <c r="I659" s="115">
        <v>0</v>
      </c>
      <c r="J659" s="115">
        <v>1.6617866870299711E+19</v>
      </c>
    </row>
    <row r="660" spans="4:10" ht="15" customHeight="1">
      <c r="D660" s="111" t="b">
        <v>0</v>
      </c>
      <c r="E660" s="125">
        <v>45627.673379629632</v>
      </c>
      <c r="F660" s="106">
        <v>0.34639117181687601</v>
      </c>
      <c r="G660" s="106">
        <v>1.1274110645871229</v>
      </c>
      <c r="H660" s="115">
        <v>580</v>
      </c>
      <c r="I660" s="115">
        <v>0</v>
      </c>
      <c r="J660" s="115">
        <v>5.6734061712889692E+18</v>
      </c>
    </row>
    <row r="661" spans="4:10" ht="15" customHeight="1">
      <c r="D661" s="111" t="b">
        <v>0</v>
      </c>
      <c r="E661" s="125">
        <v>45627.673391203702</v>
      </c>
      <c r="F661" s="106">
        <v>0.35678290697138232</v>
      </c>
      <c r="G661" s="106">
        <v>1.1274110645871229</v>
      </c>
      <c r="H661" s="115">
        <v>581</v>
      </c>
      <c r="I661" s="115">
        <v>0</v>
      </c>
      <c r="J661" s="115">
        <v>1.7578626185733046E+19</v>
      </c>
    </row>
    <row r="662" spans="4:10" ht="15" customHeight="1">
      <c r="D662" s="111" t="b">
        <v>0</v>
      </c>
      <c r="E662" s="125">
        <v>45627.673402777778</v>
      </c>
      <c r="F662" s="106">
        <v>0.36035073604109619</v>
      </c>
      <c r="G662" s="106">
        <v>1.1386851752329941</v>
      </c>
      <c r="H662" s="115">
        <v>582</v>
      </c>
      <c r="I662" s="115">
        <v>0</v>
      </c>
      <c r="J662" s="115">
        <v>5.2902569594114724E+18</v>
      </c>
    </row>
    <row r="663" spans="4:10" ht="15" customHeight="1">
      <c r="D663" s="111" t="b">
        <v>0</v>
      </c>
      <c r="E663" s="125">
        <v>45627.673414351855</v>
      </c>
      <c r="F663" s="106">
        <v>0.37836827284315094</v>
      </c>
      <c r="G663" s="106">
        <v>1.1045246199760042</v>
      </c>
      <c r="H663" s="115">
        <v>583</v>
      </c>
      <c r="I663" s="115">
        <v>0</v>
      </c>
      <c r="J663" s="115">
        <v>1.2295564668932573E+19</v>
      </c>
    </row>
    <row r="664" spans="4:10" ht="15" customHeight="1">
      <c r="D664" s="111" t="b">
        <v>0</v>
      </c>
      <c r="E664" s="125">
        <v>45627.673425925925</v>
      </c>
      <c r="F664" s="106">
        <v>0.39728668648530852</v>
      </c>
      <c r="G664" s="106">
        <v>1.0492983889772038</v>
      </c>
      <c r="H664" s="115">
        <v>584</v>
      </c>
      <c r="I664" s="115">
        <v>0</v>
      </c>
      <c r="J664" s="115">
        <v>1.1593580481292374E+19</v>
      </c>
    </row>
    <row r="665" spans="4:10" ht="15" customHeight="1">
      <c r="D665" s="111" t="b">
        <v>0</v>
      </c>
      <c r="E665" s="125">
        <v>45627.673437500001</v>
      </c>
      <c r="F665" s="106">
        <v>0.39728668648530852</v>
      </c>
      <c r="G665" s="106">
        <v>1.0492983889772038</v>
      </c>
      <c r="H665" s="115">
        <v>585</v>
      </c>
      <c r="I665" s="115">
        <v>0</v>
      </c>
      <c r="J665" s="115">
        <v>1.5719122913006969E+19</v>
      </c>
    </row>
    <row r="666" spans="4:10" ht="15" customHeight="1">
      <c r="D666" s="111" t="b">
        <v>0</v>
      </c>
      <c r="E666" s="125">
        <v>45627.673449074071</v>
      </c>
      <c r="F666" s="106">
        <v>0.39331381962045542</v>
      </c>
      <c r="G666" s="106">
        <v>1.0283124211976598</v>
      </c>
      <c r="H666" s="115">
        <v>586</v>
      </c>
      <c r="I666" s="115">
        <v>0</v>
      </c>
      <c r="J666" s="115">
        <v>1.5888518335474237E+19</v>
      </c>
    </row>
    <row r="667" spans="4:10" ht="15" customHeight="1">
      <c r="D667" s="111" t="b">
        <v>0</v>
      </c>
      <c r="E667" s="125">
        <v>45627.673460648148</v>
      </c>
      <c r="F667" s="106">
        <v>0.40511323420906908</v>
      </c>
      <c r="G667" s="106">
        <v>1.0180292969856832</v>
      </c>
      <c r="H667" s="115">
        <v>587</v>
      </c>
      <c r="I667" s="115">
        <v>0</v>
      </c>
      <c r="J667" s="115">
        <v>1.5072904052835654E+19</v>
      </c>
    </row>
    <row r="668" spans="4:10" ht="15" customHeight="1">
      <c r="D668" s="111" t="b">
        <v>0</v>
      </c>
      <c r="E668" s="125">
        <v>45627.673472222225</v>
      </c>
      <c r="F668" s="106">
        <v>0.41726663123534119</v>
      </c>
      <c r="G668" s="106">
        <v>1.0282095899555401</v>
      </c>
      <c r="H668" s="115">
        <v>588</v>
      </c>
      <c r="I668" s="115">
        <v>0</v>
      </c>
      <c r="J668" s="115">
        <v>3.1760627326856791E+18</v>
      </c>
    </row>
    <row r="669" spans="4:10" ht="15" customHeight="1">
      <c r="D669" s="111" t="b">
        <v>0</v>
      </c>
      <c r="E669" s="125">
        <v>45627.673483796294</v>
      </c>
      <c r="F669" s="106">
        <v>0.40892129861063442</v>
      </c>
      <c r="G669" s="106">
        <v>1.0693379735537618</v>
      </c>
      <c r="H669" s="115">
        <v>589</v>
      </c>
      <c r="I669" s="115">
        <v>0</v>
      </c>
      <c r="J669" s="115">
        <v>1.3813396551226178E+19</v>
      </c>
    </row>
    <row r="670" spans="4:10" ht="15" customHeight="1">
      <c r="D670" s="111" t="b">
        <v>0</v>
      </c>
      <c r="E670" s="125">
        <v>45627.673495370371</v>
      </c>
      <c r="F670" s="106">
        <v>0.38847523368010262</v>
      </c>
      <c r="G670" s="106">
        <v>1.0800313532892993</v>
      </c>
      <c r="H670" s="115">
        <v>590</v>
      </c>
      <c r="I670" s="115">
        <v>0</v>
      </c>
      <c r="J670" s="115">
        <v>1.6563365163453407E+19</v>
      </c>
    </row>
    <row r="671" spans="4:10" ht="15" customHeight="1">
      <c r="D671" s="111" t="b">
        <v>0</v>
      </c>
      <c r="E671" s="125">
        <v>45627.673506944448</v>
      </c>
      <c r="F671" s="106">
        <v>0.40789899536410779</v>
      </c>
      <c r="G671" s="106">
        <v>1.0260297856248344</v>
      </c>
      <c r="H671" s="115">
        <v>591</v>
      </c>
      <c r="I671" s="115">
        <v>0</v>
      </c>
      <c r="J671" s="115">
        <v>1.7223274618399412E+19</v>
      </c>
    </row>
    <row r="672" spans="4:10" ht="15" customHeight="1">
      <c r="D672" s="111" t="b">
        <v>0</v>
      </c>
      <c r="E672" s="125">
        <v>45627.673518518517</v>
      </c>
      <c r="F672" s="106">
        <v>0.40789899536410779</v>
      </c>
      <c r="G672" s="106">
        <v>1.0568106791935794</v>
      </c>
      <c r="H672" s="115">
        <v>592</v>
      </c>
      <c r="I672" s="115">
        <v>0</v>
      </c>
      <c r="J672" s="115">
        <v>1.7826444195821328E+19</v>
      </c>
    </row>
    <row r="673" spans="4:10" ht="15" customHeight="1">
      <c r="D673" s="111" t="b">
        <v>0</v>
      </c>
      <c r="E673" s="125">
        <v>45627.673530092594</v>
      </c>
      <c r="F673" s="106">
        <v>0.42013596522503105</v>
      </c>
      <c r="G673" s="106">
        <v>1.0145382520258361</v>
      </c>
      <c r="H673" s="115">
        <v>593</v>
      </c>
      <c r="I673" s="115">
        <v>0</v>
      </c>
      <c r="J673" s="115">
        <v>1.3416588915766492E+18</v>
      </c>
    </row>
    <row r="674" spans="4:10" ht="15" customHeight="1">
      <c r="D674" s="111" t="b">
        <v>0</v>
      </c>
      <c r="E674" s="125">
        <v>45627.673541666663</v>
      </c>
      <c r="F674" s="106">
        <v>0.44114276348628262</v>
      </c>
      <c r="G674" s="106">
        <v>0.97395672194480276</v>
      </c>
      <c r="H674" s="115">
        <v>594</v>
      </c>
      <c r="I674" s="115">
        <v>0</v>
      </c>
      <c r="J674" s="115">
        <v>5.601789611465771E+18</v>
      </c>
    </row>
    <row r="675" spans="4:10" ht="15" customHeight="1">
      <c r="D675" s="111" t="b">
        <v>0</v>
      </c>
      <c r="E675" s="125">
        <v>45627.67355324074</v>
      </c>
      <c r="F675" s="106">
        <v>0.44996561875600827</v>
      </c>
      <c r="G675" s="106">
        <v>0.9934358563836988</v>
      </c>
      <c r="H675" s="115">
        <v>595</v>
      </c>
      <c r="I675" s="115">
        <v>0</v>
      </c>
      <c r="J675" s="115">
        <v>6.3366063927155487E+18</v>
      </c>
    </row>
    <row r="676" spans="4:10" ht="15" customHeight="1">
      <c r="D676" s="111" t="b">
        <v>0</v>
      </c>
      <c r="E676" s="125">
        <v>45627.673564814817</v>
      </c>
      <c r="F676" s="106">
        <v>0.45896493113112846</v>
      </c>
      <c r="G676" s="106">
        <v>1.0232389320752098</v>
      </c>
      <c r="H676" s="115">
        <v>596</v>
      </c>
      <c r="I676" s="115">
        <v>0</v>
      </c>
      <c r="J676" s="115">
        <v>6.268931299118807E+18</v>
      </c>
    </row>
    <row r="677" spans="4:10" ht="15" customHeight="1">
      <c r="D677" s="111" t="b">
        <v>0</v>
      </c>
      <c r="E677" s="125">
        <v>45627.673576388886</v>
      </c>
      <c r="F677" s="106">
        <v>0.48191317768768488</v>
      </c>
      <c r="G677" s="106">
        <v>1.0027741534337056</v>
      </c>
      <c r="H677" s="115">
        <v>597</v>
      </c>
      <c r="I677" s="115">
        <v>0</v>
      </c>
      <c r="J677" s="115">
        <v>1.2247847177297924E+19</v>
      </c>
    </row>
    <row r="678" spans="4:10" ht="15" customHeight="1">
      <c r="D678" s="111" t="b">
        <v>0</v>
      </c>
      <c r="E678" s="125">
        <v>45627.673587962963</v>
      </c>
      <c r="F678" s="106">
        <v>0.46745578235705432</v>
      </c>
      <c r="G678" s="106">
        <v>1.0027741534337056</v>
      </c>
      <c r="H678" s="115">
        <v>598</v>
      </c>
      <c r="I678" s="115">
        <v>0</v>
      </c>
      <c r="J678" s="115">
        <v>1.6676385446362141E+19</v>
      </c>
    </row>
    <row r="679" spans="4:10" ht="15" customHeight="1">
      <c r="D679" s="111" t="b">
        <v>0</v>
      </c>
      <c r="E679" s="125">
        <v>45627.67359953704</v>
      </c>
      <c r="F679" s="106">
        <v>0.44408299323920158</v>
      </c>
      <c r="G679" s="106">
        <v>0.97269092883069441</v>
      </c>
      <c r="H679" s="115">
        <v>599</v>
      </c>
      <c r="I679" s="115">
        <v>0</v>
      </c>
      <c r="J679" s="115">
        <v>1.8138831274433968E+19</v>
      </c>
    </row>
    <row r="680" spans="4:10" ht="15" customHeight="1">
      <c r="D680" s="111" t="b">
        <v>0</v>
      </c>
      <c r="E680" s="125">
        <v>45627.673611111109</v>
      </c>
      <c r="F680" s="106">
        <v>0.45740548303637762</v>
      </c>
      <c r="G680" s="106">
        <v>0.94351020096577365</v>
      </c>
      <c r="H680" s="115">
        <v>600</v>
      </c>
      <c r="I680" s="115">
        <v>0</v>
      </c>
      <c r="J680" s="115">
        <v>6.8304829962872699E+18</v>
      </c>
    </row>
    <row r="681" spans="4:10" ht="15" customHeight="1">
      <c r="D681" s="111" t="b">
        <v>0</v>
      </c>
      <c r="E681" s="125">
        <v>45627.673622685186</v>
      </c>
      <c r="F681" s="106">
        <v>0.45283142820601385</v>
      </c>
      <c r="G681" s="106">
        <v>0.90576979292714244</v>
      </c>
      <c r="H681" s="115">
        <v>601</v>
      </c>
      <c r="I681" s="115">
        <v>0</v>
      </c>
      <c r="J681" s="115">
        <v>2.245869069201257E+18</v>
      </c>
    </row>
    <row r="682" spans="4:10" ht="15" customHeight="1">
      <c r="D682" s="111" t="b">
        <v>0</v>
      </c>
      <c r="E682" s="125">
        <v>45627.673634259256</v>
      </c>
      <c r="F682" s="106">
        <v>0.45283142820601385</v>
      </c>
      <c r="G682" s="106">
        <v>0.89671209499787108</v>
      </c>
      <c r="H682" s="115">
        <v>602</v>
      </c>
      <c r="I682" s="115">
        <v>0</v>
      </c>
      <c r="J682" s="115">
        <v>1.4727710122285394E+19</v>
      </c>
    </row>
    <row r="683" spans="4:10" ht="15" customHeight="1">
      <c r="D683" s="111" t="b">
        <v>0</v>
      </c>
      <c r="E683" s="125">
        <v>45627.673645833333</v>
      </c>
      <c r="F683" s="106">
        <v>0.44377479964189359</v>
      </c>
      <c r="G683" s="106">
        <v>0.92361345784780724</v>
      </c>
      <c r="H683" s="115">
        <v>603</v>
      </c>
      <c r="I683" s="115">
        <v>0</v>
      </c>
      <c r="J683" s="115">
        <v>2.7650551560555264E+18</v>
      </c>
    </row>
    <row r="684" spans="4:10" ht="15" customHeight="1">
      <c r="D684" s="111" t="b">
        <v>0</v>
      </c>
      <c r="E684" s="125">
        <v>45627.673657407409</v>
      </c>
      <c r="F684" s="106">
        <v>0.43933705164547465</v>
      </c>
      <c r="G684" s="106">
        <v>0.95132186158324161</v>
      </c>
      <c r="H684" s="115">
        <v>604</v>
      </c>
      <c r="I684" s="115">
        <v>0</v>
      </c>
      <c r="J684" s="115">
        <v>6.5567584178228634E+18</v>
      </c>
    </row>
    <row r="685" spans="4:10" ht="15" customHeight="1">
      <c r="D685" s="111" t="b">
        <v>0</v>
      </c>
      <c r="E685" s="125">
        <v>45627.673668981479</v>
      </c>
      <c r="F685" s="106">
        <v>0.4305503106125651</v>
      </c>
      <c r="G685" s="106">
        <v>0.91326898711991178</v>
      </c>
      <c r="H685" s="115">
        <v>605</v>
      </c>
      <c r="I685" s="115">
        <v>0</v>
      </c>
      <c r="J685" s="115">
        <v>2.997057325206399E+18</v>
      </c>
    </row>
    <row r="686" spans="4:10" ht="15" customHeight="1">
      <c r="D686" s="111" t="b">
        <v>0</v>
      </c>
      <c r="E686" s="125">
        <v>45627.673680555556</v>
      </c>
      <c r="F686" s="106">
        <v>0.43485581371869081</v>
      </c>
      <c r="G686" s="106">
        <v>0.94066705673350925</v>
      </c>
      <c r="H686" s="115">
        <v>606</v>
      </c>
      <c r="I686" s="115">
        <v>0</v>
      </c>
      <c r="J686" s="115">
        <v>4.8143513451703265E+18</v>
      </c>
    </row>
    <row r="687" spans="4:10" ht="15" customHeight="1">
      <c r="D687" s="111" t="b">
        <v>0</v>
      </c>
      <c r="E687" s="125">
        <v>45627.673692129632</v>
      </c>
      <c r="F687" s="106">
        <v>0.42181013930713007</v>
      </c>
      <c r="G687" s="106">
        <v>0.96888706843551442</v>
      </c>
      <c r="H687" s="115">
        <v>607</v>
      </c>
      <c r="I687" s="115">
        <v>0</v>
      </c>
      <c r="J687" s="115">
        <v>1.5759227703365439E+19</v>
      </c>
    </row>
    <row r="688" spans="4:10" ht="15" customHeight="1">
      <c r="D688" s="111" t="b">
        <v>0</v>
      </c>
      <c r="E688" s="125">
        <v>45627.673703703702</v>
      </c>
      <c r="F688" s="106">
        <v>0.4429006462724866</v>
      </c>
      <c r="G688" s="106">
        <v>0.94950932706680402</v>
      </c>
      <c r="H688" s="115">
        <v>608</v>
      </c>
      <c r="I688" s="115">
        <v>0</v>
      </c>
      <c r="J688" s="115">
        <v>1.4453175430623889E+19</v>
      </c>
    </row>
    <row r="689" spans="4:10" ht="15" customHeight="1">
      <c r="D689" s="111" t="b">
        <v>0</v>
      </c>
      <c r="E689" s="125">
        <v>45627.673715277779</v>
      </c>
      <c r="F689" s="106">
        <v>0.44732965273521141</v>
      </c>
      <c r="G689" s="106">
        <v>0.99698479342014446</v>
      </c>
      <c r="H689" s="115">
        <v>609</v>
      </c>
      <c r="I689" s="115">
        <v>0</v>
      </c>
      <c r="J689" s="115">
        <v>3.7284310081215703E+18</v>
      </c>
    </row>
    <row r="690" spans="4:10" ht="15" customHeight="1">
      <c r="D690" s="111" t="b">
        <v>0</v>
      </c>
      <c r="E690" s="125">
        <v>45627.673726851855</v>
      </c>
      <c r="F690" s="106">
        <v>0.43838305968050723</v>
      </c>
      <c r="G690" s="106">
        <v>0.96707524961753999</v>
      </c>
      <c r="H690" s="115">
        <v>610</v>
      </c>
      <c r="I690" s="115">
        <v>0</v>
      </c>
      <c r="J690" s="115">
        <v>4.3422767273685663E+18</v>
      </c>
    </row>
    <row r="691" spans="4:10" ht="15" customHeight="1">
      <c r="D691" s="111" t="b">
        <v>0</v>
      </c>
      <c r="E691" s="125">
        <v>45627.673738425925</v>
      </c>
      <c r="F691" s="106">
        <v>0.46030221266453258</v>
      </c>
      <c r="G691" s="106">
        <v>1.0154290120984171</v>
      </c>
      <c r="H691" s="115">
        <v>611</v>
      </c>
      <c r="I691" s="115">
        <v>0</v>
      </c>
      <c r="J691" s="115">
        <v>9.5013758102436639E+18</v>
      </c>
    </row>
    <row r="692" spans="4:10" ht="15" customHeight="1">
      <c r="D692" s="111" t="b">
        <v>0</v>
      </c>
      <c r="E692" s="125">
        <v>45627.673750000002</v>
      </c>
      <c r="F692" s="106">
        <v>0.45569919053788727</v>
      </c>
      <c r="G692" s="106">
        <v>1.0357375923403855</v>
      </c>
      <c r="H692" s="115">
        <v>612</v>
      </c>
      <c r="I692" s="115">
        <v>0</v>
      </c>
      <c r="J692" s="115">
        <v>1.0053072749899809E+19</v>
      </c>
    </row>
    <row r="693" spans="4:10" ht="15" customHeight="1">
      <c r="D693" s="111" t="b">
        <v>0</v>
      </c>
      <c r="E693" s="125">
        <v>45627.673761574071</v>
      </c>
      <c r="F693" s="106">
        <v>0.44202821482175064</v>
      </c>
      <c r="G693" s="106">
        <v>1.004665464570174</v>
      </c>
      <c r="H693" s="115">
        <v>613</v>
      </c>
      <c r="I693" s="115">
        <v>0</v>
      </c>
      <c r="J693" s="115">
        <v>5.6711195697474939E+18</v>
      </c>
    </row>
    <row r="694" spans="4:10" ht="15" customHeight="1">
      <c r="D694" s="111" t="b">
        <v>0</v>
      </c>
      <c r="E694" s="125">
        <v>45627.673773148148</v>
      </c>
      <c r="F694" s="106">
        <v>0.4376079326735331</v>
      </c>
      <c r="G694" s="106">
        <v>0.95443219134166524</v>
      </c>
      <c r="H694" s="115">
        <v>614</v>
      </c>
      <c r="I694" s="115">
        <v>0</v>
      </c>
      <c r="J694" s="115">
        <v>8.9081016956926331E+18</v>
      </c>
    </row>
    <row r="695" spans="4:10" ht="15" customHeight="1">
      <c r="D695" s="111" t="b">
        <v>0</v>
      </c>
      <c r="E695" s="125">
        <v>45627.673784722225</v>
      </c>
      <c r="F695" s="106">
        <v>0.43323185334679781</v>
      </c>
      <c r="G695" s="106">
        <v>0.91625490368799856</v>
      </c>
      <c r="H695" s="115">
        <v>615</v>
      </c>
      <c r="I695" s="115">
        <v>0</v>
      </c>
      <c r="J695" s="115">
        <v>7.4783330677368996E+18</v>
      </c>
    </row>
    <row r="696" spans="4:10" ht="15" customHeight="1">
      <c r="D696" s="111" t="b">
        <v>0</v>
      </c>
      <c r="E696" s="125">
        <v>45627.673796296294</v>
      </c>
      <c r="F696" s="106">
        <v>0.42023489774639389</v>
      </c>
      <c r="G696" s="106">
        <v>0.94374255079863856</v>
      </c>
      <c r="H696" s="115">
        <v>616</v>
      </c>
      <c r="I696" s="115">
        <v>0</v>
      </c>
      <c r="J696" s="115">
        <v>1.0628802328553224E+19</v>
      </c>
    </row>
    <row r="697" spans="4:10" ht="15" customHeight="1">
      <c r="D697" s="111" t="b">
        <v>0</v>
      </c>
      <c r="E697" s="125">
        <v>45627.673807870371</v>
      </c>
      <c r="F697" s="106">
        <v>0.39922315285907417</v>
      </c>
      <c r="G697" s="106">
        <v>0.91543027427467938</v>
      </c>
      <c r="H697" s="115">
        <v>617</v>
      </c>
      <c r="I697" s="115">
        <v>0</v>
      </c>
      <c r="J697" s="115">
        <v>4.1568362276722673E+18</v>
      </c>
    </row>
    <row r="698" spans="4:10" ht="15" customHeight="1">
      <c r="D698" s="111" t="b">
        <v>0</v>
      </c>
      <c r="E698" s="125">
        <v>45627.673819444448</v>
      </c>
      <c r="F698" s="106">
        <v>0.3872464582733019</v>
      </c>
      <c r="G698" s="106">
        <v>0.94289318250291976</v>
      </c>
      <c r="H698" s="115">
        <v>618</v>
      </c>
      <c r="I698" s="115">
        <v>0</v>
      </c>
      <c r="J698" s="115">
        <v>1.2484141240490471E+19</v>
      </c>
    </row>
    <row r="699" spans="4:10" ht="15" customHeight="1">
      <c r="D699" s="111" t="b">
        <v>0</v>
      </c>
      <c r="E699" s="125">
        <v>45627.673831018517</v>
      </c>
      <c r="F699" s="106">
        <v>0.40660878118696708</v>
      </c>
      <c r="G699" s="106">
        <v>0.952322114327949</v>
      </c>
      <c r="H699" s="115">
        <v>619</v>
      </c>
      <c r="I699" s="115">
        <v>0</v>
      </c>
      <c r="J699" s="115">
        <v>3.1646229506134431E+18</v>
      </c>
    </row>
    <row r="700" spans="4:10" ht="15" customHeight="1">
      <c r="D700" s="111" t="b">
        <v>0</v>
      </c>
      <c r="E700" s="125">
        <v>45627.673842592594</v>
      </c>
      <c r="F700" s="106">
        <v>0.4025426933750974</v>
      </c>
      <c r="G700" s="106">
        <v>0.99041499890106699</v>
      </c>
      <c r="H700" s="115">
        <v>620</v>
      </c>
      <c r="I700" s="115">
        <v>0</v>
      </c>
      <c r="J700" s="115">
        <v>3.281874254523606E+18</v>
      </c>
    </row>
    <row r="701" spans="4:10" ht="15" customHeight="1">
      <c r="D701" s="111" t="b">
        <v>0</v>
      </c>
      <c r="E701" s="125">
        <v>45627.673854166664</v>
      </c>
      <c r="F701" s="106">
        <v>0.38644098564009349</v>
      </c>
      <c r="G701" s="106">
        <v>0.98051084891205642</v>
      </c>
      <c r="H701" s="115">
        <v>621</v>
      </c>
      <c r="I701" s="115">
        <v>0</v>
      </c>
      <c r="J701" s="115">
        <v>1.0659173888522545E+19</v>
      </c>
    </row>
    <row r="702" spans="4:10" ht="15" customHeight="1">
      <c r="D702" s="111" t="b">
        <v>0</v>
      </c>
      <c r="E702" s="125">
        <v>45627.67386574074</v>
      </c>
      <c r="F702" s="106">
        <v>0.38257657578369259</v>
      </c>
      <c r="G702" s="106">
        <v>0.95109552344469461</v>
      </c>
      <c r="H702" s="115">
        <v>622</v>
      </c>
      <c r="I702" s="115">
        <v>0</v>
      </c>
      <c r="J702" s="115">
        <v>1.1043823904800485E+19</v>
      </c>
    </row>
    <row r="703" spans="4:10" ht="15" customHeight="1">
      <c r="D703" s="111" t="b">
        <v>0</v>
      </c>
      <c r="E703" s="125">
        <v>45627.673877314817</v>
      </c>
      <c r="F703" s="106">
        <v>0.3940538730572033</v>
      </c>
      <c r="G703" s="106">
        <v>0.94158456821024761</v>
      </c>
      <c r="H703" s="115">
        <v>623</v>
      </c>
      <c r="I703" s="115">
        <v>0</v>
      </c>
      <c r="J703" s="115">
        <v>5.4318786620604293E+18</v>
      </c>
    </row>
    <row r="704" spans="4:10" ht="15" customHeight="1">
      <c r="D704" s="111" t="b">
        <v>0</v>
      </c>
      <c r="E704" s="125">
        <v>45627.673888888887</v>
      </c>
      <c r="F704" s="106">
        <v>0.3940538730572033</v>
      </c>
      <c r="G704" s="106">
        <v>0.90392118548183764</v>
      </c>
      <c r="H704" s="115">
        <v>624</v>
      </c>
      <c r="I704" s="115">
        <v>0</v>
      </c>
      <c r="J704" s="115">
        <v>7.8092827241275024E+16</v>
      </c>
    </row>
    <row r="705" spans="4:10" ht="15" customHeight="1">
      <c r="D705" s="111" t="b">
        <v>0</v>
      </c>
      <c r="E705" s="125">
        <v>45627.673900462964</v>
      </c>
      <c r="F705" s="106">
        <v>0.4137565667100635</v>
      </c>
      <c r="G705" s="106">
        <v>0.89488197362701927</v>
      </c>
      <c r="H705" s="115">
        <v>625</v>
      </c>
      <c r="I705" s="115">
        <v>0</v>
      </c>
      <c r="J705" s="115">
        <v>5.3161049556847821E+18</v>
      </c>
    </row>
    <row r="706" spans="4:10" ht="15" customHeight="1">
      <c r="D706" s="111" t="b">
        <v>0</v>
      </c>
      <c r="E706" s="125">
        <v>45627.67391203704</v>
      </c>
      <c r="F706" s="106">
        <v>0.42203169804426482</v>
      </c>
      <c r="G706" s="106">
        <v>0.8680355144182087</v>
      </c>
      <c r="H706" s="115">
        <v>626</v>
      </c>
      <c r="I706" s="115">
        <v>0</v>
      </c>
      <c r="J706" s="115">
        <v>1.3583586037310525E+19</v>
      </c>
    </row>
    <row r="707" spans="4:10" ht="15" customHeight="1">
      <c r="D707" s="111" t="b">
        <v>0</v>
      </c>
      <c r="E707" s="125">
        <v>45627.67392361111</v>
      </c>
      <c r="F707" s="106">
        <v>0.43047233200515006</v>
      </c>
      <c r="G707" s="106">
        <v>0.91143729013911923</v>
      </c>
      <c r="H707" s="115">
        <v>627</v>
      </c>
      <c r="I707" s="115">
        <v>0</v>
      </c>
      <c r="J707" s="115">
        <v>1.1883255589212703E+19</v>
      </c>
    </row>
    <row r="708" spans="4:10" ht="15" customHeight="1">
      <c r="D708" s="111" t="b">
        <v>0</v>
      </c>
      <c r="E708" s="125">
        <v>45627.673935185187</v>
      </c>
      <c r="F708" s="106">
        <v>0.43477705532520161</v>
      </c>
      <c r="G708" s="106">
        <v>0.89320854433633667</v>
      </c>
      <c r="H708" s="115">
        <v>628</v>
      </c>
      <c r="I708" s="115">
        <v>0</v>
      </c>
      <c r="J708" s="115">
        <v>4.174514375653801E+18</v>
      </c>
    </row>
    <row r="709" spans="4:10" ht="15" customHeight="1">
      <c r="D709" s="111" t="b">
        <v>0</v>
      </c>
      <c r="E709" s="125">
        <v>45627.673946759256</v>
      </c>
      <c r="F709" s="106">
        <v>0.44782036698495759</v>
      </c>
      <c r="G709" s="106">
        <v>0.92000480066642676</v>
      </c>
      <c r="H709" s="115">
        <v>629</v>
      </c>
      <c r="I709" s="115">
        <v>0</v>
      </c>
      <c r="J709" s="115">
        <v>7.9446965200738675E+17</v>
      </c>
    </row>
    <row r="710" spans="4:10" ht="15" customHeight="1">
      <c r="D710" s="111" t="b">
        <v>0</v>
      </c>
      <c r="E710" s="125">
        <v>45627.673958333333</v>
      </c>
      <c r="F710" s="106">
        <v>0.42990755230555933</v>
      </c>
      <c r="G710" s="106">
        <v>0.95680499269308383</v>
      </c>
      <c r="H710" s="115">
        <v>630</v>
      </c>
      <c r="I710" s="115">
        <v>0</v>
      </c>
      <c r="J710" s="115">
        <v>4.87494200017071E+18</v>
      </c>
    </row>
    <row r="711" spans="4:10" ht="15" customHeight="1">
      <c r="D711" s="111" t="b">
        <v>0</v>
      </c>
      <c r="E711" s="125">
        <v>45627.67396990741</v>
      </c>
      <c r="F711" s="106">
        <v>0.4514029299208373</v>
      </c>
      <c r="G711" s="106">
        <v>0.96637304262001478</v>
      </c>
      <c r="H711" s="115">
        <v>631</v>
      </c>
      <c r="I711" s="115">
        <v>0</v>
      </c>
      <c r="J711" s="115">
        <v>1.3064892661192993E+19</v>
      </c>
    </row>
    <row r="712" spans="4:10" ht="15" customHeight="1">
      <c r="D712" s="111" t="b">
        <v>0</v>
      </c>
      <c r="E712" s="125">
        <v>45627.673981481479</v>
      </c>
      <c r="F712" s="106">
        <v>0.46494501781846242</v>
      </c>
      <c r="G712" s="106">
        <v>0.91805439048901405</v>
      </c>
      <c r="H712" s="115">
        <v>632</v>
      </c>
      <c r="I712" s="115">
        <v>0</v>
      </c>
      <c r="J712" s="115">
        <v>1.8217584436287514E+18</v>
      </c>
    </row>
    <row r="713" spans="4:10" ht="15" customHeight="1">
      <c r="D713" s="111" t="b">
        <v>0</v>
      </c>
      <c r="E713" s="125">
        <v>45627.673993055556</v>
      </c>
      <c r="F713" s="106">
        <v>0.48354281853120096</v>
      </c>
      <c r="G713" s="106">
        <v>0.93641547829879423</v>
      </c>
      <c r="H713" s="115">
        <v>633</v>
      </c>
      <c r="I713" s="115">
        <v>0</v>
      </c>
      <c r="J713" s="115">
        <v>1.1260688944092441E+19</v>
      </c>
    </row>
    <row r="714" spans="4:10" ht="15" customHeight="1">
      <c r="D714" s="111" t="b">
        <v>0</v>
      </c>
      <c r="E714" s="125">
        <v>45627.674004629633</v>
      </c>
      <c r="F714" s="106">
        <v>0.47387196216057692</v>
      </c>
      <c r="G714" s="106">
        <v>0.91768716873281841</v>
      </c>
      <c r="H714" s="115">
        <v>634</v>
      </c>
      <c r="I714" s="115">
        <v>0</v>
      </c>
      <c r="J714" s="115">
        <v>1.231365037591962E+19</v>
      </c>
    </row>
    <row r="715" spans="4:10" ht="15" customHeight="1">
      <c r="D715" s="111" t="b">
        <v>0</v>
      </c>
      <c r="E715" s="125">
        <v>45627.674016203702</v>
      </c>
      <c r="F715" s="106">
        <v>0.48808812102539423</v>
      </c>
      <c r="G715" s="106">
        <v>0.87180281029617734</v>
      </c>
      <c r="H715" s="115">
        <v>635</v>
      </c>
      <c r="I715" s="115">
        <v>0</v>
      </c>
      <c r="J715" s="115">
        <v>5.9308727021655654E+18</v>
      </c>
    </row>
    <row r="716" spans="4:10" ht="15" customHeight="1">
      <c r="D716" s="111" t="b">
        <v>0</v>
      </c>
      <c r="E716" s="125">
        <v>45627.674027777779</v>
      </c>
      <c r="F716" s="106">
        <v>0.49784988344590214</v>
      </c>
      <c r="G716" s="106">
        <v>0.85436675409025375</v>
      </c>
      <c r="H716" s="115">
        <v>636</v>
      </c>
      <c r="I716" s="115">
        <v>0</v>
      </c>
      <c r="J716" s="115">
        <v>1.1492711687525265E+19</v>
      </c>
    </row>
    <row r="717" spans="4:10" ht="15" customHeight="1">
      <c r="D717" s="111" t="b">
        <v>0</v>
      </c>
      <c r="E717" s="125">
        <v>45627.674039351848</v>
      </c>
      <c r="F717" s="106">
        <v>0.48291438694252509</v>
      </c>
      <c r="G717" s="106">
        <v>0.85436675409025375</v>
      </c>
      <c r="H717" s="115">
        <v>637</v>
      </c>
      <c r="I717" s="115">
        <v>0</v>
      </c>
      <c r="J717" s="115">
        <v>8.5413278158057513E+18</v>
      </c>
    </row>
    <row r="718" spans="4:10" ht="15" customHeight="1">
      <c r="D718" s="111" t="b">
        <v>0</v>
      </c>
      <c r="E718" s="125">
        <v>45627.674050925925</v>
      </c>
      <c r="F718" s="106">
        <v>0.47808524307309985</v>
      </c>
      <c r="G718" s="106">
        <v>0.86291042163115628</v>
      </c>
      <c r="H718" s="115">
        <v>638</v>
      </c>
      <c r="I718" s="115">
        <v>0</v>
      </c>
      <c r="J718" s="115">
        <v>2.5650630767447736E+18</v>
      </c>
    </row>
    <row r="719" spans="4:10" ht="15" customHeight="1">
      <c r="D719" s="111" t="b">
        <v>0</v>
      </c>
      <c r="E719" s="125">
        <v>45627.674062500002</v>
      </c>
      <c r="F719" s="106">
        <v>0.47330439064236879</v>
      </c>
      <c r="G719" s="106">
        <v>0.87153952584746786</v>
      </c>
      <c r="H719" s="115">
        <v>639</v>
      </c>
      <c r="I719" s="115">
        <v>0</v>
      </c>
      <c r="J719" s="115">
        <v>1.7625045468395784E+19</v>
      </c>
    </row>
    <row r="720" spans="4:10" ht="15" customHeight="1">
      <c r="D720" s="111" t="b">
        <v>0</v>
      </c>
      <c r="E720" s="125">
        <v>45627.674074074072</v>
      </c>
      <c r="F720" s="106">
        <v>0.48277047845521626</v>
      </c>
      <c r="G720" s="106">
        <v>0.91511650213984119</v>
      </c>
      <c r="H720" s="115">
        <v>640</v>
      </c>
      <c r="I720" s="115">
        <v>0</v>
      </c>
      <c r="J720" s="115">
        <v>1.3746501527668273E+19</v>
      </c>
    </row>
    <row r="721" spans="4:10" ht="15" customHeight="1">
      <c r="D721" s="111" t="b">
        <v>0</v>
      </c>
      <c r="E721" s="125">
        <v>45627.674085648148</v>
      </c>
      <c r="F721" s="106">
        <v>0.46828736410155974</v>
      </c>
      <c r="G721" s="106">
        <v>0.92426766716123976</v>
      </c>
      <c r="H721" s="115">
        <v>641</v>
      </c>
      <c r="I721" s="115">
        <v>0</v>
      </c>
      <c r="J721" s="115">
        <v>1.3224998107633178E+18</v>
      </c>
    </row>
    <row r="722" spans="4:10" ht="15" customHeight="1">
      <c r="D722" s="111" t="b">
        <v>0</v>
      </c>
      <c r="E722" s="125">
        <v>45627.674097222225</v>
      </c>
      <c r="F722" s="106">
        <v>0.44487299589648172</v>
      </c>
      <c r="G722" s="106">
        <v>0.88729696047479012</v>
      </c>
      <c r="H722" s="115">
        <v>642</v>
      </c>
      <c r="I722" s="115">
        <v>0</v>
      </c>
      <c r="J722" s="115">
        <v>8.7628757840910674E+18</v>
      </c>
    </row>
    <row r="723" spans="4:10" ht="15" customHeight="1">
      <c r="D723" s="111" t="b">
        <v>0</v>
      </c>
      <c r="E723" s="125">
        <v>45627.674108796295</v>
      </c>
      <c r="F723" s="106">
        <v>0.43152680601958726</v>
      </c>
      <c r="G723" s="106">
        <v>0.86955102126529427</v>
      </c>
      <c r="H723" s="115">
        <v>643</v>
      </c>
      <c r="I723" s="115">
        <v>0</v>
      </c>
      <c r="J723" s="115">
        <v>9.2362413551038218E+18</v>
      </c>
    </row>
    <row r="724" spans="4:10" ht="15" customHeight="1">
      <c r="D724" s="111" t="b">
        <v>0</v>
      </c>
      <c r="E724" s="125">
        <v>45627.674120370371</v>
      </c>
      <c r="F724" s="106">
        <v>0.4487878782603707</v>
      </c>
      <c r="G724" s="106">
        <v>0.87824653147794718</v>
      </c>
      <c r="H724" s="115">
        <v>644</v>
      </c>
      <c r="I724" s="115">
        <v>0</v>
      </c>
      <c r="J724" s="115">
        <v>1.2640401361205537E+19</v>
      </c>
    </row>
    <row r="725" spans="4:10" ht="15" customHeight="1">
      <c r="D725" s="111" t="b">
        <v>0</v>
      </c>
      <c r="E725" s="125">
        <v>45627.674131944441</v>
      </c>
      <c r="F725" s="106">
        <v>0.45327575704297446</v>
      </c>
      <c r="G725" s="106">
        <v>0.8431166702188293</v>
      </c>
      <c r="H725" s="115">
        <v>645</v>
      </c>
      <c r="I725" s="115">
        <v>0</v>
      </c>
      <c r="J725" s="115">
        <v>1.7513929705564445E+19</v>
      </c>
    </row>
    <row r="726" spans="4:10" ht="15" customHeight="1">
      <c r="D726" s="111" t="b">
        <v>0</v>
      </c>
      <c r="E726" s="125">
        <v>45627.674143518518</v>
      </c>
      <c r="F726" s="106">
        <v>0.47593954489512319</v>
      </c>
      <c r="G726" s="106">
        <v>0.88527250372977084</v>
      </c>
      <c r="H726" s="115">
        <v>646</v>
      </c>
      <c r="I726" s="115">
        <v>0</v>
      </c>
      <c r="J726" s="115">
        <v>1.6216393217875536E+19</v>
      </c>
    </row>
    <row r="727" spans="4:10" ht="15" customHeight="1">
      <c r="D727" s="111" t="b">
        <v>0</v>
      </c>
      <c r="E727" s="125">
        <v>45627.674155092594</v>
      </c>
      <c r="F727" s="106">
        <v>0.49497712669092814</v>
      </c>
      <c r="G727" s="106">
        <v>0.85871432861787766</v>
      </c>
      <c r="H727" s="115">
        <v>647</v>
      </c>
      <c r="I727" s="115">
        <v>0</v>
      </c>
      <c r="J727" s="115">
        <v>5.770446332322729E+18</v>
      </c>
    </row>
    <row r="728" spans="4:10" ht="15" customHeight="1">
      <c r="D728" s="111" t="b">
        <v>0</v>
      </c>
      <c r="E728" s="125">
        <v>45627.674166666664</v>
      </c>
      <c r="F728" s="106">
        <v>0.47517804162329097</v>
      </c>
      <c r="G728" s="106">
        <v>0.83295289875934131</v>
      </c>
      <c r="H728" s="115">
        <v>648</v>
      </c>
      <c r="I728" s="115">
        <v>0</v>
      </c>
      <c r="J728" s="115">
        <v>5.7742711700228383E+18</v>
      </c>
    </row>
    <row r="729" spans="4:10" ht="15" customHeight="1">
      <c r="D729" s="111" t="b">
        <v>0</v>
      </c>
      <c r="E729" s="125">
        <v>45627.674178240741</v>
      </c>
      <c r="F729" s="106">
        <v>0.48943338287198979</v>
      </c>
      <c r="G729" s="106">
        <v>0.79130525382137418</v>
      </c>
      <c r="H729" s="115">
        <v>649</v>
      </c>
      <c r="I729" s="115">
        <v>0</v>
      </c>
      <c r="J729" s="115">
        <v>4.4244716790703114E+18</v>
      </c>
    </row>
    <row r="730" spans="4:10" ht="15" customHeight="1">
      <c r="D730" s="111" t="b">
        <v>0</v>
      </c>
      <c r="E730" s="125">
        <v>45627.674189814818</v>
      </c>
      <c r="F730" s="106">
        <v>0.49432771670070957</v>
      </c>
      <c r="G730" s="106">
        <v>0.7992183063595879</v>
      </c>
      <c r="H730" s="115">
        <v>650</v>
      </c>
      <c r="I730" s="115">
        <v>0</v>
      </c>
      <c r="J730" s="115">
        <v>2.4943191356333184E+18</v>
      </c>
    </row>
    <row r="731" spans="4:10" ht="15" customHeight="1">
      <c r="D731" s="111" t="b">
        <v>0</v>
      </c>
      <c r="E731" s="125">
        <v>45627.674201388887</v>
      </c>
      <c r="F731" s="106">
        <v>0.48938443953370259</v>
      </c>
      <c r="G731" s="106">
        <v>0.79122612329599207</v>
      </c>
      <c r="H731" s="115">
        <v>651</v>
      </c>
      <c r="I731" s="115">
        <v>0</v>
      </c>
      <c r="J731" s="115">
        <v>2.3188479437201193E+18</v>
      </c>
    </row>
    <row r="732" spans="4:10" ht="15" customHeight="1">
      <c r="D732" s="111" t="b">
        <v>0</v>
      </c>
      <c r="E732" s="125">
        <v>45627.674212962964</v>
      </c>
      <c r="F732" s="106">
        <v>0.50406597271971365</v>
      </c>
      <c r="G732" s="106">
        <v>0.75957707836415234</v>
      </c>
      <c r="H732" s="115">
        <v>652</v>
      </c>
      <c r="I732" s="115">
        <v>0</v>
      </c>
      <c r="J732" s="115">
        <v>6.2389190245429105E+18</v>
      </c>
    </row>
    <row r="733" spans="4:10" ht="15" customHeight="1">
      <c r="D733" s="111" t="b">
        <v>0</v>
      </c>
      <c r="E733" s="125">
        <v>45627.674224537041</v>
      </c>
      <c r="F733" s="106">
        <v>0.51414729217410793</v>
      </c>
      <c r="G733" s="106">
        <v>0.7899601614987185</v>
      </c>
      <c r="H733" s="115">
        <v>653</v>
      </c>
      <c r="I733" s="115">
        <v>0</v>
      </c>
      <c r="J733" s="115">
        <v>5.8476090050712922E+17</v>
      </c>
    </row>
    <row r="734" spans="4:10" ht="15" customHeight="1">
      <c r="D734" s="111" t="b">
        <v>0</v>
      </c>
      <c r="E734" s="125">
        <v>45627.67423611111</v>
      </c>
      <c r="F734" s="106">
        <v>0.49872287340888466</v>
      </c>
      <c r="G734" s="106">
        <v>0.75836175503876979</v>
      </c>
      <c r="H734" s="115">
        <v>654</v>
      </c>
      <c r="I734" s="115">
        <v>0</v>
      </c>
      <c r="J734" s="115">
        <v>7.1836143877936691E+18</v>
      </c>
    </row>
    <row r="735" spans="4:10" ht="15" customHeight="1">
      <c r="D735" s="111" t="b">
        <v>0</v>
      </c>
      <c r="E735" s="125">
        <v>45627.674247685187</v>
      </c>
      <c r="F735" s="106">
        <v>0.50371010214297351</v>
      </c>
      <c r="G735" s="106">
        <v>0.74319451993799435</v>
      </c>
      <c r="H735" s="115">
        <v>655</v>
      </c>
      <c r="I735" s="115">
        <v>0</v>
      </c>
      <c r="J735" s="115">
        <v>7.055548553727959E+17</v>
      </c>
    </row>
    <row r="736" spans="4:10" ht="15" customHeight="1">
      <c r="D736" s="111" t="b">
        <v>0</v>
      </c>
      <c r="E736" s="125">
        <v>45627.674259259256</v>
      </c>
      <c r="F736" s="106">
        <v>0.51378430418583299</v>
      </c>
      <c r="G736" s="106">
        <v>0.71346673914047454</v>
      </c>
      <c r="H736" s="115">
        <v>656</v>
      </c>
      <c r="I736" s="115">
        <v>0</v>
      </c>
      <c r="J736" s="115">
        <v>1.3362047592772864E+19</v>
      </c>
    </row>
    <row r="737" spans="4:10" ht="15" customHeight="1">
      <c r="D737" s="111" t="b">
        <v>0</v>
      </c>
      <c r="E737" s="125">
        <v>45627.674270833333</v>
      </c>
      <c r="F737" s="106">
        <v>0.49837077506025801</v>
      </c>
      <c r="G737" s="106">
        <v>0.68492806957485552</v>
      </c>
      <c r="H737" s="115">
        <v>657</v>
      </c>
      <c r="I737" s="115">
        <v>0</v>
      </c>
      <c r="J737" s="115">
        <v>8.3722462442395822E+18</v>
      </c>
    </row>
    <row r="738" spans="4:10" ht="15" customHeight="1">
      <c r="D738" s="111" t="b">
        <v>0</v>
      </c>
      <c r="E738" s="125">
        <v>45627.67428240741</v>
      </c>
      <c r="F738" s="106">
        <v>0.51332189831206576</v>
      </c>
      <c r="G738" s="106">
        <v>0.68492806957485552</v>
      </c>
      <c r="H738" s="115">
        <v>658</v>
      </c>
      <c r="I738" s="115">
        <v>0</v>
      </c>
      <c r="J738" s="115">
        <v>8.2271240375709932E+18</v>
      </c>
    </row>
    <row r="739" spans="4:10" ht="15" customHeight="1">
      <c r="D739" s="111" t="b">
        <v>0</v>
      </c>
      <c r="E739" s="125">
        <v>45627.674293981479</v>
      </c>
      <c r="F739" s="106">
        <v>0.5389879932276691</v>
      </c>
      <c r="G739" s="106">
        <v>0.678078788879107</v>
      </c>
      <c r="H739" s="115">
        <v>659</v>
      </c>
      <c r="I739" s="115">
        <v>0</v>
      </c>
      <c r="J739" s="115">
        <v>7.0967911750612838E+18</v>
      </c>
    </row>
    <row r="740" spans="4:10" ht="15" customHeight="1">
      <c r="D740" s="111" t="b">
        <v>0</v>
      </c>
      <c r="E740" s="125">
        <v>45627.674305555556</v>
      </c>
      <c r="F740" s="106">
        <v>0.56593739288905254</v>
      </c>
      <c r="G740" s="106">
        <v>0.67129800099031589</v>
      </c>
      <c r="H740" s="115">
        <v>660</v>
      </c>
      <c r="I740" s="115">
        <v>0</v>
      </c>
      <c r="J740" s="115">
        <v>1.531317572507084E+18</v>
      </c>
    </row>
    <row r="741" spans="4:10" ht="15" customHeight="1">
      <c r="D741" s="111" t="b">
        <v>0</v>
      </c>
      <c r="E741" s="125">
        <v>45627.674317129633</v>
      </c>
      <c r="F741" s="106">
        <v>0.5942342625335052</v>
      </c>
      <c r="G741" s="106">
        <v>0.64444608095070322</v>
      </c>
      <c r="H741" s="115">
        <v>661</v>
      </c>
      <c r="I741" s="115">
        <v>0</v>
      </c>
      <c r="J741" s="115">
        <v>1.2122809246568772E+19</v>
      </c>
    </row>
    <row r="742" spans="4:10" ht="15" customHeight="1">
      <c r="D742" s="111" t="b">
        <v>0</v>
      </c>
      <c r="E742" s="125">
        <v>45627.674328703702</v>
      </c>
      <c r="F742" s="106">
        <v>0.5942342625335052</v>
      </c>
      <c r="G742" s="106">
        <v>0.6251126985221821</v>
      </c>
      <c r="H742" s="115">
        <v>662</v>
      </c>
      <c r="I742" s="115">
        <v>0</v>
      </c>
      <c r="J742" s="115">
        <v>1.980666532796193E+18</v>
      </c>
    </row>
    <row r="743" spans="4:10" ht="15" customHeight="1">
      <c r="D743" s="111" t="b">
        <v>0</v>
      </c>
      <c r="E743" s="125">
        <v>45627.674340277779</v>
      </c>
      <c r="F743" s="106">
        <v>0.5942342625335052</v>
      </c>
      <c r="G743" s="106">
        <v>0.61886157153696031</v>
      </c>
      <c r="H743" s="115">
        <v>663</v>
      </c>
      <c r="I743" s="115">
        <v>0</v>
      </c>
      <c r="J743" s="115">
        <v>1.828312816853428E+19</v>
      </c>
    </row>
    <row r="744" spans="4:10" ht="15" customHeight="1">
      <c r="D744" s="111" t="b">
        <v>0</v>
      </c>
      <c r="E744" s="125">
        <v>45627.674351851849</v>
      </c>
      <c r="F744" s="106">
        <v>0.6180036330348454</v>
      </c>
      <c r="G744" s="106">
        <v>0.59410710867548189</v>
      </c>
      <c r="H744" s="115">
        <v>664</v>
      </c>
      <c r="I744" s="115">
        <v>0</v>
      </c>
      <c r="J744" s="115">
        <v>1.0758764151357118E+19</v>
      </c>
    </row>
    <row r="745" spans="4:10" ht="15" customHeight="1">
      <c r="D745" s="111" t="b">
        <v>0</v>
      </c>
      <c r="E745" s="125">
        <v>45627.674363425926</v>
      </c>
      <c r="F745" s="106">
        <v>0.63036370569554234</v>
      </c>
      <c r="G745" s="106">
        <v>0.57034282432846262</v>
      </c>
      <c r="H745" s="115">
        <v>665</v>
      </c>
      <c r="I745" s="115">
        <v>0</v>
      </c>
      <c r="J745" s="115">
        <v>2.0456803365605112E+18</v>
      </c>
    </row>
    <row r="746" spans="4:10" ht="15" customHeight="1">
      <c r="D746" s="111" t="b">
        <v>0</v>
      </c>
      <c r="E746" s="125">
        <v>45627.674375000002</v>
      </c>
      <c r="F746" s="106">
        <v>0.64297097980945317</v>
      </c>
      <c r="G746" s="106">
        <v>0.56463939608517799</v>
      </c>
      <c r="H746" s="115">
        <v>666</v>
      </c>
      <c r="I746" s="115">
        <v>0</v>
      </c>
      <c r="J746" s="115">
        <v>4.3892310887014564E+18</v>
      </c>
    </row>
    <row r="747" spans="4:10" ht="15" customHeight="1">
      <c r="D747" s="111" t="b">
        <v>0</v>
      </c>
      <c r="E747" s="125">
        <v>45627.674386574072</v>
      </c>
      <c r="F747" s="106">
        <v>0.66868981900183133</v>
      </c>
      <c r="G747" s="106">
        <v>0.53640742628091909</v>
      </c>
      <c r="H747" s="115">
        <v>667</v>
      </c>
      <c r="I747" s="115">
        <v>0</v>
      </c>
      <c r="J747" s="115">
        <v>4.1398386619536763E+18</v>
      </c>
    </row>
    <row r="748" spans="4:10" ht="15" customHeight="1">
      <c r="D748" s="111" t="b">
        <v>0</v>
      </c>
      <c r="E748" s="125">
        <v>45627.674398148149</v>
      </c>
      <c r="F748" s="106">
        <v>0.66868981900183133</v>
      </c>
      <c r="G748" s="106">
        <v>0.5203152034924915</v>
      </c>
      <c r="H748" s="115">
        <v>668</v>
      </c>
      <c r="I748" s="115">
        <v>0</v>
      </c>
      <c r="J748" s="115">
        <v>1.0695522315025488E+19</v>
      </c>
    </row>
    <row r="749" spans="4:10" ht="15" customHeight="1">
      <c r="D749" s="111" t="b">
        <v>0</v>
      </c>
      <c r="E749" s="125">
        <v>45627.674409722225</v>
      </c>
      <c r="F749" s="106">
        <v>0.65531602262179467</v>
      </c>
      <c r="G749" s="106">
        <v>0.53072150756234138</v>
      </c>
      <c r="H749" s="115">
        <v>669</v>
      </c>
      <c r="I749" s="115">
        <v>0</v>
      </c>
      <c r="J749" s="115">
        <v>5.3486747885439642E+18</v>
      </c>
    </row>
    <row r="750" spans="4:10" ht="15" customHeight="1">
      <c r="D750" s="111" t="b">
        <v>0</v>
      </c>
      <c r="E750" s="125">
        <v>45627.674421296295</v>
      </c>
      <c r="F750" s="106">
        <v>0.6422097021693588</v>
      </c>
      <c r="G750" s="106">
        <v>0.54664315278921161</v>
      </c>
      <c r="H750" s="115">
        <v>670</v>
      </c>
      <c r="I750" s="115">
        <v>0</v>
      </c>
      <c r="J750" s="115">
        <v>5.050779087513472E+17</v>
      </c>
    </row>
    <row r="751" spans="4:10" ht="15" customHeight="1">
      <c r="D751" s="111" t="b">
        <v>0</v>
      </c>
      <c r="E751" s="125">
        <v>45627.674432870372</v>
      </c>
      <c r="F751" s="106">
        <v>0.63578760514766519</v>
      </c>
      <c r="G751" s="106">
        <v>0.53571028973342738</v>
      </c>
      <c r="H751" s="115">
        <v>671</v>
      </c>
      <c r="I751" s="115">
        <v>0</v>
      </c>
      <c r="J751" s="115">
        <v>7.916086702340436E+18</v>
      </c>
    </row>
    <row r="752" spans="4:10" ht="15" customHeight="1">
      <c r="D752" s="111" t="b">
        <v>0</v>
      </c>
      <c r="E752" s="125">
        <v>45627.674444444441</v>
      </c>
      <c r="F752" s="106">
        <v>0.63578760514766519</v>
      </c>
      <c r="G752" s="106">
        <v>0.54642449552809591</v>
      </c>
      <c r="H752" s="115">
        <v>672</v>
      </c>
      <c r="I752" s="115">
        <v>0</v>
      </c>
      <c r="J752" s="115">
        <v>1.2347585844096188E+19</v>
      </c>
    </row>
    <row r="753" spans="4:10" ht="15" customHeight="1">
      <c r="D753" s="111" t="b">
        <v>0</v>
      </c>
      <c r="E753" s="125">
        <v>45627.674456018518</v>
      </c>
      <c r="F753" s="106">
        <v>0.65486123330209511</v>
      </c>
      <c r="G753" s="106">
        <v>0.56281723039393883</v>
      </c>
      <c r="H753" s="115">
        <v>673</v>
      </c>
      <c r="I753" s="115">
        <v>0</v>
      </c>
      <c r="J753" s="115">
        <v>4.9775627205358469E+18</v>
      </c>
    </row>
    <row r="754" spans="4:10" ht="15" customHeight="1">
      <c r="D754" s="111" t="b">
        <v>0</v>
      </c>
      <c r="E754" s="125">
        <v>45627.674467592595</v>
      </c>
      <c r="F754" s="106">
        <v>0.66140984563511607</v>
      </c>
      <c r="G754" s="106">
        <v>0.54593271348212069</v>
      </c>
      <c r="H754" s="115">
        <v>674</v>
      </c>
      <c r="I754" s="115">
        <v>0</v>
      </c>
      <c r="J754" s="115">
        <v>2.3083164920581613E+17</v>
      </c>
    </row>
    <row r="755" spans="4:10" ht="15" customHeight="1">
      <c r="D755" s="111" t="b">
        <v>0</v>
      </c>
      <c r="E755" s="125">
        <v>45627.674479166664</v>
      </c>
      <c r="F755" s="106">
        <v>0.64818164872241368</v>
      </c>
      <c r="G755" s="106">
        <v>0.5732293491562267</v>
      </c>
      <c r="H755" s="115">
        <v>675</v>
      </c>
      <c r="I755" s="115">
        <v>0</v>
      </c>
      <c r="J755" s="115">
        <v>2.0004801992718881E+18</v>
      </c>
    </row>
    <row r="756" spans="4:10" ht="15" customHeight="1">
      <c r="D756" s="111" t="b">
        <v>0</v>
      </c>
      <c r="E756" s="125">
        <v>45627.674490740741</v>
      </c>
      <c r="F756" s="106">
        <v>0.61577256628629295</v>
      </c>
      <c r="G756" s="106">
        <v>0.60189081661403809</v>
      </c>
      <c r="H756" s="115">
        <v>676</v>
      </c>
      <c r="I756" s="115">
        <v>0</v>
      </c>
      <c r="J756" s="115">
        <v>2.4429430499025626E+17</v>
      </c>
    </row>
    <row r="757" spans="4:10" ht="15" customHeight="1">
      <c r="D757" s="111" t="b">
        <v>0</v>
      </c>
      <c r="E757" s="125">
        <v>45627.674502314818</v>
      </c>
      <c r="F757" s="106">
        <v>0.58498393797197823</v>
      </c>
      <c r="G757" s="106">
        <v>0.57179627578333614</v>
      </c>
      <c r="H757" s="115">
        <v>677</v>
      </c>
      <c r="I757" s="115">
        <v>0</v>
      </c>
      <c r="J757" s="115">
        <v>3.7731098530579436E+18</v>
      </c>
    </row>
    <row r="758" spans="4:10" ht="15" customHeight="1">
      <c r="D758" s="111" t="b">
        <v>0</v>
      </c>
      <c r="E758" s="125">
        <v>45627.674513888887</v>
      </c>
      <c r="F758" s="106">
        <v>0.57328425921253867</v>
      </c>
      <c r="G758" s="106">
        <v>0.54320646199416933</v>
      </c>
      <c r="H758" s="115">
        <v>678</v>
      </c>
      <c r="I758" s="115">
        <v>0</v>
      </c>
      <c r="J758" s="115">
        <v>1.2145656369116758E+19</v>
      </c>
    </row>
    <row r="759" spans="4:10" ht="15" customHeight="1">
      <c r="D759" s="111" t="b">
        <v>0</v>
      </c>
      <c r="E759" s="125">
        <v>45627.674525462964</v>
      </c>
      <c r="F759" s="106">
        <v>0.56755141662041331</v>
      </c>
      <c r="G759" s="106">
        <v>0.52147820351440255</v>
      </c>
      <c r="H759" s="115">
        <v>679</v>
      </c>
      <c r="I759" s="115">
        <v>0</v>
      </c>
      <c r="J759" s="115">
        <v>2.0536910578372756E+18</v>
      </c>
    </row>
    <row r="760" spans="4:10" ht="15" customHeight="1">
      <c r="D760" s="111" t="b">
        <v>0</v>
      </c>
      <c r="E760" s="125">
        <v>45627.674537037034</v>
      </c>
      <c r="F760" s="106">
        <v>0.59025347328522981</v>
      </c>
      <c r="G760" s="106">
        <v>0.51104863944411449</v>
      </c>
      <c r="H760" s="115">
        <v>680</v>
      </c>
      <c r="I760" s="115">
        <v>0</v>
      </c>
      <c r="J760" s="115">
        <v>1.6849827018241327E+19</v>
      </c>
    </row>
    <row r="761" spans="4:10" ht="15" customHeight="1">
      <c r="D761" s="111" t="b">
        <v>0</v>
      </c>
      <c r="E761" s="125">
        <v>45627.67454861111</v>
      </c>
      <c r="F761" s="106">
        <v>0.59025347328522981</v>
      </c>
      <c r="G761" s="106">
        <v>0.53149058502187907</v>
      </c>
      <c r="H761" s="115">
        <v>681</v>
      </c>
      <c r="I761" s="115">
        <v>0</v>
      </c>
      <c r="J761" s="115">
        <v>2.2392522355804314E+18</v>
      </c>
    </row>
    <row r="762" spans="4:10" ht="15" customHeight="1">
      <c r="D762" s="111" t="b">
        <v>0</v>
      </c>
      <c r="E762" s="125">
        <v>45627.674560185187</v>
      </c>
      <c r="F762" s="106">
        <v>0.57254586908667293</v>
      </c>
      <c r="G762" s="106">
        <v>0.53149058502187907</v>
      </c>
      <c r="H762" s="115">
        <v>682</v>
      </c>
      <c r="I762" s="115">
        <v>0</v>
      </c>
      <c r="J762" s="115">
        <v>1.5200769802345345E+19</v>
      </c>
    </row>
    <row r="763" spans="4:10" ht="15" customHeight="1">
      <c r="D763" s="111" t="b">
        <v>0</v>
      </c>
      <c r="E763" s="125">
        <v>45627.674571759257</v>
      </c>
      <c r="F763" s="106">
        <v>0.57827132777753965</v>
      </c>
      <c r="G763" s="106">
        <v>0.52086077332144143</v>
      </c>
      <c r="H763" s="115">
        <v>683</v>
      </c>
      <c r="I763" s="115">
        <v>0</v>
      </c>
      <c r="J763" s="115">
        <v>1.3101009371544379E+19</v>
      </c>
    </row>
    <row r="764" spans="4:10" ht="15" customHeight="1">
      <c r="D764" s="111" t="b">
        <v>0</v>
      </c>
      <c r="E764" s="125">
        <v>45627.674583333333</v>
      </c>
      <c r="F764" s="106">
        <v>0.54935776138866266</v>
      </c>
      <c r="G764" s="106">
        <v>0.51565216558822702</v>
      </c>
      <c r="H764" s="115">
        <v>684</v>
      </c>
      <c r="I764" s="115">
        <v>0</v>
      </c>
      <c r="J764" s="115">
        <v>1.8126713924076014E+18</v>
      </c>
    </row>
    <row r="765" spans="4:10" ht="15" customHeight="1">
      <c r="D765" s="111" t="b">
        <v>0</v>
      </c>
      <c r="E765" s="125">
        <v>45627.67459490741</v>
      </c>
      <c r="F765" s="106">
        <v>0.52188987331922954</v>
      </c>
      <c r="G765" s="106">
        <v>0.52080868724410934</v>
      </c>
      <c r="H765" s="115">
        <v>685</v>
      </c>
      <c r="I765" s="115">
        <v>0</v>
      </c>
      <c r="J765" s="115">
        <v>6.7546189515399086E+18</v>
      </c>
    </row>
    <row r="766" spans="4:10" ht="15" customHeight="1">
      <c r="D766" s="111" t="b">
        <v>0</v>
      </c>
      <c r="E766" s="125">
        <v>45627.67460648148</v>
      </c>
      <c r="F766" s="106">
        <v>0.50101427838646029</v>
      </c>
      <c r="G766" s="106">
        <v>0.51560060037166822</v>
      </c>
      <c r="H766" s="115">
        <v>686</v>
      </c>
      <c r="I766" s="115">
        <v>0</v>
      </c>
      <c r="J766" s="115">
        <v>1.7528231894569362E+18</v>
      </c>
    </row>
    <row r="767" spans="4:10" ht="15" customHeight="1">
      <c r="D767" s="111" t="b">
        <v>0</v>
      </c>
      <c r="E767" s="125">
        <v>45627.674618055556</v>
      </c>
      <c r="F767" s="106">
        <v>0.48097370725100186</v>
      </c>
      <c r="G767" s="106">
        <v>0.53622462438653495</v>
      </c>
      <c r="H767" s="115">
        <v>687</v>
      </c>
      <c r="I767" s="115">
        <v>0</v>
      </c>
      <c r="J767" s="115">
        <v>9.5460540527467254E+18</v>
      </c>
    </row>
    <row r="768" spans="4:10" ht="15" customHeight="1">
      <c r="D768" s="111" t="b">
        <v>0</v>
      </c>
      <c r="E768" s="125">
        <v>45627.674629629626</v>
      </c>
      <c r="F768" s="106">
        <v>0.48578344432351189</v>
      </c>
      <c r="G768" s="106">
        <v>0.56303585560586178</v>
      </c>
      <c r="H768" s="115">
        <v>688</v>
      </c>
      <c r="I768" s="115">
        <v>0</v>
      </c>
      <c r="J768" s="115">
        <v>1.2745842896087382E+19</v>
      </c>
    </row>
    <row r="769" spans="4:10" ht="15" customHeight="1">
      <c r="D769" s="111" t="b">
        <v>0</v>
      </c>
      <c r="E769" s="125">
        <v>45627.674641203703</v>
      </c>
      <c r="F769" s="106">
        <v>0.50521478209645243</v>
      </c>
      <c r="G769" s="106">
        <v>0.55177513849374449</v>
      </c>
      <c r="H769" s="115">
        <v>689</v>
      </c>
      <c r="I769" s="115">
        <v>0</v>
      </c>
      <c r="J769" s="115">
        <v>5.7780085003624561E+18</v>
      </c>
    </row>
    <row r="770" spans="4:10" ht="15" customHeight="1">
      <c r="D770" s="111" t="b">
        <v>0</v>
      </c>
      <c r="E770" s="125">
        <v>45627.67465277778</v>
      </c>
      <c r="F770" s="106">
        <v>0.50521478209645243</v>
      </c>
      <c r="G770" s="106">
        <v>0.55177513849374449</v>
      </c>
      <c r="H770" s="115">
        <v>690</v>
      </c>
      <c r="I770" s="115">
        <v>0</v>
      </c>
      <c r="J770" s="115">
        <v>1.8402032061872527E+19</v>
      </c>
    </row>
    <row r="771" spans="4:10" ht="15" customHeight="1">
      <c r="D771" s="111" t="b">
        <v>0</v>
      </c>
      <c r="E771" s="125">
        <v>45627.674664351849</v>
      </c>
      <c r="F771" s="106">
        <v>0.51026692991741696</v>
      </c>
      <c r="G771" s="106">
        <v>0.56281064126361935</v>
      </c>
      <c r="H771" s="115">
        <v>691</v>
      </c>
      <c r="I771" s="115">
        <v>0</v>
      </c>
      <c r="J771" s="115">
        <v>1.5017271260027785E+19</v>
      </c>
    </row>
    <row r="772" spans="4:10" ht="15" customHeight="1">
      <c r="D772" s="111" t="b">
        <v>0</v>
      </c>
      <c r="E772" s="125">
        <v>45627.674675925926</v>
      </c>
      <c r="F772" s="106">
        <v>0.52557493781493947</v>
      </c>
      <c r="G772" s="106">
        <v>0.54029821561307456</v>
      </c>
      <c r="H772" s="115">
        <v>692</v>
      </c>
      <c r="I772" s="115">
        <v>0</v>
      </c>
      <c r="J772" s="115">
        <v>1.3403942014333479E+19</v>
      </c>
    </row>
    <row r="773" spans="4:10" ht="15" customHeight="1">
      <c r="D773" s="111" t="b">
        <v>0</v>
      </c>
      <c r="E773" s="125">
        <v>45627.674687500003</v>
      </c>
      <c r="F773" s="106">
        <v>0.55185368470568652</v>
      </c>
      <c r="G773" s="106">
        <v>0.53489523345694379</v>
      </c>
      <c r="H773" s="115">
        <v>693</v>
      </c>
      <c r="I773" s="115">
        <v>0</v>
      </c>
      <c r="J773" s="115">
        <v>1.5610624909244522E+19</v>
      </c>
    </row>
    <row r="774" spans="4:10" ht="15" customHeight="1">
      <c r="D774" s="111" t="b">
        <v>0</v>
      </c>
      <c r="E774" s="125">
        <v>45627.674699074072</v>
      </c>
      <c r="F774" s="106">
        <v>0.52977953731745908</v>
      </c>
      <c r="G774" s="106">
        <v>0.50815047178409656</v>
      </c>
      <c r="H774" s="115">
        <v>694</v>
      </c>
      <c r="I774" s="115">
        <v>0</v>
      </c>
      <c r="J774" s="115">
        <v>2.5301701236519726E+18</v>
      </c>
    </row>
    <row r="775" spans="4:10" ht="15" customHeight="1">
      <c r="D775" s="111" t="b">
        <v>0</v>
      </c>
      <c r="E775" s="125">
        <v>45627.674710648149</v>
      </c>
      <c r="F775" s="106">
        <v>0.51388615119793535</v>
      </c>
      <c r="G775" s="106">
        <v>0.49798746234841462</v>
      </c>
      <c r="H775" s="115">
        <v>695</v>
      </c>
      <c r="I775" s="115">
        <v>0</v>
      </c>
      <c r="J775" s="115">
        <v>1.4470469576845887E+19</v>
      </c>
    </row>
    <row r="776" spans="4:10" ht="15" customHeight="1">
      <c r="D776" s="111" t="b">
        <v>0</v>
      </c>
      <c r="E776" s="125">
        <v>45627.674722222226</v>
      </c>
      <c r="F776" s="106">
        <v>0.53958045875783212</v>
      </c>
      <c r="G776" s="106">
        <v>0.51292708621886707</v>
      </c>
      <c r="H776" s="115">
        <v>696</v>
      </c>
      <c r="I776" s="115">
        <v>0</v>
      </c>
      <c r="J776" s="115">
        <v>1.4912881578260679E+19</v>
      </c>
    </row>
    <row r="777" spans="4:10" ht="15" customHeight="1">
      <c r="D777" s="111" t="b">
        <v>0</v>
      </c>
      <c r="E777" s="125">
        <v>45627.674733796295</v>
      </c>
      <c r="F777" s="106">
        <v>0.55037206793298876</v>
      </c>
      <c r="G777" s="106">
        <v>0.50779781535667834</v>
      </c>
      <c r="H777" s="115">
        <v>697</v>
      </c>
      <c r="I777" s="115">
        <v>0</v>
      </c>
      <c r="J777" s="115">
        <v>8.511832478834433E+18</v>
      </c>
    </row>
    <row r="778" spans="4:10" ht="15" customHeight="1">
      <c r="D778" s="111" t="b">
        <v>0</v>
      </c>
      <c r="E778" s="125">
        <v>45627.674745370372</v>
      </c>
      <c r="F778" s="106">
        <v>0.55587578861231868</v>
      </c>
      <c r="G778" s="106">
        <v>0.50271983720311153</v>
      </c>
      <c r="H778" s="115">
        <v>698</v>
      </c>
      <c r="I778" s="115">
        <v>0</v>
      </c>
      <c r="J778" s="115">
        <v>1.9415092852320108E+18</v>
      </c>
    </row>
    <row r="779" spans="4:10" ht="15" customHeight="1">
      <c r="D779" s="111" t="b">
        <v>0</v>
      </c>
      <c r="E779" s="125">
        <v>45627.674756944441</v>
      </c>
      <c r="F779" s="106">
        <v>0.56143454649844182</v>
      </c>
      <c r="G779" s="106">
        <v>0.52282863069123597</v>
      </c>
      <c r="H779" s="115">
        <v>699</v>
      </c>
      <c r="I779" s="115">
        <v>0</v>
      </c>
      <c r="J779" s="115">
        <v>3.6686389601232497E+18</v>
      </c>
    </row>
    <row r="780" spans="4:10" ht="15" customHeight="1">
      <c r="D780" s="111" t="b">
        <v>0</v>
      </c>
      <c r="E780" s="125">
        <v>45627.674768518518</v>
      </c>
      <c r="F780" s="106">
        <v>0.57827758289339504</v>
      </c>
      <c r="G780" s="106">
        <v>0.49668719915667414</v>
      </c>
      <c r="H780" s="115">
        <v>700</v>
      </c>
      <c r="I780" s="115">
        <v>0</v>
      </c>
      <c r="J780" s="115">
        <v>1.5486811988317571E+19</v>
      </c>
    </row>
    <row r="781" spans="4:10" ht="15" customHeight="1">
      <c r="D781" s="111" t="b">
        <v>0</v>
      </c>
      <c r="E781" s="125">
        <v>45627.674780092595</v>
      </c>
      <c r="F781" s="106">
        <v>0.5724948070644611</v>
      </c>
      <c r="G781" s="106">
        <v>0.5016540711482409</v>
      </c>
      <c r="H781" s="115">
        <v>701</v>
      </c>
      <c r="I781" s="115">
        <v>0</v>
      </c>
      <c r="J781" s="115">
        <v>6.3843809050284657E+18</v>
      </c>
    </row>
    <row r="782" spans="4:10" ht="15" customHeight="1">
      <c r="D782" s="111" t="b">
        <v>0</v>
      </c>
      <c r="E782" s="125">
        <v>45627.674791666665</v>
      </c>
      <c r="F782" s="106">
        <v>0.56676985899381649</v>
      </c>
      <c r="G782" s="106">
        <v>0.47657136759082885</v>
      </c>
      <c r="H782" s="115">
        <v>702</v>
      </c>
      <c r="I782" s="115">
        <v>0</v>
      </c>
      <c r="J782" s="115">
        <v>7.3473546025385001E+18</v>
      </c>
    </row>
    <row r="783" spans="4:10" ht="15" customHeight="1">
      <c r="D783" s="111" t="b">
        <v>0</v>
      </c>
      <c r="E783" s="125">
        <v>45627.674803240741</v>
      </c>
      <c r="F783" s="106">
        <v>0.54409906463406377</v>
      </c>
      <c r="G783" s="106">
        <v>0.47657136759082885</v>
      </c>
      <c r="H783" s="115">
        <v>703</v>
      </c>
      <c r="I783" s="115">
        <v>0</v>
      </c>
      <c r="J783" s="115">
        <v>1.5304134475716058E+18</v>
      </c>
    </row>
    <row r="784" spans="4:10" ht="15" customHeight="1">
      <c r="D784" s="111" t="b">
        <v>0</v>
      </c>
      <c r="E784" s="125">
        <v>45627.674814814818</v>
      </c>
      <c r="F784" s="106">
        <v>0.54409906463406377</v>
      </c>
      <c r="G784" s="106">
        <v>0.46703994023901224</v>
      </c>
      <c r="H784" s="115">
        <v>704</v>
      </c>
      <c r="I784" s="115">
        <v>0</v>
      </c>
      <c r="J784" s="115">
        <v>1.2567414306993762E+19</v>
      </c>
    </row>
    <row r="785" spans="4:10" ht="15" customHeight="1">
      <c r="D785" s="111" t="b">
        <v>0</v>
      </c>
      <c r="E785" s="125">
        <v>45627.674826388888</v>
      </c>
      <c r="F785" s="106">
        <v>0.53865807398772314</v>
      </c>
      <c r="G785" s="106">
        <v>0.49039193725096286</v>
      </c>
      <c r="H785" s="115">
        <v>705</v>
      </c>
      <c r="I785" s="115">
        <v>0</v>
      </c>
      <c r="J785" s="115">
        <v>5.4728564932432527E+18</v>
      </c>
    </row>
    <row r="786" spans="4:10" ht="15" customHeight="1">
      <c r="D786" s="111" t="b">
        <v>0</v>
      </c>
      <c r="E786" s="125">
        <v>45627.674837962964</v>
      </c>
      <c r="F786" s="106">
        <v>0.56020439694723212</v>
      </c>
      <c r="G786" s="106">
        <v>0.51000761474100142</v>
      </c>
      <c r="H786" s="115">
        <v>706</v>
      </c>
      <c r="I786" s="115">
        <v>0</v>
      </c>
      <c r="J786" s="115">
        <v>3.2884384104550226E+18</v>
      </c>
    </row>
    <row r="787" spans="4:10" ht="15" customHeight="1">
      <c r="D787" s="111" t="b">
        <v>0</v>
      </c>
      <c r="E787" s="125">
        <v>45627.674849537034</v>
      </c>
      <c r="F787" s="106">
        <v>0.58821461679459375</v>
      </c>
      <c r="G787" s="106">
        <v>0.53040791933064146</v>
      </c>
      <c r="H787" s="115">
        <v>707</v>
      </c>
      <c r="I787" s="115">
        <v>0</v>
      </c>
      <c r="J787" s="115">
        <v>3.7410333918881649E+18</v>
      </c>
    </row>
    <row r="788" spans="4:10" ht="15" customHeight="1">
      <c r="D788" s="111" t="b">
        <v>0</v>
      </c>
      <c r="E788" s="125">
        <v>45627.674861111111</v>
      </c>
      <c r="F788" s="106">
        <v>0.58233247062664784</v>
      </c>
      <c r="G788" s="106">
        <v>0.52510384013733502</v>
      </c>
      <c r="H788" s="115">
        <v>708</v>
      </c>
      <c r="I788" s="115">
        <v>0</v>
      </c>
      <c r="J788" s="115">
        <v>1.5226894877593457E+19</v>
      </c>
    </row>
    <row r="789" spans="4:10" ht="15" customHeight="1">
      <c r="D789" s="111" t="b">
        <v>0</v>
      </c>
      <c r="E789" s="125">
        <v>45627.674872685187</v>
      </c>
      <c r="F789" s="106">
        <v>0.56486249650784837</v>
      </c>
      <c r="G789" s="106">
        <v>0.53560591694008175</v>
      </c>
      <c r="H789" s="115">
        <v>709</v>
      </c>
      <c r="I789" s="115">
        <v>0</v>
      </c>
      <c r="J789" s="115">
        <v>1.1832053372709714E+18</v>
      </c>
    </row>
    <row r="790" spans="4:10" ht="15" customHeight="1">
      <c r="D790" s="111" t="b">
        <v>0</v>
      </c>
      <c r="E790" s="125">
        <v>45627.674884259257</v>
      </c>
      <c r="F790" s="106">
        <v>0.57051112147292682</v>
      </c>
      <c r="G790" s="106">
        <v>0.5409619761094826</v>
      </c>
      <c r="H790" s="115">
        <v>710</v>
      </c>
      <c r="I790" s="115">
        <v>0</v>
      </c>
      <c r="J790" s="115">
        <v>1.3421549162695541E+19</v>
      </c>
    </row>
    <row r="791" spans="4:10" ht="15" customHeight="1">
      <c r="D791" s="111" t="b">
        <v>0</v>
      </c>
      <c r="E791" s="125">
        <v>45627.674895833334</v>
      </c>
      <c r="F791" s="106">
        <v>0.57051112147292682</v>
      </c>
      <c r="G791" s="106">
        <v>0.55719083539276715</v>
      </c>
      <c r="H791" s="115">
        <v>711</v>
      </c>
      <c r="I791" s="115">
        <v>0</v>
      </c>
      <c r="J791" s="115">
        <v>8.5743728827258102E+18</v>
      </c>
    </row>
    <row r="792" spans="4:10" ht="15" customHeight="1">
      <c r="D792" s="111" t="b">
        <v>0</v>
      </c>
      <c r="E792" s="125">
        <v>45627.674907407411</v>
      </c>
      <c r="F792" s="106">
        <v>0.59903667754657319</v>
      </c>
      <c r="G792" s="106">
        <v>0.56276274374669477</v>
      </c>
      <c r="H792" s="115">
        <v>712</v>
      </c>
      <c r="I792" s="115">
        <v>0</v>
      </c>
      <c r="J792" s="115">
        <v>1.3606535257083361E+18</v>
      </c>
    </row>
    <row r="793" spans="4:10" ht="15" customHeight="1">
      <c r="D793" s="111" t="b">
        <v>0</v>
      </c>
      <c r="E793" s="125">
        <v>45627.67491898148</v>
      </c>
      <c r="F793" s="106">
        <v>0.61700777787297045</v>
      </c>
      <c r="G793" s="106">
        <v>0.56276274374669477</v>
      </c>
      <c r="H793" s="115">
        <v>713</v>
      </c>
      <c r="I793" s="115">
        <v>0</v>
      </c>
      <c r="J793" s="115">
        <v>9.2105243335252316E+18</v>
      </c>
    </row>
    <row r="794" spans="4:10" ht="15" customHeight="1">
      <c r="D794" s="111" t="b">
        <v>0</v>
      </c>
      <c r="E794" s="125">
        <v>45627.674930555557</v>
      </c>
      <c r="F794" s="106">
        <v>0.59232746675805159</v>
      </c>
      <c r="G794" s="106">
        <v>0.56276274374669477</v>
      </c>
      <c r="H794" s="115">
        <v>714</v>
      </c>
      <c r="I794" s="115">
        <v>0</v>
      </c>
      <c r="J794" s="115">
        <v>1.1835344536322648E+19</v>
      </c>
    </row>
    <row r="795" spans="4:10" ht="15" customHeight="1">
      <c r="D795" s="111" t="b">
        <v>0</v>
      </c>
      <c r="E795" s="125">
        <v>45627.674942129626</v>
      </c>
      <c r="F795" s="106">
        <v>0.62194384009595416</v>
      </c>
      <c r="G795" s="106">
        <v>0.54025223399682698</v>
      </c>
      <c r="H795" s="115">
        <v>715</v>
      </c>
      <c r="I795" s="115">
        <v>0</v>
      </c>
      <c r="J795" s="115">
        <v>1.0638315584669635E+19</v>
      </c>
    </row>
    <row r="796" spans="4:10" ht="15" customHeight="1">
      <c r="D796" s="111" t="b">
        <v>0</v>
      </c>
      <c r="E796" s="125">
        <v>45627.674953703703</v>
      </c>
      <c r="F796" s="106">
        <v>0.60950496329403503</v>
      </c>
      <c r="G796" s="106">
        <v>0.55645980101673176</v>
      </c>
      <c r="H796" s="115">
        <v>716</v>
      </c>
      <c r="I796" s="115">
        <v>0</v>
      </c>
      <c r="J796" s="115">
        <v>7.7545771707965338E+18</v>
      </c>
    </row>
    <row r="797" spans="4:10" ht="15" customHeight="1">
      <c r="D797" s="111" t="b">
        <v>0</v>
      </c>
      <c r="E797" s="125">
        <v>45627.67496527778</v>
      </c>
      <c r="F797" s="106">
        <v>0.63998021145873685</v>
      </c>
      <c r="G797" s="106">
        <v>0.58428279106756842</v>
      </c>
      <c r="H797" s="115">
        <v>717</v>
      </c>
      <c r="I797" s="115">
        <v>0</v>
      </c>
      <c r="J797" s="115">
        <v>1.5099940008578566E+19</v>
      </c>
    </row>
    <row r="798" spans="4:10" ht="15" customHeight="1">
      <c r="D798" s="111" t="b">
        <v>0</v>
      </c>
      <c r="E798" s="125">
        <v>45627.674976851849</v>
      </c>
      <c r="F798" s="106">
        <v>0.62078080511497469</v>
      </c>
      <c r="G798" s="106">
        <v>0.55506865151418994</v>
      </c>
      <c r="H798" s="115">
        <v>718</v>
      </c>
      <c r="I798" s="115">
        <v>0</v>
      </c>
      <c r="J798" s="115">
        <v>2.730308531916545E+18</v>
      </c>
    </row>
    <row r="799" spans="4:10" ht="15" customHeight="1">
      <c r="D799" s="111" t="b">
        <v>0</v>
      </c>
      <c r="E799" s="125">
        <v>45627.674988425926</v>
      </c>
      <c r="F799" s="106">
        <v>0.60215738096152538</v>
      </c>
      <c r="G799" s="106">
        <v>0.55506865151418994</v>
      </c>
      <c r="H799" s="115">
        <v>719</v>
      </c>
      <c r="I799" s="115">
        <v>0</v>
      </c>
      <c r="J799" s="115">
        <v>1.5702387501419223E+18</v>
      </c>
    </row>
    <row r="800" spans="4:10" ht="15" customHeight="1">
      <c r="D800" s="111" t="b">
        <v>0</v>
      </c>
      <c r="E800" s="125">
        <v>45627.675000000003</v>
      </c>
      <c r="F800" s="106">
        <v>0.60817895477114059</v>
      </c>
      <c r="G800" s="106">
        <v>0.54951796499904804</v>
      </c>
      <c r="H800" s="115">
        <v>720</v>
      </c>
      <c r="I800" s="115">
        <v>0</v>
      </c>
      <c r="J800" s="115">
        <v>2.2786965791282739E+18</v>
      </c>
    </row>
    <row r="801" spans="4:10" ht="15" customHeight="1">
      <c r="D801" s="111" t="b">
        <v>0</v>
      </c>
      <c r="E801" s="125">
        <v>45627.675011574072</v>
      </c>
      <c r="F801" s="106">
        <v>0.58385179658029496</v>
      </c>
      <c r="G801" s="106">
        <v>0.52204206674909559</v>
      </c>
      <c r="H801" s="115">
        <v>721</v>
      </c>
      <c r="I801" s="115">
        <v>0</v>
      </c>
      <c r="J801" s="115">
        <v>9.7863836676905185E+18</v>
      </c>
    </row>
    <row r="802" spans="4:10" ht="15" customHeight="1">
      <c r="D802" s="111" t="b">
        <v>0</v>
      </c>
      <c r="E802" s="125">
        <v>45627.675023148149</v>
      </c>
      <c r="F802" s="106">
        <v>0.58969031454609788</v>
      </c>
      <c r="G802" s="106">
        <v>0.54292374941905941</v>
      </c>
      <c r="H802" s="115">
        <v>722</v>
      </c>
      <c r="I802" s="115">
        <v>0</v>
      </c>
      <c r="J802" s="115">
        <v>1.1659029146946284E+19</v>
      </c>
    </row>
    <row r="803" spans="4:10" ht="15" customHeight="1">
      <c r="D803" s="111" t="b">
        <v>0</v>
      </c>
      <c r="E803" s="125">
        <v>45627.675034722219</v>
      </c>
      <c r="F803" s="106">
        <v>0.60148412083701985</v>
      </c>
      <c r="G803" s="106">
        <v>0.54835298691324996</v>
      </c>
      <c r="H803" s="115">
        <v>723</v>
      </c>
      <c r="I803" s="115">
        <v>0</v>
      </c>
      <c r="J803" s="115">
        <v>3.4285857969882867E+17</v>
      </c>
    </row>
    <row r="804" spans="4:10" ht="15" customHeight="1">
      <c r="D804" s="111" t="b">
        <v>0</v>
      </c>
      <c r="E804" s="125">
        <v>45627.675046296295</v>
      </c>
      <c r="F804" s="106">
        <v>0.60749896204539011</v>
      </c>
      <c r="G804" s="106">
        <v>0.5648035765206475</v>
      </c>
      <c r="H804" s="115">
        <v>724</v>
      </c>
      <c r="I804" s="115">
        <v>0</v>
      </c>
      <c r="J804" s="115">
        <v>7.4738282131305021E+18</v>
      </c>
    </row>
    <row r="805" spans="4:10" ht="15" customHeight="1">
      <c r="D805" s="111" t="b">
        <v>0</v>
      </c>
      <c r="E805" s="125">
        <v>45627.675057870372</v>
      </c>
      <c r="F805" s="106">
        <v>0.63179892052720577</v>
      </c>
      <c r="G805" s="106">
        <v>0.5648035765206475</v>
      </c>
      <c r="H805" s="115">
        <v>725</v>
      </c>
      <c r="I805" s="115">
        <v>0</v>
      </c>
      <c r="J805" s="115">
        <v>1.4298753746198258E+19</v>
      </c>
    </row>
    <row r="806" spans="4:10" ht="15" customHeight="1">
      <c r="D806" s="111" t="b">
        <v>0</v>
      </c>
      <c r="E806" s="125">
        <v>45627.675069444442</v>
      </c>
      <c r="F806" s="106">
        <v>0.63811690973247781</v>
      </c>
      <c r="G806" s="106">
        <v>0.58739571958147341</v>
      </c>
      <c r="H806" s="115">
        <v>726</v>
      </c>
      <c r="I806" s="115">
        <v>0</v>
      </c>
      <c r="J806" s="115">
        <v>1.2778264029035819E+19</v>
      </c>
    </row>
    <row r="807" spans="4:10" ht="15" customHeight="1">
      <c r="D807" s="111" t="b">
        <v>0</v>
      </c>
      <c r="E807" s="125">
        <v>45627.675081018519</v>
      </c>
      <c r="F807" s="106">
        <v>0.61897340244050347</v>
      </c>
      <c r="G807" s="106">
        <v>0.57564780518984393</v>
      </c>
      <c r="H807" s="115">
        <v>727</v>
      </c>
      <c r="I807" s="115">
        <v>0</v>
      </c>
      <c r="J807" s="115">
        <v>1.1507093027235707E+19</v>
      </c>
    </row>
    <row r="808" spans="4:10" ht="15" customHeight="1">
      <c r="D808" s="111" t="b">
        <v>0</v>
      </c>
      <c r="E808" s="125">
        <v>45627.675092592595</v>
      </c>
      <c r="F808" s="106">
        <v>0.64992207256252865</v>
      </c>
      <c r="G808" s="106">
        <v>0.56413484908604705</v>
      </c>
      <c r="H808" s="115">
        <v>728</v>
      </c>
      <c r="I808" s="115">
        <v>0</v>
      </c>
      <c r="J808" s="115">
        <v>5.9045851679678956E+18</v>
      </c>
    </row>
    <row r="809" spans="4:10" ht="15" customHeight="1">
      <c r="D809" s="111" t="b">
        <v>0</v>
      </c>
      <c r="E809" s="125">
        <v>45627.675104166665</v>
      </c>
      <c r="F809" s="106">
        <v>0.67591895546502978</v>
      </c>
      <c r="G809" s="106">
        <v>0.57541754606776796</v>
      </c>
      <c r="H809" s="115">
        <v>729</v>
      </c>
      <c r="I809" s="115">
        <v>0</v>
      </c>
      <c r="J809" s="115">
        <v>2.126923052435383E+18</v>
      </c>
    </row>
    <row r="810" spans="4:10" ht="15" customHeight="1">
      <c r="D810" s="111" t="b">
        <v>0</v>
      </c>
      <c r="E810" s="125">
        <v>45627.675115740742</v>
      </c>
      <c r="F810" s="106">
        <v>0.64212300769177821</v>
      </c>
      <c r="G810" s="106">
        <v>0.54664666876437951</v>
      </c>
      <c r="H810" s="115">
        <v>730</v>
      </c>
      <c r="I810" s="115">
        <v>0</v>
      </c>
      <c r="J810" s="115">
        <v>1.620541952615447E+18</v>
      </c>
    </row>
    <row r="811" spans="4:10" ht="15" customHeight="1">
      <c r="D811" s="111" t="b">
        <v>0</v>
      </c>
      <c r="E811" s="125">
        <v>45627.675127314818</v>
      </c>
      <c r="F811" s="106">
        <v>0.6164380873841071</v>
      </c>
      <c r="G811" s="106">
        <v>0.52478080201380428</v>
      </c>
      <c r="H811" s="115">
        <v>731</v>
      </c>
      <c r="I811" s="115">
        <v>0</v>
      </c>
      <c r="J811" s="115">
        <v>2.9558147738354042E+17</v>
      </c>
    </row>
    <row r="812" spans="4:10" ht="15" customHeight="1">
      <c r="D812" s="111" t="b">
        <v>0</v>
      </c>
      <c r="E812" s="125">
        <v>45627.675138888888</v>
      </c>
      <c r="F812" s="106">
        <v>0.61027370651026602</v>
      </c>
      <c r="G812" s="106">
        <v>0.51428518597352824</v>
      </c>
      <c r="H812" s="115">
        <v>732</v>
      </c>
      <c r="I812" s="115">
        <v>0</v>
      </c>
      <c r="J812" s="115">
        <v>1.0791847367707644E+19</v>
      </c>
    </row>
    <row r="813" spans="4:10" ht="15" customHeight="1">
      <c r="D813" s="111" t="b">
        <v>0</v>
      </c>
      <c r="E813" s="125">
        <v>45627.675150462965</v>
      </c>
      <c r="F813" s="106">
        <v>0.57976002118475267</v>
      </c>
      <c r="G813" s="106">
        <v>0.49371377853458709</v>
      </c>
      <c r="H813" s="115">
        <v>733</v>
      </c>
      <c r="I813" s="115">
        <v>0</v>
      </c>
      <c r="J813" s="115">
        <v>1.2978952793164855E+19</v>
      </c>
    </row>
    <row r="814" spans="4:10" ht="15" customHeight="1">
      <c r="D814" s="111" t="b">
        <v>0</v>
      </c>
      <c r="E814" s="125">
        <v>45627.675162037034</v>
      </c>
      <c r="F814" s="106">
        <v>0.55077202012551496</v>
      </c>
      <c r="G814" s="106">
        <v>0.47890236517854945</v>
      </c>
      <c r="H814" s="115">
        <v>734</v>
      </c>
      <c r="I814" s="115">
        <v>0</v>
      </c>
      <c r="J814" s="115">
        <v>1.4970309794255215E+19</v>
      </c>
    </row>
    <row r="815" spans="4:10" ht="15" customHeight="1">
      <c r="D815" s="111" t="b">
        <v>0</v>
      </c>
      <c r="E815" s="125">
        <v>45627.675173611111</v>
      </c>
      <c r="F815" s="106">
        <v>0.55077202012551496</v>
      </c>
      <c r="G815" s="106">
        <v>0.45495724691962203</v>
      </c>
      <c r="H815" s="115">
        <v>735</v>
      </c>
      <c r="I815" s="115">
        <v>0</v>
      </c>
      <c r="J815" s="115">
        <v>1.8126852508961196E+19</v>
      </c>
    </row>
    <row r="816" spans="4:10" ht="15" customHeight="1">
      <c r="D816" s="111" t="b">
        <v>0</v>
      </c>
      <c r="E816" s="125">
        <v>45627.675185185188</v>
      </c>
      <c r="F816" s="106">
        <v>0.56729518072928042</v>
      </c>
      <c r="G816" s="106">
        <v>0.43220938457364078</v>
      </c>
      <c r="H816" s="115">
        <v>736</v>
      </c>
      <c r="I816" s="115">
        <v>0</v>
      </c>
      <c r="J816" s="115">
        <v>1.427715479743796E+19</v>
      </c>
    </row>
    <row r="817" spans="4:10" ht="15" customHeight="1">
      <c r="D817" s="111" t="b">
        <v>0</v>
      </c>
      <c r="E817" s="125">
        <v>45627.675196759257</v>
      </c>
      <c r="F817" s="106">
        <v>0.56729518072928042</v>
      </c>
      <c r="G817" s="106">
        <v>0.45381985380232287</v>
      </c>
      <c r="H817" s="115">
        <v>737</v>
      </c>
      <c r="I817" s="115">
        <v>0</v>
      </c>
      <c r="J817" s="115">
        <v>3.7386127011167462E+17</v>
      </c>
    </row>
    <row r="818" spans="4:10" ht="15" customHeight="1">
      <c r="D818" s="111" t="b">
        <v>0</v>
      </c>
      <c r="E818" s="125">
        <v>45627.675208333334</v>
      </c>
      <c r="F818" s="106">
        <v>0.53893042169281635</v>
      </c>
      <c r="G818" s="106">
        <v>0.43566705965022989</v>
      </c>
      <c r="H818" s="115">
        <v>738</v>
      </c>
      <c r="I818" s="115">
        <v>0</v>
      </c>
      <c r="J818" s="115">
        <v>1.8379444082608433E+19</v>
      </c>
    </row>
    <row r="819" spans="4:10" ht="15" customHeight="1">
      <c r="D819" s="111" t="b">
        <v>0</v>
      </c>
      <c r="E819" s="125">
        <v>45627.675219907411</v>
      </c>
      <c r="F819" s="106">
        <v>0.56587694277745715</v>
      </c>
      <c r="G819" s="106">
        <v>0.43566705965022989</v>
      </c>
      <c r="H819" s="115">
        <v>739</v>
      </c>
      <c r="I819" s="115">
        <v>0</v>
      </c>
      <c r="J819" s="115">
        <v>2.1276316665771523E+18</v>
      </c>
    </row>
    <row r="820" spans="4:10" ht="15" customHeight="1">
      <c r="D820" s="111" t="b">
        <v>0</v>
      </c>
      <c r="E820" s="125">
        <v>45627.67523148148</v>
      </c>
      <c r="F820" s="106">
        <v>0.59417078991632999</v>
      </c>
      <c r="G820" s="106">
        <v>0.4182403772642207</v>
      </c>
      <c r="H820" s="115">
        <v>740</v>
      </c>
      <c r="I820" s="115">
        <v>0</v>
      </c>
      <c r="J820" s="115">
        <v>9.2279138526264525E+18</v>
      </c>
    </row>
    <row r="821" spans="4:10" ht="15" customHeight="1">
      <c r="D821" s="111" t="b">
        <v>0</v>
      </c>
      <c r="E821" s="125">
        <v>45627.675243055557</v>
      </c>
      <c r="F821" s="106">
        <v>0.61199591361381989</v>
      </c>
      <c r="G821" s="106">
        <v>0.42242278103686298</v>
      </c>
      <c r="H821" s="115">
        <v>741</v>
      </c>
      <c r="I821" s="115">
        <v>0</v>
      </c>
      <c r="J821" s="115">
        <v>4.4905292895090289E+18</v>
      </c>
    </row>
    <row r="822" spans="4:10" ht="15" customHeight="1">
      <c r="D822" s="111" t="b">
        <v>0</v>
      </c>
      <c r="E822" s="125">
        <v>45627.675254629627</v>
      </c>
      <c r="F822" s="106">
        <v>0.59975599534154345</v>
      </c>
      <c r="G822" s="106">
        <v>0.43087123665760024</v>
      </c>
      <c r="H822" s="115">
        <v>742</v>
      </c>
      <c r="I822" s="115">
        <v>0</v>
      </c>
      <c r="J822" s="115">
        <v>1.1410680588822741E+19</v>
      </c>
    </row>
    <row r="823" spans="4:10" ht="15" customHeight="1">
      <c r="D823" s="111" t="b">
        <v>0</v>
      </c>
      <c r="E823" s="125">
        <v>45627.675266203703</v>
      </c>
      <c r="F823" s="106">
        <v>0.57576575552788167</v>
      </c>
      <c r="G823" s="106">
        <v>0.43517994902417623</v>
      </c>
      <c r="H823" s="115">
        <v>743</v>
      </c>
      <c r="I823" s="115">
        <v>0</v>
      </c>
      <c r="J823" s="115">
        <v>7.5738789359103078E+18</v>
      </c>
    </row>
    <row r="824" spans="4:10" ht="15" customHeight="1">
      <c r="D824" s="111" t="b">
        <v>0</v>
      </c>
      <c r="E824" s="125">
        <v>45627.67527777778</v>
      </c>
      <c r="F824" s="106">
        <v>0.55273512530676638</v>
      </c>
      <c r="G824" s="106">
        <v>0.42647635004369272</v>
      </c>
      <c r="H824" s="115">
        <v>744</v>
      </c>
      <c r="I824" s="115">
        <v>0</v>
      </c>
      <c r="J824" s="115">
        <v>1.8238640649381612E+19</v>
      </c>
    </row>
    <row r="825" spans="4:10" ht="15" customHeight="1">
      <c r="D825" s="111" t="b">
        <v>0</v>
      </c>
      <c r="E825" s="125">
        <v>45627.67528935185</v>
      </c>
      <c r="F825" s="106">
        <v>0.56378982781290177</v>
      </c>
      <c r="G825" s="106">
        <v>0.43500587704456656</v>
      </c>
      <c r="H825" s="115">
        <v>745</v>
      </c>
      <c r="I825" s="115">
        <v>0</v>
      </c>
      <c r="J825" s="115">
        <v>9.9128070797026611E+17</v>
      </c>
    </row>
    <row r="826" spans="4:10" ht="15" customHeight="1">
      <c r="D826" s="111" t="b">
        <v>0</v>
      </c>
      <c r="E826" s="125">
        <v>45627.675300925926</v>
      </c>
      <c r="F826" s="106">
        <v>0.59197931920354685</v>
      </c>
      <c r="G826" s="106">
        <v>0.41760564196278388</v>
      </c>
      <c r="H826" s="115">
        <v>746</v>
      </c>
      <c r="I826" s="115">
        <v>0</v>
      </c>
      <c r="J826" s="115">
        <v>1.5738419886853646E+19</v>
      </c>
    </row>
    <row r="827" spans="4:10" ht="15" customHeight="1">
      <c r="D827" s="111" t="b">
        <v>0</v>
      </c>
      <c r="E827" s="125">
        <v>45627.675312500003</v>
      </c>
      <c r="F827" s="106">
        <v>0.60973869877965325</v>
      </c>
      <c r="G827" s="106">
        <v>0.43848592406092302</v>
      </c>
      <c r="H827" s="115">
        <v>747</v>
      </c>
      <c r="I827" s="115">
        <v>0</v>
      </c>
      <c r="J827" s="115">
        <v>4.3360054299200031E+18</v>
      </c>
    </row>
    <row r="828" spans="4:10" ht="15" customHeight="1">
      <c r="D828" s="111" t="b">
        <v>0</v>
      </c>
      <c r="E828" s="125">
        <v>45627.675324074073</v>
      </c>
      <c r="F828" s="106">
        <v>0.58534915082846706</v>
      </c>
      <c r="G828" s="106">
        <v>0.45602536102336</v>
      </c>
      <c r="H828" s="115">
        <v>748</v>
      </c>
      <c r="I828" s="115">
        <v>0</v>
      </c>
      <c r="J828" s="115">
        <v>4.359964216352873E+18</v>
      </c>
    </row>
    <row r="829" spans="4:10" ht="15" customHeight="1">
      <c r="D829" s="111" t="b">
        <v>0</v>
      </c>
      <c r="E829" s="125">
        <v>45627.675335648149</v>
      </c>
      <c r="F829" s="106">
        <v>0.59120264233675168</v>
      </c>
      <c r="G829" s="106">
        <v>0.4605856146335936</v>
      </c>
      <c r="H829" s="115">
        <v>749</v>
      </c>
      <c r="I829" s="115">
        <v>0</v>
      </c>
      <c r="J829" s="115">
        <v>1.1805149673595427E+19</v>
      </c>
    </row>
    <row r="830" spans="4:10" ht="15" customHeight="1">
      <c r="D830" s="111" t="b">
        <v>0</v>
      </c>
      <c r="E830" s="125">
        <v>45627.675347222219</v>
      </c>
      <c r="F830" s="106">
        <v>0.5971146687601192</v>
      </c>
      <c r="G830" s="106">
        <v>0.4605856146335936</v>
      </c>
      <c r="H830" s="115">
        <v>750</v>
      </c>
      <c r="I830" s="115">
        <v>0</v>
      </c>
      <c r="J830" s="115">
        <v>8.8443973324500869E+18</v>
      </c>
    </row>
    <row r="831" spans="4:10" ht="15" customHeight="1">
      <c r="D831" s="111" t="b">
        <v>0</v>
      </c>
      <c r="E831" s="125">
        <v>45627.675358796296</v>
      </c>
      <c r="F831" s="106">
        <v>0.6150281088229228</v>
      </c>
      <c r="G831" s="106">
        <v>0.4605856146335936</v>
      </c>
      <c r="H831" s="115">
        <v>751</v>
      </c>
      <c r="I831" s="115">
        <v>0</v>
      </c>
      <c r="J831" s="115">
        <v>6.9690935327074816E+18</v>
      </c>
    </row>
    <row r="832" spans="4:10" ht="15" customHeight="1">
      <c r="D832" s="111" t="b">
        <v>0</v>
      </c>
      <c r="E832" s="125">
        <v>45627.675370370373</v>
      </c>
      <c r="F832" s="106">
        <v>0.63347895208761051</v>
      </c>
      <c r="G832" s="106">
        <v>0.45597975848725758</v>
      </c>
      <c r="H832" s="115">
        <v>752</v>
      </c>
      <c r="I832" s="115">
        <v>0</v>
      </c>
      <c r="J832" s="115">
        <v>1.0973166593817113E+19</v>
      </c>
    </row>
    <row r="833" spans="4:10" ht="15" customHeight="1">
      <c r="D833" s="111" t="b">
        <v>0</v>
      </c>
      <c r="E833" s="125">
        <v>45627.675381944442</v>
      </c>
      <c r="F833" s="106">
        <v>0.63981374160848659</v>
      </c>
      <c r="G833" s="106">
        <v>0.43774056814776729</v>
      </c>
      <c r="H833" s="115">
        <v>753</v>
      </c>
      <c r="I833" s="115">
        <v>0</v>
      </c>
      <c r="J833" s="115">
        <v>8.5692715116353188E+18</v>
      </c>
    </row>
    <row r="834" spans="4:10" ht="15" customHeight="1">
      <c r="D834" s="111" t="b">
        <v>0</v>
      </c>
      <c r="E834" s="125">
        <v>45627.675393518519</v>
      </c>
      <c r="F834" s="106">
        <v>0.64621187902457145</v>
      </c>
      <c r="G834" s="106">
        <v>0.44649537951072266</v>
      </c>
      <c r="H834" s="115">
        <v>754</v>
      </c>
      <c r="I834" s="115">
        <v>0</v>
      </c>
      <c r="J834" s="115">
        <v>1.0237368030150814E+19</v>
      </c>
    </row>
    <row r="835" spans="4:10" ht="15" customHeight="1">
      <c r="D835" s="111" t="b">
        <v>0</v>
      </c>
      <c r="E835" s="125">
        <v>45627.675405092596</v>
      </c>
      <c r="F835" s="106">
        <v>0.61390128507334285</v>
      </c>
      <c r="G835" s="106">
        <v>0.42863556433029376</v>
      </c>
      <c r="H835" s="115">
        <v>755</v>
      </c>
      <c r="I835" s="115">
        <v>0</v>
      </c>
      <c r="J835" s="115">
        <v>3.522332624427796E+18</v>
      </c>
    </row>
    <row r="836" spans="4:10" ht="15" customHeight="1">
      <c r="D836" s="111" t="b">
        <v>0</v>
      </c>
      <c r="E836" s="125">
        <v>45627.675416666665</v>
      </c>
      <c r="F836" s="106">
        <v>0.58320622081967566</v>
      </c>
      <c r="G836" s="106">
        <v>0.4200628530436879</v>
      </c>
      <c r="H836" s="115">
        <v>756</v>
      </c>
      <c r="I836" s="115">
        <v>0</v>
      </c>
      <c r="J836" s="115">
        <v>1.8166495059477989E+19</v>
      </c>
    </row>
    <row r="837" spans="4:10" ht="15" customHeight="1">
      <c r="D837" s="111" t="b">
        <v>0</v>
      </c>
      <c r="E837" s="125">
        <v>45627.675428240742</v>
      </c>
      <c r="F837" s="106">
        <v>0.58903828302787242</v>
      </c>
      <c r="G837" s="106">
        <v>0.415862224513251</v>
      </c>
      <c r="H837" s="115">
        <v>757</v>
      </c>
      <c r="I837" s="115">
        <v>0</v>
      </c>
      <c r="J837" s="115">
        <v>5.8876356381135606E+18</v>
      </c>
    </row>
    <row r="838" spans="4:10" ht="15" customHeight="1">
      <c r="D838" s="111" t="b">
        <v>0</v>
      </c>
      <c r="E838" s="125">
        <v>45627.675439814811</v>
      </c>
      <c r="F838" s="106">
        <v>0.58903828302787242</v>
      </c>
      <c r="G838" s="106">
        <v>0.41170360226811847</v>
      </c>
      <c r="H838" s="115">
        <v>758</v>
      </c>
      <c r="I838" s="115">
        <v>0</v>
      </c>
      <c r="J838" s="115">
        <v>8.1703759060690125E+18</v>
      </c>
    </row>
    <row r="839" spans="4:10" ht="15" customHeight="1">
      <c r="D839" s="111" t="b">
        <v>0</v>
      </c>
      <c r="E839" s="125">
        <v>45627.675451388888</v>
      </c>
      <c r="F839" s="106">
        <v>0.59492866585815118</v>
      </c>
      <c r="G839" s="106">
        <v>0.42817174635884325</v>
      </c>
      <c r="H839" s="115">
        <v>759</v>
      </c>
      <c r="I839" s="115">
        <v>0</v>
      </c>
      <c r="J839" s="115">
        <v>8.3776769922532531E+17</v>
      </c>
    </row>
    <row r="840" spans="4:10" ht="15" customHeight="1">
      <c r="D840" s="111" t="b">
        <v>0</v>
      </c>
      <c r="E840" s="125">
        <v>45627.675462962965</v>
      </c>
      <c r="F840" s="106">
        <v>0.58303009254098814</v>
      </c>
      <c r="G840" s="106">
        <v>0.41104487650448951</v>
      </c>
      <c r="H840" s="115">
        <v>760</v>
      </c>
      <c r="I840" s="115">
        <v>0</v>
      </c>
      <c r="J840" s="115">
        <v>1.6124452529183736E+19</v>
      </c>
    </row>
    <row r="841" spans="4:10" ht="15" customHeight="1">
      <c r="D841" s="111" t="b">
        <v>0</v>
      </c>
      <c r="E841" s="125">
        <v>45627.675474537034</v>
      </c>
      <c r="F841" s="106">
        <v>0.5713694906901684</v>
      </c>
      <c r="G841" s="106">
        <v>0.41104487650448951</v>
      </c>
      <c r="H841" s="115">
        <v>761</v>
      </c>
      <c r="I841" s="115">
        <v>0</v>
      </c>
      <c r="J841" s="115">
        <v>1.0357447739976012E+19</v>
      </c>
    </row>
    <row r="842" spans="4:10" ht="15" customHeight="1">
      <c r="D842" s="111" t="b">
        <v>0</v>
      </c>
      <c r="E842" s="125">
        <v>45627.675486111111</v>
      </c>
      <c r="F842" s="106">
        <v>0.59993796522467679</v>
      </c>
      <c r="G842" s="106">
        <v>0.39871353020935479</v>
      </c>
      <c r="H842" s="115">
        <v>762</v>
      </c>
      <c r="I842" s="115">
        <v>0</v>
      </c>
      <c r="J842" s="115">
        <v>7.6889675180756339E+17</v>
      </c>
    </row>
    <row r="843" spans="4:10" ht="15" customHeight="1">
      <c r="D843" s="111" t="b">
        <v>0</v>
      </c>
      <c r="E843" s="125">
        <v>45627.675497685188</v>
      </c>
      <c r="F843" s="106">
        <v>0.62393548383366393</v>
      </c>
      <c r="G843" s="106">
        <v>0.41864920671982259</v>
      </c>
      <c r="H843" s="115">
        <v>763</v>
      </c>
      <c r="I843" s="115">
        <v>0</v>
      </c>
      <c r="J843" s="115">
        <v>1.7543085529661215E+18</v>
      </c>
    </row>
    <row r="844" spans="4:10" ht="15" customHeight="1">
      <c r="D844" s="111" t="b">
        <v>0</v>
      </c>
      <c r="E844" s="125">
        <v>45627.675509259258</v>
      </c>
      <c r="F844" s="106">
        <v>0.63641419351033723</v>
      </c>
      <c r="G844" s="106">
        <v>0.4144627146526243</v>
      </c>
      <c r="H844" s="115">
        <v>764</v>
      </c>
      <c r="I844" s="115">
        <v>0</v>
      </c>
      <c r="J844" s="115">
        <v>1.6813813984949168E+19</v>
      </c>
    </row>
    <row r="845" spans="4:10" ht="15" customHeight="1">
      <c r="D845" s="111" t="b">
        <v>0</v>
      </c>
      <c r="E845" s="125">
        <v>45627.675520833334</v>
      </c>
      <c r="F845" s="106">
        <v>0.66187076125075073</v>
      </c>
      <c r="G845" s="106">
        <v>0.4061734603595718</v>
      </c>
      <c r="H845" s="115">
        <v>765</v>
      </c>
      <c r="I845" s="115">
        <v>0</v>
      </c>
      <c r="J845" s="115">
        <v>4.5622324905433231E+18</v>
      </c>
    </row>
    <row r="846" spans="4:10" ht="15" customHeight="1">
      <c r="D846" s="111" t="b">
        <v>0</v>
      </c>
      <c r="E846" s="125">
        <v>45627.675532407404</v>
      </c>
      <c r="F846" s="106">
        <v>0.65525205363824324</v>
      </c>
      <c r="G846" s="106">
        <v>0.42242039877395471</v>
      </c>
      <c r="H846" s="115">
        <v>766</v>
      </c>
      <c r="I846" s="115">
        <v>0</v>
      </c>
      <c r="J846" s="115">
        <v>1.4672930615393968E+19</v>
      </c>
    </row>
    <row r="847" spans="4:10" ht="15" customHeight="1">
      <c r="D847" s="111" t="b">
        <v>0</v>
      </c>
      <c r="E847" s="125">
        <v>45627.675543981481</v>
      </c>
      <c r="F847" s="106">
        <v>0.66180457417462568</v>
      </c>
      <c r="G847" s="106">
        <v>0.41397199079847558</v>
      </c>
      <c r="H847" s="115">
        <v>767</v>
      </c>
      <c r="I847" s="115">
        <v>0</v>
      </c>
      <c r="J847" s="115">
        <v>3.3376405164938721E+18</v>
      </c>
    </row>
    <row r="848" spans="4:10" ht="15" customHeight="1">
      <c r="D848" s="111" t="b">
        <v>0</v>
      </c>
      <c r="E848" s="125">
        <v>45627.675555555557</v>
      </c>
      <c r="F848" s="106">
        <v>0.64195043694938692</v>
      </c>
      <c r="G848" s="106">
        <v>0.42639115052242993</v>
      </c>
      <c r="H848" s="115">
        <v>768</v>
      </c>
      <c r="I848" s="115">
        <v>0</v>
      </c>
      <c r="J848" s="115">
        <v>1.2396052612644444E+19</v>
      </c>
    </row>
    <row r="849" spans="4:10" ht="15" customHeight="1">
      <c r="D849" s="111" t="b">
        <v>0</v>
      </c>
      <c r="E849" s="125">
        <v>45627.675567129627</v>
      </c>
      <c r="F849" s="106">
        <v>0.66762845442736241</v>
      </c>
      <c r="G849" s="106">
        <v>0.42639115052242993</v>
      </c>
      <c r="H849" s="115">
        <v>769</v>
      </c>
      <c r="I849" s="115">
        <v>0</v>
      </c>
      <c r="J849" s="115">
        <v>6.6868821186411213E+18</v>
      </c>
    </row>
    <row r="850" spans="4:10" ht="15" customHeight="1">
      <c r="D850" s="111" t="b">
        <v>0</v>
      </c>
      <c r="E850" s="125">
        <v>45627.675578703704</v>
      </c>
      <c r="F850" s="106">
        <v>0.6542758853388152</v>
      </c>
      <c r="G850" s="106">
        <v>0.44771070804855145</v>
      </c>
      <c r="H850" s="115">
        <v>770</v>
      </c>
      <c r="I850" s="115">
        <v>0</v>
      </c>
      <c r="J850" s="115">
        <v>1.1618608569434747E+19</v>
      </c>
    </row>
    <row r="851" spans="4:10" ht="15" customHeight="1">
      <c r="D851" s="111" t="b">
        <v>0</v>
      </c>
      <c r="E851" s="125">
        <v>45627.67559027778</v>
      </c>
      <c r="F851" s="106">
        <v>0.64773312648542702</v>
      </c>
      <c r="G851" s="106">
        <v>0.44771070804855145</v>
      </c>
      <c r="H851" s="115">
        <v>771</v>
      </c>
      <c r="I851" s="115">
        <v>0</v>
      </c>
      <c r="J851" s="115">
        <v>5.6086992424147507E+18</v>
      </c>
    </row>
    <row r="852" spans="4:10" ht="15" customHeight="1">
      <c r="D852" s="111" t="b">
        <v>0</v>
      </c>
      <c r="E852" s="125">
        <v>45627.67560185185</v>
      </c>
      <c r="F852" s="106">
        <v>0.68011978280969843</v>
      </c>
      <c r="G852" s="106">
        <v>0.42532517264612385</v>
      </c>
      <c r="H852" s="115">
        <v>772</v>
      </c>
      <c r="I852" s="115">
        <v>0</v>
      </c>
      <c r="J852" s="115">
        <v>6.6015849576468685E+18</v>
      </c>
    </row>
    <row r="853" spans="4:10" ht="15" customHeight="1">
      <c r="D853" s="111" t="b">
        <v>0</v>
      </c>
      <c r="E853" s="125">
        <v>45627.675613425927</v>
      </c>
      <c r="F853" s="106">
        <v>0.68011978280969843</v>
      </c>
      <c r="G853" s="106">
        <v>0.4083121657402789</v>
      </c>
      <c r="H853" s="115">
        <v>773</v>
      </c>
      <c r="I853" s="115">
        <v>0</v>
      </c>
      <c r="J853" s="115">
        <v>1.0922803212537594E+19</v>
      </c>
    </row>
    <row r="854" spans="4:10" ht="15" customHeight="1">
      <c r="D854" s="111" t="b">
        <v>0</v>
      </c>
      <c r="E854" s="125">
        <v>45627.675625000003</v>
      </c>
      <c r="F854" s="106">
        <v>0.66651738715350439</v>
      </c>
      <c r="G854" s="106">
        <v>0.42464465236989007</v>
      </c>
      <c r="H854" s="115">
        <v>774</v>
      </c>
      <c r="I854" s="115">
        <v>0</v>
      </c>
      <c r="J854" s="115">
        <v>1.0442657029087271E+19</v>
      </c>
    </row>
    <row r="855" spans="4:10" ht="15" customHeight="1">
      <c r="D855" s="111" t="b">
        <v>0</v>
      </c>
      <c r="E855" s="125">
        <v>45627.675636574073</v>
      </c>
      <c r="F855" s="106">
        <v>0.67318256102503948</v>
      </c>
      <c r="G855" s="106">
        <v>0.41615175932249227</v>
      </c>
      <c r="H855" s="115">
        <v>775</v>
      </c>
      <c r="I855" s="115">
        <v>0</v>
      </c>
      <c r="J855" s="115">
        <v>1.6471894736157065E+19</v>
      </c>
    </row>
    <row r="856" spans="4:10" ht="15" customHeight="1">
      <c r="D856" s="111" t="b">
        <v>0</v>
      </c>
      <c r="E856" s="125">
        <v>45627.67564814815</v>
      </c>
      <c r="F856" s="106">
        <v>0.66645073541478905</v>
      </c>
      <c r="G856" s="106">
        <v>0.41615175932249227</v>
      </c>
      <c r="H856" s="115">
        <v>776</v>
      </c>
      <c r="I856" s="115">
        <v>0</v>
      </c>
      <c r="J856" s="115">
        <v>1.5353409843966444E+19</v>
      </c>
    </row>
    <row r="857" spans="4:10" ht="15" customHeight="1">
      <c r="D857" s="111" t="b">
        <v>0</v>
      </c>
      <c r="E857" s="125">
        <v>45627.675659722219</v>
      </c>
      <c r="F857" s="106">
        <v>0.63312819864404957</v>
      </c>
      <c r="G857" s="106">
        <v>0.39950568894959254</v>
      </c>
      <c r="H857" s="115">
        <v>777</v>
      </c>
      <c r="I857" s="115">
        <v>0</v>
      </c>
      <c r="J857" s="115">
        <v>1.4780696732569893E+19</v>
      </c>
    </row>
    <row r="858" spans="4:10" ht="15" customHeight="1">
      <c r="D858" s="111" t="b">
        <v>0</v>
      </c>
      <c r="E858" s="125">
        <v>45627.675671296296</v>
      </c>
      <c r="F858" s="106">
        <v>0.63945948063049007</v>
      </c>
      <c r="G858" s="106">
        <v>0.40350074583908846</v>
      </c>
      <c r="H858" s="115">
        <v>778</v>
      </c>
      <c r="I858" s="115">
        <v>0</v>
      </c>
      <c r="J858" s="115">
        <v>8.9661397395774454E+18</v>
      </c>
    </row>
    <row r="859" spans="4:10" ht="15" customHeight="1">
      <c r="D859" s="111" t="b">
        <v>0</v>
      </c>
      <c r="E859" s="125">
        <v>45627.675682870373</v>
      </c>
      <c r="F859" s="106">
        <v>0.66503785985570973</v>
      </c>
      <c r="G859" s="106">
        <v>0.41964077567265201</v>
      </c>
      <c r="H859" s="115">
        <v>779</v>
      </c>
      <c r="I859" s="115">
        <v>0</v>
      </c>
      <c r="J859" s="115">
        <v>1.8707305433050191E+18</v>
      </c>
    </row>
    <row r="860" spans="4:10" ht="15" customHeight="1">
      <c r="D860" s="111" t="b">
        <v>0</v>
      </c>
      <c r="E860" s="125">
        <v>45627.675694444442</v>
      </c>
      <c r="F860" s="106">
        <v>0.69828975284849526</v>
      </c>
      <c r="G860" s="106">
        <v>0.41124796015919896</v>
      </c>
      <c r="H860" s="115">
        <v>780</v>
      </c>
      <c r="I860" s="115">
        <v>0</v>
      </c>
      <c r="J860" s="115">
        <v>1.7578891271030602E+19</v>
      </c>
    </row>
    <row r="861" spans="4:10" ht="15" customHeight="1">
      <c r="D861" s="111" t="b">
        <v>0</v>
      </c>
      <c r="E861" s="125">
        <v>45627.675706018519</v>
      </c>
      <c r="F861" s="106">
        <v>0.72622134296243512</v>
      </c>
      <c r="G861" s="106">
        <v>0.39891052135442295</v>
      </c>
      <c r="H861" s="115">
        <v>781</v>
      </c>
      <c r="I861" s="115">
        <v>0</v>
      </c>
      <c r="J861" s="115">
        <v>7.8828805193368136E+18</v>
      </c>
    </row>
    <row r="862" spans="4:10" ht="15" customHeight="1">
      <c r="D862" s="111" t="b">
        <v>0</v>
      </c>
      <c r="E862" s="125">
        <v>45627.675717592596</v>
      </c>
      <c r="F862" s="106">
        <v>0.74800798325130824</v>
      </c>
      <c r="G862" s="106">
        <v>0.38295410050024598</v>
      </c>
      <c r="H862" s="115">
        <v>782</v>
      </c>
      <c r="I862" s="115">
        <v>0</v>
      </c>
      <c r="J862" s="115">
        <v>1.3180229420892652E+19</v>
      </c>
    </row>
    <row r="863" spans="4:10" ht="15" customHeight="1">
      <c r="D863" s="111" t="b">
        <v>0</v>
      </c>
      <c r="E863" s="125">
        <v>45627.675729166665</v>
      </c>
      <c r="F863" s="106">
        <v>0.74800798325130824</v>
      </c>
      <c r="G863" s="106">
        <v>0.37912455949524354</v>
      </c>
      <c r="H863" s="115">
        <v>783</v>
      </c>
      <c r="I863" s="115">
        <v>0</v>
      </c>
      <c r="J863" s="115">
        <v>8.4775761052023798E+18</v>
      </c>
    </row>
    <row r="864" spans="4:10" ht="15" customHeight="1">
      <c r="D864" s="111" t="b">
        <v>0</v>
      </c>
      <c r="E864" s="125">
        <v>45627.675740740742</v>
      </c>
      <c r="F864" s="106">
        <v>0.78540838241387367</v>
      </c>
      <c r="G864" s="106">
        <v>0.39428954187505327</v>
      </c>
      <c r="H864" s="115">
        <v>784</v>
      </c>
      <c r="I864" s="115">
        <v>0</v>
      </c>
      <c r="J864" s="115">
        <v>1.0352672874053147E+19</v>
      </c>
    </row>
    <row r="865" spans="4:10" ht="15" customHeight="1">
      <c r="D865" s="111" t="b">
        <v>0</v>
      </c>
      <c r="E865" s="125">
        <v>45627.675752314812</v>
      </c>
      <c r="F865" s="106">
        <v>0.81682471771042864</v>
      </c>
      <c r="G865" s="106">
        <v>0.39823243729380381</v>
      </c>
      <c r="H865" s="115">
        <v>785</v>
      </c>
      <c r="I865" s="115">
        <v>0</v>
      </c>
      <c r="J865" s="115">
        <v>1.1817649781044941E+19</v>
      </c>
    </row>
    <row r="866" spans="4:10" ht="15" customHeight="1">
      <c r="D866" s="111" t="b">
        <v>0</v>
      </c>
      <c r="E866" s="125">
        <v>45627.675763888888</v>
      </c>
      <c r="F866" s="106">
        <v>0.77598348182490717</v>
      </c>
      <c r="G866" s="106">
        <v>0.41017941041261791</v>
      </c>
      <c r="H866" s="115">
        <v>786</v>
      </c>
      <c r="I866" s="115">
        <v>0</v>
      </c>
      <c r="J866" s="115">
        <v>7.9171966702947512E+18</v>
      </c>
    </row>
    <row r="867" spans="4:10" ht="15" customHeight="1">
      <c r="D867" s="111" t="b">
        <v>0</v>
      </c>
      <c r="E867" s="125">
        <v>45627.675775462965</v>
      </c>
      <c r="F867" s="106">
        <v>0.80702282109790346</v>
      </c>
      <c r="G867" s="106">
        <v>0.40607761630849176</v>
      </c>
      <c r="H867" s="115">
        <v>787</v>
      </c>
      <c r="I867" s="115">
        <v>0</v>
      </c>
      <c r="J867" s="115">
        <v>8.0820134742730045E+18</v>
      </c>
    </row>
    <row r="868" spans="4:10" ht="15" customHeight="1">
      <c r="D868" s="111" t="b">
        <v>0</v>
      </c>
      <c r="E868" s="125">
        <v>45627.675787037035</v>
      </c>
      <c r="F868" s="106">
        <v>0.82316327751986151</v>
      </c>
      <c r="G868" s="106">
        <v>0.39795606398232192</v>
      </c>
      <c r="H868" s="115">
        <v>788</v>
      </c>
      <c r="I868" s="115">
        <v>0</v>
      </c>
      <c r="J868" s="115">
        <v>1.7486270038485654E+19</v>
      </c>
    </row>
    <row r="869" spans="4:10" ht="15" customHeight="1">
      <c r="D869" s="111" t="b">
        <v>0</v>
      </c>
      <c r="E869" s="125">
        <v>45627.675798611112</v>
      </c>
      <c r="F869" s="106">
        <v>0.81493164474466284</v>
      </c>
      <c r="G869" s="106">
        <v>0.40989474590179159</v>
      </c>
      <c r="H869" s="115">
        <v>789</v>
      </c>
      <c r="I869" s="115">
        <v>0</v>
      </c>
      <c r="J869" s="115">
        <v>1.6161837604736627E+19</v>
      </c>
    </row>
    <row r="870" spans="4:10" ht="15" customHeight="1">
      <c r="D870" s="111" t="b">
        <v>0</v>
      </c>
      <c r="E870" s="125">
        <v>45627.675810185188</v>
      </c>
      <c r="F870" s="106">
        <v>0.78233437895487634</v>
      </c>
      <c r="G870" s="106">
        <v>0.40169685098375574</v>
      </c>
      <c r="H870" s="115">
        <v>790</v>
      </c>
      <c r="I870" s="115">
        <v>0</v>
      </c>
      <c r="J870" s="115">
        <v>7.2544612517281178E+18</v>
      </c>
    </row>
    <row r="871" spans="4:10" ht="15" customHeight="1">
      <c r="D871" s="111" t="b">
        <v>0</v>
      </c>
      <c r="E871" s="125">
        <v>45627.675821759258</v>
      </c>
      <c r="F871" s="106">
        <v>0.82145109790262016</v>
      </c>
      <c r="G871" s="106">
        <v>0.38161200843456794</v>
      </c>
      <c r="H871" s="115">
        <v>791</v>
      </c>
      <c r="I871" s="115">
        <v>0</v>
      </c>
      <c r="J871" s="115">
        <v>7.6873705337493576E+18</v>
      </c>
    </row>
    <row r="872" spans="4:10" ht="15" customHeight="1">
      <c r="D872" s="111" t="b">
        <v>0</v>
      </c>
      <c r="E872" s="125">
        <v>45627.675833333335</v>
      </c>
      <c r="F872" s="106">
        <v>0.7803785430074891</v>
      </c>
      <c r="G872" s="106">
        <v>0.37397976826587659</v>
      </c>
      <c r="H872" s="115">
        <v>792</v>
      </c>
      <c r="I872" s="115">
        <v>0</v>
      </c>
      <c r="J872" s="115">
        <v>1.2119691751638553E+19</v>
      </c>
    </row>
    <row r="873" spans="4:10" ht="15" customHeight="1">
      <c r="D873" s="111" t="b">
        <v>0</v>
      </c>
      <c r="E873" s="125">
        <v>45627.675844907404</v>
      </c>
      <c r="F873" s="106">
        <v>0.77257475757741423</v>
      </c>
      <c r="G873" s="106">
        <v>0.36276037521790028</v>
      </c>
      <c r="H873" s="115">
        <v>793</v>
      </c>
      <c r="I873" s="115">
        <v>0</v>
      </c>
      <c r="J873" s="115">
        <v>1.0627197206493116E+19</v>
      </c>
    </row>
    <row r="874" spans="4:10" ht="15" customHeight="1">
      <c r="D874" s="111" t="b">
        <v>0</v>
      </c>
      <c r="E874" s="125">
        <v>45627.675856481481</v>
      </c>
      <c r="F874" s="106">
        <v>0.81120349545628501</v>
      </c>
      <c r="G874" s="106">
        <v>0.3772707902266163</v>
      </c>
      <c r="H874" s="115">
        <v>794</v>
      </c>
      <c r="I874" s="115">
        <v>0</v>
      </c>
      <c r="J874" s="115">
        <v>8.2419553443242189E+18</v>
      </c>
    </row>
    <row r="875" spans="4:10" ht="15" customHeight="1">
      <c r="D875" s="111" t="b">
        <v>0</v>
      </c>
      <c r="E875" s="125">
        <v>45627.675868055558</v>
      </c>
      <c r="F875" s="106">
        <v>0.79497942554715928</v>
      </c>
      <c r="G875" s="106">
        <v>0.39613432973794721</v>
      </c>
      <c r="H875" s="115">
        <v>795</v>
      </c>
      <c r="I875" s="115">
        <v>0</v>
      </c>
      <c r="J875" s="115">
        <v>6.4548487635964887E+18</v>
      </c>
    </row>
    <row r="876" spans="4:10" ht="15" customHeight="1">
      <c r="D876" s="111" t="b">
        <v>0</v>
      </c>
      <c r="E876" s="125">
        <v>45627.675879629627</v>
      </c>
      <c r="F876" s="106">
        <v>0.76318024852527289</v>
      </c>
      <c r="G876" s="106">
        <v>0.40009567303532662</v>
      </c>
      <c r="H876" s="115">
        <v>796</v>
      </c>
      <c r="I876" s="115">
        <v>0</v>
      </c>
      <c r="J876" s="115">
        <v>1.6001645748027488E+19</v>
      </c>
    </row>
    <row r="877" spans="4:10" ht="15" customHeight="1">
      <c r="D877" s="111" t="b">
        <v>0</v>
      </c>
      <c r="E877" s="125">
        <v>45627.675891203704</v>
      </c>
      <c r="F877" s="106">
        <v>0.74028484106951464</v>
      </c>
      <c r="G877" s="106">
        <v>0.4120985432263865</v>
      </c>
      <c r="H877" s="115">
        <v>797</v>
      </c>
      <c r="I877" s="115">
        <v>0</v>
      </c>
      <c r="J877" s="115">
        <v>1.8435643898631221E+19</v>
      </c>
    </row>
    <row r="878" spans="4:10" ht="15" customHeight="1">
      <c r="D878" s="111" t="b">
        <v>0</v>
      </c>
      <c r="E878" s="125">
        <v>45627.675902777781</v>
      </c>
      <c r="F878" s="106">
        <v>0.72547914424812432</v>
      </c>
      <c r="G878" s="106">
        <v>0.42034051409091416</v>
      </c>
      <c r="H878" s="115">
        <v>798</v>
      </c>
      <c r="I878" s="115">
        <v>0</v>
      </c>
      <c r="J878" s="115">
        <v>8.8927562049113518E+18</v>
      </c>
    </row>
    <row r="879" spans="4:10" ht="15" customHeight="1">
      <c r="D879" s="111" t="b">
        <v>0</v>
      </c>
      <c r="E879" s="125">
        <v>45627.67591435185</v>
      </c>
      <c r="F879" s="106">
        <v>0.73273393569060552</v>
      </c>
      <c r="G879" s="106">
        <v>0.4287473243727325</v>
      </c>
      <c r="H879" s="115">
        <v>799</v>
      </c>
      <c r="I879" s="115">
        <v>0</v>
      </c>
      <c r="J879" s="115">
        <v>1.8182142944790686E+19</v>
      </c>
    </row>
    <row r="880" spans="4:10" ht="15" customHeight="1">
      <c r="D880" s="111" t="b">
        <v>0</v>
      </c>
      <c r="E880" s="125">
        <v>45627.675925925927</v>
      </c>
      <c r="F880" s="106">
        <v>0.75471595376132372</v>
      </c>
      <c r="G880" s="106">
        <v>0.44589721734764176</v>
      </c>
      <c r="H880" s="115">
        <v>800</v>
      </c>
      <c r="I880" s="115">
        <v>0</v>
      </c>
      <c r="J880" s="115">
        <v>3.5469293299632276E+18</v>
      </c>
    </row>
    <row r="881" spans="4:10" ht="15" customHeight="1">
      <c r="D881" s="111" t="b">
        <v>0</v>
      </c>
      <c r="E881" s="125">
        <v>45627.675937499997</v>
      </c>
      <c r="F881" s="106">
        <v>0.77735743237416344</v>
      </c>
      <c r="G881" s="106">
        <v>0.43697927300068889</v>
      </c>
      <c r="H881" s="115">
        <v>801</v>
      </c>
      <c r="I881" s="115">
        <v>0</v>
      </c>
      <c r="J881" s="115">
        <v>8.6025389570802115E+18</v>
      </c>
    </row>
    <row r="882" spans="4:10" ht="15" customHeight="1">
      <c r="D882" s="111" t="b">
        <v>0</v>
      </c>
      <c r="E882" s="125">
        <v>45627.675949074073</v>
      </c>
      <c r="F882" s="106">
        <v>0.74626313507919684</v>
      </c>
      <c r="G882" s="106">
        <v>0.45445844392071649</v>
      </c>
      <c r="H882" s="115">
        <v>802</v>
      </c>
      <c r="I882" s="115">
        <v>0</v>
      </c>
      <c r="J882" s="115">
        <v>1.423953089829855E+19</v>
      </c>
    </row>
    <row r="883" spans="4:10" ht="15" customHeight="1">
      <c r="D883" s="111" t="b">
        <v>0</v>
      </c>
      <c r="E883" s="125">
        <v>45627.67596064815</v>
      </c>
      <c r="F883" s="106">
        <v>0.72387524102682088</v>
      </c>
      <c r="G883" s="106">
        <v>0.45900302835992368</v>
      </c>
      <c r="H883" s="115">
        <v>803</v>
      </c>
      <c r="I883" s="115">
        <v>0</v>
      </c>
      <c r="J883" s="115">
        <v>4.82143037990835E+18</v>
      </c>
    </row>
    <row r="884" spans="4:10" ht="15" customHeight="1">
      <c r="D884" s="111" t="b">
        <v>0</v>
      </c>
      <c r="E884" s="125">
        <v>45627.67597222222</v>
      </c>
      <c r="F884" s="106">
        <v>0.73835274584735733</v>
      </c>
      <c r="G884" s="106">
        <v>0.4452329375091259</v>
      </c>
      <c r="H884" s="115">
        <v>804</v>
      </c>
      <c r="I884" s="115">
        <v>0</v>
      </c>
      <c r="J884" s="115">
        <v>8.2049918806946673E+18</v>
      </c>
    </row>
    <row r="885" spans="4:10" ht="15" customHeight="1">
      <c r="D885" s="111" t="b">
        <v>0</v>
      </c>
      <c r="E885" s="125">
        <v>45627.675983796296</v>
      </c>
      <c r="F885" s="106">
        <v>0.73096921838888373</v>
      </c>
      <c r="G885" s="106">
        <v>0.4674945843845823</v>
      </c>
      <c r="H885" s="115">
        <v>805</v>
      </c>
      <c r="I885" s="115">
        <v>0</v>
      </c>
      <c r="J885" s="115">
        <v>3.6521457078581668E+18</v>
      </c>
    </row>
    <row r="886" spans="4:10" ht="15" customHeight="1">
      <c r="D886" s="111" t="b">
        <v>0</v>
      </c>
      <c r="E886" s="125">
        <v>45627.675995370373</v>
      </c>
      <c r="F886" s="106">
        <v>0.76020798712443916</v>
      </c>
      <c r="G886" s="106">
        <v>0.47216953022842811</v>
      </c>
      <c r="H886" s="115">
        <v>806</v>
      </c>
      <c r="I886" s="115">
        <v>0</v>
      </c>
      <c r="J886" s="115">
        <v>4.2161859319795292E+18</v>
      </c>
    </row>
    <row r="887" spans="4:10" ht="15" customHeight="1">
      <c r="D887" s="111" t="b">
        <v>0</v>
      </c>
      <c r="E887" s="125">
        <v>45627.676006944443</v>
      </c>
      <c r="F887" s="106">
        <v>0.72219758776821719</v>
      </c>
      <c r="G887" s="106">
        <v>0.47689122553071239</v>
      </c>
      <c r="H887" s="115">
        <v>807</v>
      </c>
      <c r="I887" s="115">
        <v>0</v>
      </c>
      <c r="J887" s="115">
        <v>5.3281202447711601E+18</v>
      </c>
    </row>
    <row r="888" spans="4:10" ht="15" customHeight="1">
      <c r="D888" s="111" t="b">
        <v>0</v>
      </c>
      <c r="E888" s="125">
        <v>45627.676018518519</v>
      </c>
      <c r="F888" s="106">
        <v>0.73664153952358158</v>
      </c>
      <c r="G888" s="106">
        <v>0.4578155765094839</v>
      </c>
      <c r="H888" s="115">
        <v>808</v>
      </c>
      <c r="I888" s="115">
        <v>0</v>
      </c>
      <c r="J888" s="115">
        <v>1.9785765294604966E+18</v>
      </c>
    </row>
    <row r="889" spans="4:10" ht="15" customHeight="1">
      <c r="D889" s="111" t="b">
        <v>0</v>
      </c>
      <c r="E889" s="125">
        <v>45627.676030092596</v>
      </c>
      <c r="F889" s="106">
        <v>0.72190870873310997</v>
      </c>
      <c r="G889" s="106">
        <v>0.4761281995698633</v>
      </c>
      <c r="H889" s="115">
        <v>809</v>
      </c>
      <c r="I889" s="115">
        <v>0</v>
      </c>
      <c r="J889" s="115">
        <v>5.7715223932368609E+18</v>
      </c>
    </row>
    <row r="890" spans="4:10" ht="15" customHeight="1">
      <c r="D890" s="111" t="b">
        <v>0</v>
      </c>
      <c r="E890" s="125">
        <v>45627.676041666666</v>
      </c>
      <c r="F890" s="106">
        <v>0.70747053455844777</v>
      </c>
      <c r="G890" s="106">
        <v>0.48088948156556194</v>
      </c>
      <c r="H890" s="115">
        <v>810</v>
      </c>
      <c r="I890" s="115">
        <v>0</v>
      </c>
      <c r="J890" s="115">
        <v>5.6212823839995453E+18</v>
      </c>
    </row>
    <row r="891" spans="4:10" ht="15" customHeight="1">
      <c r="D891" s="111" t="b">
        <v>0</v>
      </c>
      <c r="E891" s="125">
        <v>45627.676053240742</v>
      </c>
      <c r="F891" s="106">
        <v>0.70747053455844777</v>
      </c>
      <c r="G891" s="106">
        <v>0.50493395564384003</v>
      </c>
      <c r="H891" s="115">
        <v>811</v>
      </c>
      <c r="I891" s="115">
        <v>0</v>
      </c>
      <c r="J891" s="115">
        <v>8.2644746936993894E+18</v>
      </c>
    </row>
    <row r="892" spans="4:10" ht="15" customHeight="1">
      <c r="D892" s="111" t="b">
        <v>0</v>
      </c>
      <c r="E892" s="125">
        <v>45627.676064814812</v>
      </c>
      <c r="F892" s="106">
        <v>0.7216199452496167</v>
      </c>
      <c r="G892" s="106">
        <v>0.49483527653096321</v>
      </c>
      <c r="H892" s="115">
        <v>812</v>
      </c>
      <c r="I892" s="115">
        <v>0</v>
      </c>
      <c r="J892" s="115">
        <v>3.8896326616534666E+18</v>
      </c>
    </row>
    <row r="893" spans="4:10" ht="15" customHeight="1">
      <c r="D893" s="111" t="b">
        <v>0</v>
      </c>
      <c r="E893" s="125">
        <v>45627.676076388889</v>
      </c>
      <c r="F893" s="106">
        <v>0.71440374579712052</v>
      </c>
      <c r="G893" s="106">
        <v>0.50473198206158243</v>
      </c>
      <c r="H893" s="115">
        <v>813</v>
      </c>
      <c r="I893" s="115">
        <v>0</v>
      </c>
      <c r="J893" s="115">
        <v>4.1616577673886587E+18</v>
      </c>
    </row>
    <row r="894" spans="4:10" ht="15" customHeight="1">
      <c r="D894" s="111" t="b">
        <v>0</v>
      </c>
      <c r="E894" s="125">
        <v>45627.676087962966</v>
      </c>
      <c r="F894" s="106">
        <v>0.69297163342320689</v>
      </c>
      <c r="G894" s="106">
        <v>0.4794953829585033</v>
      </c>
      <c r="H894" s="115">
        <v>814</v>
      </c>
      <c r="I894" s="115">
        <v>0</v>
      </c>
      <c r="J894" s="115">
        <v>1.2896060386411535E+18</v>
      </c>
    </row>
    <row r="895" spans="4:10" ht="15" customHeight="1">
      <c r="D895" s="111" t="b">
        <v>0</v>
      </c>
      <c r="E895" s="125">
        <v>45627.676099537035</v>
      </c>
      <c r="F895" s="106">
        <v>0.72069049876013525</v>
      </c>
      <c r="G895" s="106">
        <v>0.4699054752993333</v>
      </c>
      <c r="H895" s="115">
        <v>815</v>
      </c>
      <c r="I895" s="115">
        <v>0</v>
      </c>
      <c r="J895" s="115">
        <v>1.6698328012785889E+18</v>
      </c>
    </row>
    <row r="896" spans="4:10" ht="15" customHeight="1">
      <c r="D896" s="111" t="b">
        <v>0</v>
      </c>
      <c r="E896" s="125">
        <v>45627.676111111112</v>
      </c>
      <c r="F896" s="106">
        <v>0.7134835937725339</v>
      </c>
      <c r="G896" s="106">
        <v>0.4840026395583133</v>
      </c>
      <c r="H896" s="115">
        <v>816</v>
      </c>
      <c r="I896" s="115">
        <v>0</v>
      </c>
      <c r="J896" s="115">
        <v>1.2727160516239772E+19</v>
      </c>
    </row>
    <row r="897" spans="4:10" ht="15" customHeight="1">
      <c r="D897" s="111" t="b">
        <v>0</v>
      </c>
      <c r="E897" s="125">
        <v>45627.676122685189</v>
      </c>
      <c r="F897" s="106">
        <v>0.73488810158570994</v>
      </c>
      <c r="G897" s="106">
        <v>0.49852271874506265</v>
      </c>
      <c r="H897" s="115">
        <v>817</v>
      </c>
      <c r="I897" s="115">
        <v>0</v>
      </c>
      <c r="J897" s="115">
        <v>8.3620910110659103E+18</v>
      </c>
    </row>
    <row r="898" spans="4:10" ht="15" customHeight="1">
      <c r="D898" s="111" t="b">
        <v>0</v>
      </c>
      <c r="E898" s="125">
        <v>45627.676134259258</v>
      </c>
      <c r="F898" s="106">
        <v>0.71284145853813863</v>
      </c>
      <c r="G898" s="106">
        <v>0.47359658280780947</v>
      </c>
      <c r="H898" s="115">
        <v>818</v>
      </c>
      <c r="I898" s="115">
        <v>0</v>
      </c>
      <c r="J898" s="115">
        <v>1.1770964758243105E+19</v>
      </c>
    </row>
    <row r="899" spans="4:10" ht="15" customHeight="1">
      <c r="D899" s="111" t="b">
        <v>0</v>
      </c>
      <c r="E899" s="125">
        <v>45627.676145833335</v>
      </c>
      <c r="F899" s="106">
        <v>0.74848353146504554</v>
      </c>
      <c r="G899" s="106">
        <v>0.4641246511516533</v>
      </c>
      <c r="H899" s="115">
        <v>819</v>
      </c>
      <c r="I899" s="115">
        <v>0</v>
      </c>
      <c r="J899" s="115">
        <v>1.7630233909243666E+19</v>
      </c>
    </row>
    <row r="900" spans="4:10" ht="15" customHeight="1">
      <c r="D900" s="111" t="b">
        <v>0</v>
      </c>
      <c r="E900" s="125">
        <v>45627.676157407404</v>
      </c>
      <c r="F900" s="106">
        <v>0.72602902552109416</v>
      </c>
      <c r="G900" s="106">
        <v>0.4409184185940706</v>
      </c>
      <c r="H900" s="115">
        <v>820</v>
      </c>
      <c r="I900" s="115">
        <v>0</v>
      </c>
      <c r="J900" s="115">
        <v>1.2506393867425522E+19</v>
      </c>
    </row>
    <row r="901" spans="4:10" ht="15" customHeight="1">
      <c r="D901" s="111" t="b">
        <v>0</v>
      </c>
      <c r="E901" s="125">
        <v>45627.676168981481</v>
      </c>
      <c r="F901" s="106">
        <v>0.71150844501067223</v>
      </c>
      <c r="G901" s="106">
        <v>0.44973678696595198</v>
      </c>
      <c r="H901" s="115">
        <v>821</v>
      </c>
      <c r="I901" s="115">
        <v>0</v>
      </c>
      <c r="J901" s="115">
        <v>4.1804157363340303E+18</v>
      </c>
    </row>
    <row r="902" spans="4:10" ht="15" customHeight="1">
      <c r="D902" s="111" t="b">
        <v>0</v>
      </c>
      <c r="E902" s="125">
        <v>45627.676180555558</v>
      </c>
      <c r="F902" s="106">
        <v>0.71862352946077901</v>
      </c>
      <c r="G902" s="106">
        <v>0.44074205122663301</v>
      </c>
      <c r="H902" s="115">
        <v>822</v>
      </c>
      <c r="I902" s="115">
        <v>0</v>
      </c>
      <c r="J902" s="115">
        <v>1.7294657632921418E+19</v>
      </c>
    </row>
    <row r="903" spans="4:10" ht="15" customHeight="1">
      <c r="D903" s="111" t="b">
        <v>0</v>
      </c>
      <c r="E903" s="125">
        <v>45627.676192129627</v>
      </c>
      <c r="F903" s="106">
        <v>0.75455470593381802</v>
      </c>
      <c r="G903" s="106">
        <v>0.45837173327569841</v>
      </c>
      <c r="H903" s="115">
        <v>823</v>
      </c>
      <c r="I903" s="115">
        <v>0</v>
      </c>
      <c r="J903" s="115">
        <v>9.813539359452375E+18</v>
      </c>
    </row>
    <row r="904" spans="4:10" ht="15" customHeight="1">
      <c r="D904" s="111" t="b">
        <v>0</v>
      </c>
      <c r="E904" s="125">
        <v>45627.676203703704</v>
      </c>
      <c r="F904" s="106">
        <v>0.75455470593381802</v>
      </c>
      <c r="G904" s="106">
        <v>0.4492042986101844</v>
      </c>
      <c r="H904" s="115">
        <v>824</v>
      </c>
      <c r="I904" s="115">
        <v>0</v>
      </c>
      <c r="J904" s="115">
        <v>1.4517548074696174E+18</v>
      </c>
    </row>
    <row r="905" spans="4:10" ht="15" customHeight="1">
      <c r="D905" s="111" t="b">
        <v>0</v>
      </c>
      <c r="E905" s="125">
        <v>45627.676215277781</v>
      </c>
      <c r="F905" s="106">
        <v>0.75455470593381802</v>
      </c>
      <c r="G905" s="106">
        <v>0.47166451354069366</v>
      </c>
      <c r="H905" s="115">
        <v>825</v>
      </c>
      <c r="I905" s="115">
        <v>0</v>
      </c>
      <c r="J905" s="115">
        <v>1.7523978897677173E+19</v>
      </c>
    </row>
    <row r="906" spans="4:10" ht="15" customHeight="1">
      <c r="D906" s="111" t="b">
        <v>0</v>
      </c>
      <c r="E906" s="125">
        <v>45627.676226851851</v>
      </c>
      <c r="F906" s="106">
        <v>0.78473689417117076</v>
      </c>
      <c r="G906" s="106">
        <v>0.44808128786365897</v>
      </c>
      <c r="H906" s="115">
        <v>826</v>
      </c>
      <c r="I906" s="115">
        <v>0</v>
      </c>
      <c r="J906" s="115">
        <v>1.7990257036904718E+19</v>
      </c>
    </row>
    <row r="907" spans="4:10" ht="15" customHeight="1">
      <c r="D907" s="111" t="b">
        <v>0</v>
      </c>
      <c r="E907" s="125">
        <v>45627.676238425927</v>
      </c>
      <c r="F907" s="106">
        <v>0.80043163205459422</v>
      </c>
      <c r="G907" s="106">
        <v>0.46152372649956874</v>
      </c>
      <c r="H907" s="115">
        <v>827</v>
      </c>
      <c r="I907" s="115">
        <v>0</v>
      </c>
      <c r="J907" s="115">
        <v>1.2396864744439058E+19</v>
      </c>
    </row>
    <row r="908" spans="4:10" ht="15" customHeight="1">
      <c r="D908" s="111" t="b">
        <v>0</v>
      </c>
      <c r="E908" s="125">
        <v>45627.676249999997</v>
      </c>
      <c r="F908" s="106">
        <v>0.76041005045186449</v>
      </c>
      <c r="G908" s="106">
        <v>0.45690848923457306</v>
      </c>
      <c r="H908" s="115">
        <v>828</v>
      </c>
      <c r="I908" s="115">
        <v>0</v>
      </c>
      <c r="J908" s="115">
        <v>1.39541876008086E+19</v>
      </c>
    </row>
    <row r="909" spans="4:10" ht="15" customHeight="1">
      <c r="D909" s="111" t="b">
        <v>0</v>
      </c>
      <c r="E909" s="125">
        <v>45627.676261574074</v>
      </c>
      <c r="F909" s="106">
        <v>0.76041005045186449</v>
      </c>
      <c r="G909" s="106">
        <v>0.45690848923457306</v>
      </c>
      <c r="H909" s="115">
        <v>829</v>
      </c>
      <c r="I909" s="115">
        <v>0</v>
      </c>
      <c r="J909" s="115">
        <v>1.4952983236750973E+19</v>
      </c>
    </row>
    <row r="910" spans="4:10" ht="15" customHeight="1">
      <c r="D910" s="111" t="b">
        <v>0</v>
      </c>
      <c r="E910" s="125">
        <v>45627.67627314815</v>
      </c>
      <c r="F910" s="106">
        <v>0.75280594994734584</v>
      </c>
      <c r="G910" s="106">
        <v>0.46147757412691881</v>
      </c>
      <c r="H910" s="115">
        <v>830</v>
      </c>
      <c r="I910" s="115">
        <v>0</v>
      </c>
      <c r="J910" s="115">
        <v>1.055092692705816E+19</v>
      </c>
    </row>
    <row r="911" spans="4:10" ht="15" customHeight="1">
      <c r="D911" s="111" t="b">
        <v>0</v>
      </c>
      <c r="E911" s="125">
        <v>45627.67628472222</v>
      </c>
      <c r="F911" s="106">
        <v>0.77539012844576627</v>
      </c>
      <c r="G911" s="106">
        <v>0.45224802264438041</v>
      </c>
      <c r="H911" s="115">
        <v>831</v>
      </c>
      <c r="I911" s="115">
        <v>0</v>
      </c>
      <c r="J911" s="115">
        <v>1.2130006282731409E+19</v>
      </c>
    </row>
    <row r="912" spans="4:10" ht="15" customHeight="1">
      <c r="D912" s="111" t="b">
        <v>0</v>
      </c>
      <c r="E912" s="125">
        <v>45627.676296296297</v>
      </c>
      <c r="F912" s="106">
        <v>0.80640573358359691</v>
      </c>
      <c r="G912" s="106">
        <v>0.47033794355015562</v>
      </c>
      <c r="H912" s="115">
        <v>832</v>
      </c>
      <c r="I912" s="115">
        <v>0</v>
      </c>
      <c r="J912" s="115">
        <v>6.8893064913087027E+18</v>
      </c>
    </row>
    <row r="913" spans="4:10" ht="15" customHeight="1">
      <c r="D913" s="111" t="b">
        <v>0</v>
      </c>
      <c r="E913" s="125">
        <v>45627.676307870373</v>
      </c>
      <c r="F913" s="106">
        <v>0.76608544690441704</v>
      </c>
      <c r="G913" s="106">
        <v>0.49385484072766345</v>
      </c>
      <c r="H913" s="115">
        <v>833</v>
      </c>
      <c r="I913" s="115">
        <v>0</v>
      </c>
      <c r="J913" s="115">
        <v>8.8832757331545385E+18</v>
      </c>
    </row>
    <row r="914" spans="4:10" ht="15" customHeight="1">
      <c r="D914" s="111" t="b">
        <v>0</v>
      </c>
      <c r="E914" s="125">
        <v>45627.676319444443</v>
      </c>
      <c r="F914" s="106">
        <v>0.77374630137346123</v>
      </c>
      <c r="G914" s="106">
        <v>0.48397774391311016</v>
      </c>
      <c r="H914" s="115">
        <v>834</v>
      </c>
      <c r="I914" s="115">
        <v>0</v>
      </c>
      <c r="J914" s="115">
        <v>1.0100375194107001E+19</v>
      </c>
    </row>
    <row r="915" spans="4:10" ht="15" customHeight="1">
      <c r="D915" s="111" t="b">
        <v>0</v>
      </c>
      <c r="E915" s="125">
        <v>45627.67633101852</v>
      </c>
      <c r="F915" s="106">
        <v>0.7814837643871958</v>
      </c>
      <c r="G915" s="106">
        <v>0.49849707623050349</v>
      </c>
      <c r="H915" s="115">
        <v>835</v>
      </c>
      <c r="I915" s="115">
        <v>0</v>
      </c>
      <c r="J915" s="115">
        <v>9.4007707985286554E+18</v>
      </c>
    </row>
    <row r="916" spans="4:10" ht="15" customHeight="1">
      <c r="D916" s="111" t="b">
        <v>0</v>
      </c>
      <c r="E916" s="125">
        <v>45627.676342592589</v>
      </c>
      <c r="F916" s="106">
        <v>0.79711343967493975</v>
      </c>
      <c r="G916" s="106">
        <v>0.51843695927972366</v>
      </c>
      <c r="H916" s="115">
        <v>836</v>
      </c>
      <c r="I916" s="115">
        <v>0</v>
      </c>
      <c r="J916" s="115">
        <v>1.3135115813518969E+19</v>
      </c>
    </row>
    <row r="917" spans="4:10" ht="15" customHeight="1">
      <c r="D917" s="111" t="b">
        <v>0</v>
      </c>
      <c r="E917" s="125">
        <v>45627.676354166666</v>
      </c>
      <c r="F917" s="106">
        <v>0.82899797726193736</v>
      </c>
      <c r="G917" s="106">
        <v>0.49769948090853472</v>
      </c>
      <c r="H917" s="115">
        <v>837</v>
      </c>
      <c r="I917" s="115">
        <v>0</v>
      </c>
      <c r="J917" s="115">
        <v>9.2107192822813632E+17</v>
      </c>
    </row>
    <row r="918" spans="4:10" ht="15" customHeight="1">
      <c r="D918" s="111" t="b">
        <v>0</v>
      </c>
      <c r="E918" s="125">
        <v>45627.676365740743</v>
      </c>
      <c r="F918" s="106">
        <v>0.83728795703455672</v>
      </c>
      <c r="G918" s="106">
        <v>0.51263046533579082</v>
      </c>
      <c r="H918" s="115">
        <v>838</v>
      </c>
      <c r="I918" s="115">
        <v>0</v>
      </c>
      <c r="J918" s="115">
        <v>2.4354194112824172E+18</v>
      </c>
    </row>
    <row r="919" spans="4:10" ht="15" customHeight="1">
      <c r="D919" s="111" t="b">
        <v>0</v>
      </c>
      <c r="E919" s="125">
        <v>45627.676377314812</v>
      </c>
      <c r="F919" s="106">
        <v>0.82891507746421111</v>
      </c>
      <c r="G919" s="106">
        <v>0.51263046533579082</v>
      </c>
      <c r="H919" s="115">
        <v>839</v>
      </c>
      <c r="I919" s="115">
        <v>0</v>
      </c>
      <c r="J919" s="115">
        <v>1.5162176197827529E+19</v>
      </c>
    </row>
    <row r="920" spans="4:10" ht="15" customHeight="1">
      <c r="D920" s="111" t="b">
        <v>0</v>
      </c>
      <c r="E920" s="125">
        <v>45627.676388888889</v>
      </c>
      <c r="F920" s="106">
        <v>0.86207168056277961</v>
      </c>
      <c r="G920" s="106">
        <v>0.50237785602907503</v>
      </c>
      <c r="H920" s="115">
        <v>840</v>
      </c>
      <c r="I920" s="115">
        <v>0</v>
      </c>
      <c r="J920" s="115">
        <v>1.7373673339060208E+19</v>
      </c>
    </row>
    <row r="921" spans="4:10" ht="15" customHeight="1">
      <c r="D921" s="111" t="b">
        <v>0</v>
      </c>
      <c r="E921" s="125">
        <v>45627.676400462966</v>
      </c>
      <c r="F921" s="106">
        <v>0.90517526459091857</v>
      </c>
      <c r="G921" s="106">
        <v>0.5174491917099473</v>
      </c>
      <c r="H921" s="115">
        <v>841</v>
      </c>
      <c r="I921" s="115">
        <v>0</v>
      </c>
      <c r="J921" s="115">
        <v>1.5046106248218139E+19</v>
      </c>
    </row>
    <row r="922" spans="4:10" ht="15" customHeight="1">
      <c r="D922" s="111" t="b">
        <v>0</v>
      </c>
      <c r="E922" s="125">
        <v>45627.676412037035</v>
      </c>
      <c r="F922" s="106">
        <v>0.91422701723682775</v>
      </c>
      <c r="G922" s="106">
        <v>0.53297266746124572</v>
      </c>
      <c r="H922" s="115">
        <v>842</v>
      </c>
      <c r="I922" s="115">
        <v>0</v>
      </c>
      <c r="J922" s="115">
        <v>1.2707278049126324E+19</v>
      </c>
    </row>
    <row r="923" spans="4:10" ht="15" customHeight="1">
      <c r="D923" s="111" t="b">
        <v>0</v>
      </c>
      <c r="E923" s="125">
        <v>45627.676423611112</v>
      </c>
      <c r="F923" s="106">
        <v>0.95993836809866917</v>
      </c>
      <c r="G923" s="106">
        <v>0.55962130083430806</v>
      </c>
      <c r="H923" s="115">
        <v>843</v>
      </c>
      <c r="I923" s="115">
        <v>0</v>
      </c>
      <c r="J923" s="115">
        <v>1.0839239357701487E+19</v>
      </c>
    </row>
    <row r="924" spans="4:10" ht="15" customHeight="1">
      <c r="D924" s="111" t="b">
        <v>0</v>
      </c>
      <c r="E924" s="125">
        <v>45627.676435185182</v>
      </c>
      <c r="F924" s="106">
        <v>0.98873651914162919</v>
      </c>
      <c r="G924" s="106">
        <v>0.55962130083430806</v>
      </c>
      <c r="H924" s="115">
        <v>844</v>
      </c>
      <c r="I924" s="115">
        <v>0</v>
      </c>
      <c r="J924" s="115">
        <v>8.7223367723810458E+18</v>
      </c>
    </row>
    <row r="925" spans="4:10" ht="15" customHeight="1">
      <c r="D925" s="111" t="b">
        <v>0</v>
      </c>
      <c r="E925" s="125">
        <v>45627.676446759258</v>
      </c>
      <c r="F925" s="106">
        <v>1.0381733450987107</v>
      </c>
      <c r="G925" s="106">
        <v>0.57081372685099419</v>
      </c>
      <c r="H925" s="115">
        <v>845</v>
      </c>
      <c r="I925" s="115">
        <v>0</v>
      </c>
      <c r="J925" s="115">
        <v>1.1614808958469495E+19</v>
      </c>
    </row>
    <row r="926" spans="4:10" ht="15" customHeight="1">
      <c r="D926" s="111" t="b">
        <v>0</v>
      </c>
      <c r="E926" s="125">
        <v>45627.676458333335</v>
      </c>
      <c r="F926" s="106">
        <v>1.0900820123536463</v>
      </c>
      <c r="G926" s="106">
        <v>0.55939745231397431</v>
      </c>
      <c r="H926" s="115">
        <v>846</v>
      </c>
      <c r="I926" s="115">
        <v>0</v>
      </c>
      <c r="J926" s="115">
        <v>1.3671677800384156E+19</v>
      </c>
    </row>
    <row r="927" spans="4:10" ht="15" customHeight="1">
      <c r="D927" s="111" t="b">
        <v>0</v>
      </c>
      <c r="E927" s="125">
        <v>45627.676469907405</v>
      </c>
      <c r="F927" s="106">
        <v>1.0900820123536463</v>
      </c>
      <c r="G927" s="106">
        <v>0.56499142683711401</v>
      </c>
      <c r="H927" s="115">
        <v>847</v>
      </c>
      <c r="I927" s="115">
        <v>0</v>
      </c>
      <c r="J927" s="115">
        <v>1.0919531800842627E+19</v>
      </c>
    </row>
    <row r="928" spans="4:10" ht="15" customHeight="1">
      <c r="D928" s="111" t="b">
        <v>0</v>
      </c>
      <c r="E928" s="125">
        <v>45627.676481481481</v>
      </c>
      <c r="F928" s="106">
        <v>1.0464787318595004</v>
      </c>
      <c r="G928" s="106">
        <v>0.54239176976362946</v>
      </c>
      <c r="H928" s="115">
        <v>848</v>
      </c>
      <c r="I928" s="115">
        <v>0</v>
      </c>
      <c r="J928" s="115">
        <v>2.9689381265583119E+18</v>
      </c>
    </row>
    <row r="929" spans="4:10" ht="15" customHeight="1">
      <c r="D929" s="111" t="b">
        <v>0</v>
      </c>
      <c r="E929" s="125">
        <v>45627.676493055558</v>
      </c>
      <c r="F929" s="106">
        <v>1.0883378811338804</v>
      </c>
      <c r="G929" s="106">
        <v>0.52612001667072061</v>
      </c>
      <c r="H929" s="115">
        <v>849</v>
      </c>
      <c r="I929" s="115">
        <v>0</v>
      </c>
      <c r="J929" s="115">
        <v>1.0872558753430671E+19</v>
      </c>
    </row>
    <row r="930" spans="4:10" ht="15" customHeight="1">
      <c r="D930" s="111" t="b">
        <v>0</v>
      </c>
      <c r="E930" s="125">
        <v>45627.676504629628</v>
      </c>
      <c r="F930" s="106">
        <v>1.055687744699864</v>
      </c>
      <c r="G930" s="106">
        <v>0.52612001667072061</v>
      </c>
      <c r="H930" s="115">
        <v>850</v>
      </c>
      <c r="I930" s="115">
        <v>0</v>
      </c>
      <c r="J930" s="115">
        <v>1.3788617253000069E+19</v>
      </c>
    </row>
    <row r="931" spans="4:10" ht="15" customHeight="1">
      <c r="D931" s="111" t="b">
        <v>0</v>
      </c>
      <c r="E931" s="125">
        <v>45627.676516203705</v>
      </c>
      <c r="F931" s="106">
        <v>1.0662446221468627</v>
      </c>
      <c r="G931" s="106">
        <v>0.53138121683742778</v>
      </c>
      <c r="H931" s="115">
        <v>851</v>
      </c>
      <c r="I931" s="115">
        <v>0</v>
      </c>
      <c r="J931" s="115">
        <v>4.3872388523370404E+18</v>
      </c>
    </row>
    <row r="932" spans="4:10" ht="15" customHeight="1">
      <c r="D932" s="111" t="b">
        <v>0</v>
      </c>
      <c r="E932" s="125">
        <v>45627.676527777781</v>
      </c>
      <c r="F932" s="106">
        <v>1.0235948372609882</v>
      </c>
      <c r="G932" s="106">
        <v>0.54200884117417636</v>
      </c>
      <c r="H932" s="115">
        <v>852</v>
      </c>
      <c r="I932" s="115">
        <v>0</v>
      </c>
      <c r="J932" s="115">
        <v>4.3476623379825147E+18</v>
      </c>
    </row>
    <row r="933" spans="4:10" ht="15" customHeight="1">
      <c r="D933" s="111" t="b">
        <v>0</v>
      </c>
      <c r="E933" s="125">
        <v>45627.676539351851</v>
      </c>
      <c r="F933" s="106">
        <v>0.9724150953979388</v>
      </c>
      <c r="G933" s="106">
        <v>0.55826910640940164</v>
      </c>
      <c r="H933" s="115">
        <v>853</v>
      </c>
      <c r="I933" s="115">
        <v>0</v>
      </c>
      <c r="J933" s="115">
        <v>1.6326627030414936E+19</v>
      </c>
    </row>
    <row r="934" spans="4:10" ht="15" customHeight="1">
      <c r="D934" s="111" t="b">
        <v>0</v>
      </c>
      <c r="E934" s="125">
        <v>45627.676550925928</v>
      </c>
      <c r="F934" s="106">
        <v>0.94324264253600076</v>
      </c>
      <c r="G934" s="106">
        <v>0.53035565108893157</v>
      </c>
      <c r="H934" s="115">
        <v>854</v>
      </c>
      <c r="I934" s="115">
        <v>0</v>
      </c>
      <c r="J934" s="115">
        <v>1.5448653282488035E+19</v>
      </c>
    </row>
    <row r="935" spans="4:10" ht="15" customHeight="1">
      <c r="D935" s="111" t="b">
        <v>0</v>
      </c>
      <c r="E935" s="125">
        <v>45627.676562499997</v>
      </c>
      <c r="F935" s="106">
        <v>0.90551293683456058</v>
      </c>
      <c r="G935" s="106">
        <v>0.5091414250453743</v>
      </c>
      <c r="H935" s="115">
        <v>855</v>
      </c>
      <c r="I935" s="115">
        <v>0</v>
      </c>
      <c r="J935" s="115">
        <v>8.5988232596173138E+18</v>
      </c>
    </row>
    <row r="936" spans="4:10" ht="15" customHeight="1">
      <c r="D936" s="111" t="b">
        <v>0</v>
      </c>
      <c r="E936" s="125">
        <v>45627.676574074074</v>
      </c>
      <c r="F936" s="106">
        <v>0.8783475487295237</v>
      </c>
      <c r="G936" s="106">
        <v>0.51932425354628176</v>
      </c>
      <c r="H936" s="115">
        <v>856</v>
      </c>
      <c r="I936" s="115">
        <v>0</v>
      </c>
      <c r="J936" s="115">
        <v>1.8106786478535231E+19</v>
      </c>
    </row>
    <row r="937" spans="4:10" ht="15" customHeight="1">
      <c r="D937" s="111" t="b">
        <v>0</v>
      </c>
      <c r="E937" s="125">
        <v>45627.676585648151</v>
      </c>
      <c r="F937" s="106">
        <v>0.887131024216819</v>
      </c>
      <c r="G937" s="106">
        <v>0.54529046622359589</v>
      </c>
      <c r="H937" s="115">
        <v>857</v>
      </c>
      <c r="I937" s="115">
        <v>0</v>
      </c>
      <c r="J937" s="115">
        <v>1.8119846349848377E+19</v>
      </c>
    </row>
    <row r="938" spans="4:10" ht="15" customHeight="1">
      <c r="D938" s="111" t="b">
        <v>0</v>
      </c>
      <c r="E938" s="125">
        <v>45627.67659722222</v>
      </c>
      <c r="F938" s="106">
        <v>0.86051709349031436</v>
      </c>
      <c r="G938" s="106">
        <v>0.52347884757465202</v>
      </c>
      <c r="H938" s="115">
        <v>858</v>
      </c>
      <c r="I938" s="115">
        <v>0</v>
      </c>
      <c r="J938" s="115">
        <v>1.3982801646246939E+19</v>
      </c>
    </row>
    <row r="939" spans="4:10" ht="15" customHeight="1">
      <c r="D939" s="111" t="b">
        <v>0</v>
      </c>
      <c r="E939" s="125">
        <v>45627.676608796297</v>
      </c>
      <c r="F939" s="106">
        <v>0.88633260629502386</v>
      </c>
      <c r="G939" s="106">
        <v>0.51824405909890547</v>
      </c>
      <c r="H939" s="115">
        <v>859</v>
      </c>
      <c r="I939" s="115">
        <v>0</v>
      </c>
      <c r="J939" s="115">
        <v>1.0834525437324513E+19</v>
      </c>
    </row>
    <row r="940" spans="4:10" ht="15" customHeight="1">
      <c r="D940" s="111" t="b">
        <v>0</v>
      </c>
      <c r="E940" s="125">
        <v>45627.676620370374</v>
      </c>
      <c r="F940" s="106">
        <v>0.90405925842092438</v>
      </c>
      <c r="G940" s="106">
        <v>0.51306161850791643</v>
      </c>
      <c r="H940" s="115">
        <v>860</v>
      </c>
      <c r="I940" s="115">
        <v>0</v>
      </c>
      <c r="J940" s="115">
        <v>1.003745173067401E+19</v>
      </c>
    </row>
    <row r="941" spans="4:10" ht="15" customHeight="1">
      <c r="D941" s="111" t="b">
        <v>0</v>
      </c>
      <c r="E941" s="125">
        <v>45627.676631944443</v>
      </c>
      <c r="F941" s="106">
        <v>0.91309985100513358</v>
      </c>
      <c r="G941" s="106">
        <v>0.49766976995267892</v>
      </c>
      <c r="H941" s="115">
        <v>861</v>
      </c>
      <c r="I941" s="115">
        <v>0</v>
      </c>
      <c r="J941" s="115">
        <v>8.1499818197812869E+18</v>
      </c>
    </row>
    <row r="942" spans="4:10" ht="15" customHeight="1">
      <c r="D942" s="111" t="b">
        <v>0</v>
      </c>
      <c r="E942" s="125">
        <v>45627.67664351852</v>
      </c>
      <c r="F942" s="106">
        <v>0.91309985100513358</v>
      </c>
      <c r="G942" s="106">
        <v>0.49269307225315212</v>
      </c>
      <c r="H942" s="115">
        <v>862</v>
      </c>
      <c r="I942" s="115">
        <v>0</v>
      </c>
      <c r="J942" s="115">
        <v>2.8528452425490831E+18</v>
      </c>
    </row>
    <row r="943" spans="4:10" ht="15" customHeight="1">
      <c r="D943" s="111" t="b">
        <v>0</v>
      </c>
      <c r="E943" s="125">
        <v>45627.676655092589</v>
      </c>
      <c r="F943" s="106">
        <v>0.88570685547497963</v>
      </c>
      <c r="G943" s="106">
        <v>0.46805841864049447</v>
      </c>
      <c r="H943" s="115">
        <v>863</v>
      </c>
      <c r="I943" s="115">
        <v>0</v>
      </c>
      <c r="J943" s="115">
        <v>1.1709667967598842E+17</v>
      </c>
    </row>
    <row r="944" spans="4:10" ht="15" customHeight="1">
      <c r="D944" s="111" t="b">
        <v>0</v>
      </c>
      <c r="E944" s="125">
        <v>45627.676666666666</v>
      </c>
      <c r="F944" s="106">
        <v>0.8945639240297294</v>
      </c>
      <c r="G944" s="106">
        <v>0.4914613395725192</v>
      </c>
      <c r="H944" s="115">
        <v>864</v>
      </c>
      <c r="I944" s="115">
        <v>0</v>
      </c>
      <c r="J944" s="115">
        <v>1.6764545614926135E+19</v>
      </c>
    </row>
    <row r="945" spans="4:10" ht="15" customHeight="1">
      <c r="D945" s="111" t="b">
        <v>0</v>
      </c>
      <c r="E945" s="125">
        <v>45627.676678240743</v>
      </c>
      <c r="F945" s="106">
        <v>0.87667264554913482</v>
      </c>
      <c r="G945" s="106">
        <v>0.48654672617679401</v>
      </c>
      <c r="H945" s="115">
        <v>865</v>
      </c>
      <c r="I945" s="115">
        <v>0</v>
      </c>
      <c r="J945" s="115">
        <v>1.8140183159989309E+19</v>
      </c>
    </row>
    <row r="946" spans="4:10" ht="15" customHeight="1">
      <c r="D946" s="111" t="b">
        <v>0</v>
      </c>
      <c r="E946" s="125">
        <v>45627.676689814813</v>
      </c>
      <c r="F946" s="106">
        <v>0.86790591909364345</v>
      </c>
      <c r="G946" s="106">
        <v>0.4622193898679543</v>
      </c>
      <c r="H946" s="115">
        <v>866</v>
      </c>
      <c r="I946" s="115">
        <v>0</v>
      </c>
      <c r="J946" s="115">
        <v>1.1984133830121636E+19</v>
      </c>
    </row>
    <row r="947" spans="4:10" ht="15" customHeight="1">
      <c r="D947" s="111" t="b">
        <v>0</v>
      </c>
      <c r="E947" s="125">
        <v>45627.676701388889</v>
      </c>
      <c r="F947" s="106">
        <v>0.85922685990270697</v>
      </c>
      <c r="G947" s="106">
        <v>0.43910842037455655</v>
      </c>
      <c r="H947" s="115">
        <v>867</v>
      </c>
      <c r="I947" s="115">
        <v>0</v>
      </c>
      <c r="J947" s="115">
        <v>8.6472114913020385E+18</v>
      </c>
    </row>
    <row r="948" spans="4:10" ht="15" customHeight="1">
      <c r="D948" s="111" t="b">
        <v>0</v>
      </c>
      <c r="E948" s="125">
        <v>45627.676712962966</v>
      </c>
      <c r="F948" s="106">
        <v>0.81626551690757154</v>
      </c>
      <c r="G948" s="106">
        <v>0.44789058878204768</v>
      </c>
      <c r="H948" s="115">
        <v>868</v>
      </c>
      <c r="I948" s="115">
        <v>0</v>
      </c>
      <c r="J948" s="115">
        <v>1.3307288960434399E+19</v>
      </c>
    </row>
    <row r="949" spans="4:10" ht="15" customHeight="1">
      <c r="D949" s="111" t="b">
        <v>0</v>
      </c>
      <c r="E949" s="125">
        <v>45627.676724537036</v>
      </c>
      <c r="F949" s="106">
        <v>0.7754522410621929</v>
      </c>
      <c r="G949" s="106">
        <v>0.45684840055768866</v>
      </c>
      <c r="H949" s="115">
        <v>869</v>
      </c>
      <c r="I949" s="115">
        <v>0</v>
      </c>
      <c r="J949" s="115">
        <v>7.5818888208807813E+18</v>
      </c>
    </row>
    <row r="950" spans="4:10" ht="15" customHeight="1">
      <c r="D950" s="111" t="b">
        <v>0</v>
      </c>
      <c r="E950" s="125">
        <v>45627.676736111112</v>
      </c>
      <c r="F950" s="106">
        <v>0.75218867383032706</v>
      </c>
      <c r="G950" s="106">
        <v>0.4751223365799962</v>
      </c>
      <c r="H950" s="115">
        <v>870</v>
      </c>
      <c r="I950" s="115">
        <v>0</v>
      </c>
      <c r="J950" s="115">
        <v>1.0711625466289502E+19</v>
      </c>
    </row>
    <row r="951" spans="4:10" ht="15" customHeight="1">
      <c r="D951" s="111" t="b">
        <v>0</v>
      </c>
      <c r="E951" s="125">
        <v>45627.676747685182</v>
      </c>
      <c r="F951" s="106">
        <v>0.77475433404523686</v>
      </c>
      <c r="G951" s="106">
        <v>0.49412723004319609</v>
      </c>
      <c r="H951" s="115">
        <v>871</v>
      </c>
      <c r="I951" s="115">
        <v>0</v>
      </c>
      <c r="J951" s="115">
        <v>1.7943727022159798E+19</v>
      </c>
    </row>
    <row r="952" spans="4:10" ht="15" customHeight="1">
      <c r="D952" s="111" t="b">
        <v>0</v>
      </c>
      <c r="E952" s="125">
        <v>45627.676759259259</v>
      </c>
      <c r="F952" s="106">
        <v>0.75925924736433215</v>
      </c>
      <c r="G952" s="106">
        <v>0.49412723004319609</v>
      </c>
      <c r="H952" s="115">
        <v>872</v>
      </c>
      <c r="I952" s="115">
        <v>0</v>
      </c>
      <c r="J952" s="115">
        <v>1.6960985327241069E+19</v>
      </c>
    </row>
    <row r="953" spans="4:10" ht="15" customHeight="1">
      <c r="D953" s="111" t="b">
        <v>0</v>
      </c>
      <c r="E953" s="125">
        <v>45627.676770833335</v>
      </c>
      <c r="F953" s="106">
        <v>0.74407406241704543</v>
      </c>
      <c r="G953" s="106">
        <v>0.48918595774276413</v>
      </c>
      <c r="H953" s="115">
        <v>873</v>
      </c>
      <c r="I953" s="115">
        <v>0</v>
      </c>
      <c r="J953" s="115">
        <v>9.814384602274345E+18</v>
      </c>
    </row>
    <row r="954" spans="4:10" ht="15" customHeight="1">
      <c r="D954" s="111" t="b">
        <v>0</v>
      </c>
      <c r="E954" s="125">
        <v>45627.676782407405</v>
      </c>
      <c r="F954" s="106">
        <v>0.78127776553789774</v>
      </c>
      <c r="G954" s="106">
        <v>0.46961851943305349</v>
      </c>
      <c r="H954" s="115">
        <v>874</v>
      </c>
      <c r="I954" s="115">
        <v>0</v>
      </c>
      <c r="J954" s="115">
        <v>1.2863686984319922E+19</v>
      </c>
    </row>
    <row r="955" spans="4:10" ht="15" customHeight="1">
      <c r="D955" s="111" t="b">
        <v>0</v>
      </c>
      <c r="E955" s="125">
        <v>45627.676793981482</v>
      </c>
      <c r="F955" s="106">
        <v>0.81252887615941372</v>
      </c>
      <c r="G955" s="106">
        <v>0.47431470462738407</v>
      </c>
      <c r="H955" s="115">
        <v>875</v>
      </c>
      <c r="I955" s="115">
        <v>0</v>
      </c>
      <c r="J955" s="115">
        <v>7.1513315613692682E+18</v>
      </c>
    </row>
    <row r="956" spans="4:10" ht="15" customHeight="1">
      <c r="D956" s="111" t="b">
        <v>0</v>
      </c>
      <c r="E956" s="125">
        <v>45627.676805555559</v>
      </c>
      <c r="F956" s="106">
        <v>0.80440358739781959</v>
      </c>
      <c r="G956" s="106">
        <v>0.46482841053483642</v>
      </c>
      <c r="H956" s="115">
        <v>876</v>
      </c>
      <c r="I956" s="115">
        <v>0</v>
      </c>
      <c r="J956" s="115">
        <v>1.6014449458585623E+19</v>
      </c>
    </row>
    <row r="957" spans="4:10" ht="15" customHeight="1">
      <c r="D957" s="111" t="b">
        <v>0</v>
      </c>
      <c r="E957" s="125">
        <v>45627.676817129628</v>
      </c>
      <c r="F957" s="106">
        <v>0.78027147977588496</v>
      </c>
      <c r="G957" s="106">
        <v>0.47412497874553311</v>
      </c>
      <c r="H957" s="115">
        <v>877</v>
      </c>
      <c r="I957" s="115">
        <v>0</v>
      </c>
      <c r="J957" s="115">
        <v>2.4024829240232371E+18</v>
      </c>
    </row>
    <row r="958" spans="4:10" ht="15" customHeight="1">
      <c r="D958" s="111" t="b">
        <v>0</v>
      </c>
      <c r="E958" s="125">
        <v>45627.676828703705</v>
      </c>
      <c r="F958" s="106">
        <v>0.81148233896692035</v>
      </c>
      <c r="G958" s="106">
        <v>0.48360747832044376</v>
      </c>
      <c r="H958" s="115">
        <v>878</v>
      </c>
      <c r="I958" s="115">
        <v>0</v>
      </c>
      <c r="J958" s="115">
        <v>7.576064460292949E+18</v>
      </c>
    </row>
    <row r="959" spans="4:10" ht="15" customHeight="1">
      <c r="D959" s="111" t="b">
        <v>0</v>
      </c>
      <c r="E959" s="125">
        <v>45627.676840277774</v>
      </c>
      <c r="F959" s="106">
        <v>0.80336751557725117</v>
      </c>
      <c r="G959" s="106">
        <v>0.45942710440442153</v>
      </c>
      <c r="H959" s="115">
        <v>879</v>
      </c>
      <c r="I959" s="115">
        <v>0</v>
      </c>
      <c r="J959" s="115">
        <v>1.5473185197921509E+19</v>
      </c>
    </row>
    <row r="960" spans="4:10" ht="15" customHeight="1">
      <c r="D960" s="111" t="b">
        <v>0</v>
      </c>
      <c r="E960" s="125">
        <v>45627.676851851851</v>
      </c>
      <c r="F960" s="106">
        <v>0.81140119073302364</v>
      </c>
      <c r="G960" s="106">
        <v>0.47320991753655417</v>
      </c>
      <c r="H960" s="115">
        <v>880</v>
      </c>
      <c r="I960" s="115">
        <v>0</v>
      </c>
      <c r="J960" s="115">
        <v>2.0986593510650806E+18</v>
      </c>
    </row>
    <row r="961" spans="4:10" ht="15" customHeight="1">
      <c r="D961" s="111" t="b">
        <v>0</v>
      </c>
      <c r="E961" s="125">
        <v>45627.676863425928</v>
      </c>
      <c r="F961" s="106">
        <v>0.79517316691836315</v>
      </c>
      <c r="G961" s="106">
        <v>0.45901362001045753</v>
      </c>
      <c r="H961" s="115">
        <v>881</v>
      </c>
      <c r="I961" s="115">
        <v>0</v>
      </c>
      <c r="J961" s="115">
        <v>1.1506631718145341E+19</v>
      </c>
    </row>
    <row r="962" spans="4:10" ht="15" customHeight="1">
      <c r="D962" s="111" t="b">
        <v>0</v>
      </c>
      <c r="E962" s="125">
        <v>45627.676874999997</v>
      </c>
      <c r="F962" s="106">
        <v>0.82698009359509772</v>
      </c>
      <c r="G962" s="106">
        <v>0.4636037562105621</v>
      </c>
      <c r="H962" s="115">
        <v>882</v>
      </c>
      <c r="I962" s="115">
        <v>0</v>
      </c>
      <c r="J962" s="115">
        <v>1.0667635300395082E+19</v>
      </c>
    </row>
    <row r="963" spans="4:10" ht="15" customHeight="1">
      <c r="D963" s="111" t="b">
        <v>0</v>
      </c>
      <c r="E963" s="125">
        <v>45627.676886574074</v>
      </c>
      <c r="F963" s="106">
        <v>0.8352498945310487</v>
      </c>
      <c r="G963" s="106">
        <v>0.48214790645898459</v>
      </c>
      <c r="H963" s="115">
        <v>883</v>
      </c>
      <c r="I963" s="115">
        <v>0</v>
      </c>
      <c r="J963" s="115">
        <v>6.6557848736042967E+18</v>
      </c>
    </row>
    <row r="964" spans="4:10" ht="15" customHeight="1">
      <c r="D964" s="111" t="b">
        <v>0</v>
      </c>
      <c r="E964" s="125">
        <v>45627.676898148151</v>
      </c>
      <c r="F964" s="106">
        <v>0.86865989031229063</v>
      </c>
      <c r="G964" s="106">
        <v>0.49179086458816429</v>
      </c>
      <c r="H964" s="115">
        <v>884</v>
      </c>
      <c r="I964" s="115">
        <v>0</v>
      </c>
      <c r="J964" s="115">
        <v>1.5781128733636594E+19</v>
      </c>
    </row>
    <row r="965" spans="4:10" ht="15" customHeight="1">
      <c r="D965" s="111" t="b">
        <v>0</v>
      </c>
      <c r="E965" s="125">
        <v>45627.67690972222</v>
      </c>
      <c r="F965" s="106">
        <v>0.83391349469979892</v>
      </c>
      <c r="G965" s="106">
        <v>0.51146249917169084</v>
      </c>
      <c r="H965" s="115">
        <v>885</v>
      </c>
      <c r="I965" s="115">
        <v>0</v>
      </c>
      <c r="J965" s="115">
        <v>1.196453050316725E+18</v>
      </c>
    </row>
    <row r="966" spans="4:10" ht="15" customHeight="1">
      <c r="D966" s="111" t="b">
        <v>0</v>
      </c>
      <c r="E966" s="125">
        <v>45627.676921296297</v>
      </c>
      <c r="F966" s="106">
        <v>0.83391349469979892</v>
      </c>
      <c r="G966" s="106">
        <v>0.51657712416340773</v>
      </c>
      <c r="H966" s="115">
        <v>886</v>
      </c>
      <c r="I966" s="115">
        <v>0</v>
      </c>
      <c r="J966" s="115">
        <v>2.616735825339925E+18</v>
      </c>
    </row>
    <row r="967" spans="4:10" ht="15" customHeight="1">
      <c r="D967" s="111" t="b">
        <v>0</v>
      </c>
      <c r="E967" s="125">
        <v>45627.676932870374</v>
      </c>
      <c r="F967" s="106">
        <v>0.85059176459379493</v>
      </c>
      <c r="G967" s="106">
        <v>0.52690866664667591</v>
      </c>
      <c r="H967" s="115">
        <v>887</v>
      </c>
      <c r="I967" s="115">
        <v>0</v>
      </c>
      <c r="J967" s="115">
        <v>1.7675880752572563E+19</v>
      </c>
    </row>
    <row r="968" spans="4:10" ht="15" customHeight="1">
      <c r="D968" s="111" t="b">
        <v>0</v>
      </c>
      <c r="E968" s="125">
        <v>45627.676944444444</v>
      </c>
      <c r="F968" s="106">
        <v>0.86760359988567082</v>
      </c>
      <c r="G968" s="106">
        <v>0.51637049331374241</v>
      </c>
      <c r="H968" s="115">
        <v>888</v>
      </c>
      <c r="I968" s="115">
        <v>0</v>
      </c>
      <c r="J968" s="115">
        <v>1.2173632972254003E+19</v>
      </c>
    </row>
    <row r="969" spans="4:10" ht="15" customHeight="1">
      <c r="D969" s="111" t="b">
        <v>0</v>
      </c>
      <c r="E969" s="125">
        <v>45627.67695601852</v>
      </c>
      <c r="F969" s="106">
        <v>0.8849556718833842</v>
      </c>
      <c r="G969" s="106">
        <v>0.51637049331374241</v>
      </c>
      <c r="H969" s="115">
        <v>889</v>
      </c>
      <c r="I969" s="115">
        <v>0</v>
      </c>
      <c r="J969" s="115">
        <v>2.979286076445845E+18</v>
      </c>
    </row>
    <row r="970" spans="4:10" ht="15" customHeight="1">
      <c r="D970" s="111" t="b">
        <v>0</v>
      </c>
      <c r="E970" s="125">
        <v>45627.67696759259</v>
      </c>
      <c r="F970" s="106">
        <v>0.91150434203988562</v>
      </c>
      <c r="G970" s="106">
        <v>0.51637049331374241</v>
      </c>
      <c r="H970" s="115">
        <v>890</v>
      </c>
      <c r="I970" s="115">
        <v>0</v>
      </c>
      <c r="J970" s="115">
        <v>4.2122526297989089E+18</v>
      </c>
    </row>
    <row r="971" spans="4:10" ht="15" customHeight="1">
      <c r="D971" s="111" t="b">
        <v>0</v>
      </c>
      <c r="E971" s="125">
        <v>45627.676979166667</v>
      </c>
      <c r="F971" s="106">
        <v>0.91150434203988562</v>
      </c>
      <c r="G971" s="106">
        <v>0.49571567358119267</v>
      </c>
      <c r="H971" s="115">
        <v>891</v>
      </c>
      <c r="I971" s="115">
        <v>0</v>
      </c>
      <c r="J971" s="115">
        <v>1.1126046615415785E+19</v>
      </c>
    </row>
    <row r="972" spans="4:10" ht="15" customHeight="1">
      <c r="D972" s="111" t="b">
        <v>0</v>
      </c>
      <c r="E972" s="125">
        <v>45627.676990740743</v>
      </c>
      <c r="F972" s="106">
        <v>0.89327425519908799</v>
      </c>
      <c r="G972" s="106">
        <v>0.51058714378862846</v>
      </c>
      <c r="H972" s="115">
        <v>892</v>
      </c>
      <c r="I972" s="115">
        <v>0</v>
      </c>
      <c r="J972" s="115">
        <v>2.678487580186348E+18</v>
      </c>
    </row>
    <row r="973" spans="4:10" ht="15" customHeight="1">
      <c r="D973" s="111" t="b">
        <v>0</v>
      </c>
      <c r="E973" s="125">
        <v>45627.677002314813</v>
      </c>
      <c r="F973" s="106">
        <v>0.8754087700951062</v>
      </c>
      <c r="G973" s="106">
        <v>0.520798886664401</v>
      </c>
      <c r="H973" s="115">
        <v>893</v>
      </c>
      <c r="I973" s="115">
        <v>0</v>
      </c>
      <c r="J973" s="115">
        <v>5.7193407794364293E+18</v>
      </c>
    </row>
    <row r="974" spans="4:10" ht="15" customHeight="1">
      <c r="D974" s="111" t="b">
        <v>0</v>
      </c>
      <c r="E974" s="125">
        <v>45627.67701388889</v>
      </c>
      <c r="F974" s="106">
        <v>0.8929169454970084</v>
      </c>
      <c r="G974" s="106">
        <v>0.52600687553104497</v>
      </c>
      <c r="H974" s="115">
        <v>894</v>
      </c>
      <c r="I974" s="115">
        <v>0</v>
      </c>
      <c r="J974" s="115">
        <v>1.6532780754623072E+19</v>
      </c>
    </row>
    <row r="975" spans="4:10" ht="15" customHeight="1">
      <c r="D975" s="111" t="b">
        <v>0</v>
      </c>
      <c r="E975" s="125">
        <v>45627.677025462966</v>
      </c>
      <c r="F975" s="106">
        <v>0.91970445386191879</v>
      </c>
      <c r="G975" s="106">
        <v>0.54704715055228681</v>
      </c>
      <c r="H975" s="115">
        <v>895</v>
      </c>
      <c r="I975" s="115">
        <v>0</v>
      </c>
      <c r="J975" s="115">
        <v>1.5213264383199724E+19</v>
      </c>
    </row>
    <row r="976" spans="4:10" ht="15" customHeight="1">
      <c r="D976" s="111" t="b">
        <v>0</v>
      </c>
      <c r="E976" s="125">
        <v>45627.677037037036</v>
      </c>
      <c r="F976" s="106">
        <v>0.89211332024606105</v>
      </c>
      <c r="G976" s="106">
        <v>0.56345856506885539</v>
      </c>
      <c r="H976" s="115">
        <v>896</v>
      </c>
      <c r="I976" s="115">
        <v>0</v>
      </c>
      <c r="J976" s="115">
        <v>9.2935466682136637E+18</v>
      </c>
    </row>
    <row r="977" spans="4:10" ht="15" customHeight="1">
      <c r="D977" s="111" t="b">
        <v>0</v>
      </c>
      <c r="E977" s="125">
        <v>45627.677048611113</v>
      </c>
      <c r="F977" s="106">
        <v>0.93671898625836403</v>
      </c>
      <c r="G977" s="106">
        <v>0.58036232202092108</v>
      </c>
      <c r="H977" s="115">
        <v>897</v>
      </c>
      <c r="I977" s="115">
        <v>0</v>
      </c>
      <c r="J977" s="115">
        <v>1.2793244709886724E+19</v>
      </c>
    </row>
    <row r="978" spans="4:10" ht="15" customHeight="1">
      <c r="D978" s="111" t="b">
        <v>0</v>
      </c>
      <c r="E978" s="125">
        <v>45627.677060185182</v>
      </c>
      <c r="F978" s="106">
        <v>0.98355493557128237</v>
      </c>
      <c r="G978" s="106">
        <v>0.56875507558050264</v>
      </c>
      <c r="H978" s="115">
        <v>898</v>
      </c>
      <c r="I978" s="115">
        <v>0</v>
      </c>
      <c r="J978" s="115">
        <v>1.6196840055339973E+19</v>
      </c>
    </row>
    <row r="979" spans="4:10" ht="15" customHeight="1">
      <c r="D979" s="111" t="b">
        <v>0</v>
      </c>
      <c r="E979" s="125">
        <v>45627.677071759259</v>
      </c>
      <c r="F979" s="106">
        <v>1.0228971329941337</v>
      </c>
      <c r="G979" s="106">
        <v>0.55737997406889261</v>
      </c>
      <c r="H979" s="115">
        <v>899</v>
      </c>
      <c r="I979" s="115">
        <v>0</v>
      </c>
      <c r="J979" s="115">
        <v>5.6837774349228122E+17</v>
      </c>
    </row>
    <row r="980" spans="4:10" ht="15" customHeight="1">
      <c r="D980" s="111" t="b">
        <v>0</v>
      </c>
      <c r="E980" s="125">
        <v>45627.677083333336</v>
      </c>
      <c r="F980" s="106">
        <v>0.99221021900430961</v>
      </c>
      <c r="G980" s="106">
        <v>0.529510975365448</v>
      </c>
      <c r="H980" s="115">
        <v>900</v>
      </c>
      <c r="I980" s="115">
        <v>0</v>
      </c>
      <c r="J980" s="115">
        <v>4.992483018027179E+18</v>
      </c>
    </row>
    <row r="981" spans="4:10" ht="15" customHeight="1">
      <c r="D981" s="111" t="b">
        <v>0</v>
      </c>
      <c r="E981" s="125">
        <v>45627.677094907405</v>
      </c>
      <c r="F981" s="106">
        <v>1.0120544233843958</v>
      </c>
      <c r="G981" s="106">
        <v>0.54539630462641142</v>
      </c>
      <c r="H981" s="115">
        <v>901</v>
      </c>
      <c r="I981" s="115">
        <v>0</v>
      </c>
      <c r="J981" s="115">
        <v>1.246623444487124E+19</v>
      </c>
    </row>
    <row r="982" spans="4:10" ht="15" customHeight="1">
      <c r="D982" s="111" t="b">
        <v>0</v>
      </c>
      <c r="E982" s="125">
        <v>45627.677106481482</v>
      </c>
      <c r="F982" s="106">
        <v>1.0424160560859277</v>
      </c>
      <c r="G982" s="106">
        <v>0.54539630462641142</v>
      </c>
      <c r="H982" s="115">
        <v>902</v>
      </c>
      <c r="I982" s="115">
        <v>0</v>
      </c>
      <c r="J982" s="115">
        <v>1.0812484496022737E+18</v>
      </c>
    </row>
    <row r="983" spans="4:10" ht="15" customHeight="1">
      <c r="D983" s="111" t="b">
        <v>0</v>
      </c>
      <c r="E983" s="125">
        <v>45627.677118055559</v>
      </c>
      <c r="F983" s="106">
        <v>1.0424160560859277</v>
      </c>
      <c r="G983" s="106">
        <v>0.57266611985773197</v>
      </c>
      <c r="H983" s="115">
        <v>903</v>
      </c>
      <c r="I983" s="115">
        <v>0</v>
      </c>
      <c r="J983" s="115">
        <v>1.953763306653791E+17</v>
      </c>
    </row>
    <row r="984" spans="4:10" ht="15" customHeight="1">
      <c r="D984" s="111" t="b">
        <v>0</v>
      </c>
      <c r="E984" s="125">
        <v>45627.677129629628</v>
      </c>
      <c r="F984" s="106">
        <v>1.0007194138424906</v>
      </c>
      <c r="G984" s="106">
        <v>0.59557276465204123</v>
      </c>
      <c r="H984" s="115">
        <v>904</v>
      </c>
      <c r="I984" s="115">
        <v>0</v>
      </c>
      <c r="J984" s="115">
        <v>4.6575036967114127E+18</v>
      </c>
    </row>
    <row r="985" spans="4:10" ht="15" customHeight="1">
      <c r="D985" s="111" t="b">
        <v>0</v>
      </c>
      <c r="E985" s="125">
        <v>45627.677141203705</v>
      </c>
      <c r="F985" s="106">
        <v>1.0007194138424906</v>
      </c>
      <c r="G985" s="106">
        <v>0.61939567523812289</v>
      </c>
      <c r="H985" s="115">
        <v>905</v>
      </c>
      <c r="I985" s="115">
        <v>0</v>
      </c>
      <c r="J985" s="115">
        <v>9.403115457414615E+18</v>
      </c>
    </row>
    <row r="986" spans="4:10" ht="15" customHeight="1">
      <c r="D986" s="111" t="b">
        <v>0</v>
      </c>
      <c r="E986" s="125">
        <v>45627.677152777775</v>
      </c>
      <c r="F986" s="106">
        <v>1.0007194138424906</v>
      </c>
      <c r="G986" s="106">
        <v>0.63797754549526664</v>
      </c>
      <c r="H986" s="115">
        <v>906</v>
      </c>
      <c r="I986" s="115">
        <v>0</v>
      </c>
      <c r="J986" s="115">
        <v>8.7420150598165238E+18</v>
      </c>
    </row>
    <row r="987" spans="4:10" ht="15" customHeight="1">
      <c r="D987" s="111" t="b">
        <v>0</v>
      </c>
      <c r="E987" s="125">
        <v>45627.677164351851</v>
      </c>
      <c r="F987" s="106">
        <v>1.0407481903961904</v>
      </c>
      <c r="G987" s="106">
        <v>0.66349664731507729</v>
      </c>
      <c r="H987" s="115">
        <v>907</v>
      </c>
      <c r="I987" s="115">
        <v>0</v>
      </c>
      <c r="J987" s="115">
        <v>1.5472631372419334E+19</v>
      </c>
    </row>
    <row r="988" spans="4:10" ht="15" customHeight="1">
      <c r="D988" s="111" t="b">
        <v>0</v>
      </c>
      <c r="E988" s="125">
        <v>45627.677175925928</v>
      </c>
      <c r="F988" s="106">
        <v>1.0407481903961904</v>
      </c>
      <c r="G988" s="106">
        <v>0.65022671436877577</v>
      </c>
      <c r="H988" s="115">
        <v>908</v>
      </c>
      <c r="I988" s="115">
        <v>0</v>
      </c>
      <c r="J988" s="115">
        <v>7.5047434316951921E+18</v>
      </c>
    </row>
    <row r="989" spans="4:10" ht="15" customHeight="1">
      <c r="D989" s="111" t="b">
        <v>0</v>
      </c>
      <c r="E989" s="125">
        <v>45627.677187499998</v>
      </c>
      <c r="F989" s="106">
        <v>0.99911826278034277</v>
      </c>
      <c r="G989" s="106">
        <v>0.63071991293771246</v>
      </c>
      <c r="H989" s="115">
        <v>909</v>
      </c>
      <c r="I989" s="115">
        <v>0</v>
      </c>
      <c r="J989" s="115">
        <v>6.6419247539719844E+18</v>
      </c>
    </row>
    <row r="990" spans="4:10" ht="15" customHeight="1">
      <c r="D990" s="111" t="b">
        <v>0</v>
      </c>
      <c r="E990" s="125">
        <v>45627.677199074074</v>
      </c>
      <c r="F990" s="106">
        <v>1.0191006280359496</v>
      </c>
      <c r="G990" s="106">
        <v>0.61179831554958108</v>
      </c>
      <c r="H990" s="115">
        <v>910</v>
      </c>
      <c r="I990" s="115">
        <v>0</v>
      </c>
      <c r="J990" s="115">
        <v>1.7589604180674556E+19</v>
      </c>
    </row>
    <row r="991" spans="4:10" ht="15" customHeight="1">
      <c r="D991" s="111" t="b">
        <v>0</v>
      </c>
      <c r="E991" s="125">
        <v>45627.677210648151</v>
      </c>
      <c r="F991" s="106">
        <v>1.0089096217555902</v>
      </c>
      <c r="G991" s="106">
        <v>0.64238823132706013</v>
      </c>
      <c r="H991" s="115">
        <v>911</v>
      </c>
      <c r="I991" s="115">
        <v>0</v>
      </c>
      <c r="J991" s="115">
        <v>5.9615110965313608E+16</v>
      </c>
    </row>
    <row r="992" spans="4:10" ht="15" customHeight="1">
      <c r="D992" s="111" t="b">
        <v>0</v>
      </c>
      <c r="E992" s="125">
        <v>45627.677222222221</v>
      </c>
      <c r="F992" s="106">
        <v>1.0593551028433696</v>
      </c>
      <c r="G992" s="106">
        <v>0.65523599595360138</v>
      </c>
      <c r="H992" s="115">
        <v>912</v>
      </c>
      <c r="I992" s="115">
        <v>0</v>
      </c>
      <c r="J992" s="115">
        <v>1.8310226511079916E+19</v>
      </c>
    </row>
    <row r="993" spans="4:10" ht="15" customHeight="1">
      <c r="D993" s="111" t="b">
        <v>0</v>
      </c>
      <c r="E993" s="125">
        <v>45627.677233796298</v>
      </c>
      <c r="F993" s="106">
        <v>1.0805422049002371</v>
      </c>
      <c r="G993" s="106">
        <v>0.68144543579174544</v>
      </c>
      <c r="H993" s="115">
        <v>913</v>
      </c>
      <c r="I993" s="115">
        <v>0</v>
      </c>
      <c r="J993" s="115">
        <v>1.7666331717401272E+19</v>
      </c>
    </row>
    <row r="994" spans="4:10" ht="15" customHeight="1">
      <c r="D994" s="111" t="b">
        <v>0</v>
      </c>
      <c r="E994" s="125">
        <v>45627.677245370367</v>
      </c>
      <c r="F994" s="106">
        <v>1.1237638930962466</v>
      </c>
      <c r="G994" s="106">
        <v>0.70188879886549782</v>
      </c>
      <c r="H994" s="115">
        <v>914</v>
      </c>
      <c r="I994" s="115">
        <v>0</v>
      </c>
      <c r="J994" s="115">
        <v>8.2705483235610716E+18</v>
      </c>
    </row>
    <row r="995" spans="4:10" ht="15" customHeight="1">
      <c r="D995" s="111" t="b">
        <v>0</v>
      </c>
      <c r="E995" s="125">
        <v>45627.677256944444</v>
      </c>
      <c r="F995" s="106">
        <v>1.1012886152343215</v>
      </c>
      <c r="G995" s="106">
        <v>0.67381324691087785</v>
      </c>
      <c r="H995" s="115">
        <v>915</v>
      </c>
      <c r="I995" s="115">
        <v>0</v>
      </c>
      <c r="J995" s="115">
        <v>5.7236696256342292E+18</v>
      </c>
    </row>
    <row r="996" spans="4:10" ht="15" customHeight="1">
      <c r="D996" s="111" t="b">
        <v>0</v>
      </c>
      <c r="E996" s="125">
        <v>45627.677268518521</v>
      </c>
      <c r="F996" s="106">
        <v>1.0682499567772918</v>
      </c>
      <c r="G996" s="106">
        <v>0.67381324691087785</v>
      </c>
      <c r="H996" s="115">
        <v>916</v>
      </c>
      <c r="I996" s="115">
        <v>0</v>
      </c>
      <c r="J996" s="115">
        <v>1.3211266947591062E+19</v>
      </c>
    </row>
    <row r="997" spans="4:10" ht="15" customHeight="1">
      <c r="D997" s="111" t="b">
        <v>0</v>
      </c>
      <c r="E997" s="125">
        <v>45627.67728009259</v>
      </c>
      <c r="F997" s="106">
        <v>1.0148374589384273</v>
      </c>
      <c r="G997" s="106">
        <v>0.66033698197266033</v>
      </c>
      <c r="H997" s="115">
        <v>917</v>
      </c>
      <c r="I997" s="115">
        <v>0</v>
      </c>
      <c r="J997" s="115">
        <v>4.5300416799937715E+18</v>
      </c>
    </row>
    <row r="998" spans="4:10" ht="15" customHeight="1">
      <c r="D998" s="111" t="b">
        <v>0</v>
      </c>
      <c r="E998" s="125">
        <v>45627.677291666667</v>
      </c>
      <c r="F998" s="106">
        <v>1.0249858335278115</v>
      </c>
      <c r="G998" s="106">
        <v>0.64052687251348051</v>
      </c>
      <c r="H998" s="115">
        <v>918</v>
      </c>
      <c r="I998" s="115">
        <v>0</v>
      </c>
      <c r="J998" s="115">
        <v>1.2662002251603569E+19</v>
      </c>
    </row>
    <row r="999" spans="4:10" ht="15" customHeight="1">
      <c r="D999" s="111" t="b">
        <v>0</v>
      </c>
      <c r="E999" s="125">
        <v>45627.677303240744</v>
      </c>
      <c r="F999" s="106">
        <v>0.97373654185142078</v>
      </c>
      <c r="G999" s="106">
        <v>0.64052687251348051</v>
      </c>
      <c r="H999" s="115">
        <v>919</v>
      </c>
      <c r="I999" s="115">
        <v>0</v>
      </c>
      <c r="J999" s="115">
        <v>1.0956763141998182E+19</v>
      </c>
    </row>
    <row r="1000" spans="4:10" ht="15" customHeight="1">
      <c r="D1000" s="111" t="b">
        <v>0</v>
      </c>
      <c r="E1000" s="125">
        <v>45627.677314814813</v>
      </c>
      <c r="F1000" s="106">
        <v>0.95426181101439245</v>
      </c>
      <c r="G1000" s="106">
        <v>0.61490579761294129</v>
      </c>
      <c r="H1000" s="115">
        <v>920</v>
      </c>
      <c r="I1000" s="115">
        <v>0</v>
      </c>
      <c r="J1000" s="115">
        <v>4.5851342674266511E+18</v>
      </c>
    </row>
    <row r="1001" spans="4:10" ht="15" customHeight="1">
      <c r="D1001" s="111" t="b">
        <v>0</v>
      </c>
      <c r="E1001" s="125">
        <v>45627.67732638889</v>
      </c>
      <c r="F1001" s="106">
        <v>0.98288966534482425</v>
      </c>
      <c r="G1001" s="106">
        <v>0.59030956570842363</v>
      </c>
      <c r="H1001" s="115">
        <v>921</v>
      </c>
      <c r="I1001" s="115">
        <v>0</v>
      </c>
      <c r="J1001" s="115">
        <v>2.226112179991586E+18</v>
      </c>
    </row>
    <row r="1002" spans="4:10" ht="15" customHeight="1">
      <c r="D1002" s="111" t="b">
        <v>0</v>
      </c>
      <c r="E1002" s="125">
        <v>45627.677337962959</v>
      </c>
      <c r="F1002" s="106">
        <v>0.93374518207758295</v>
      </c>
      <c r="G1002" s="106">
        <v>0.61982504399384486</v>
      </c>
      <c r="H1002" s="115">
        <v>922</v>
      </c>
      <c r="I1002" s="115">
        <v>0</v>
      </c>
      <c r="J1002" s="115">
        <v>3.0010307312961833E+18</v>
      </c>
    </row>
    <row r="1003" spans="4:10" ht="15" customHeight="1">
      <c r="D1003" s="111" t="b">
        <v>0</v>
      </c>
      <c r="E1003" s="125">
        <v>45627.677349537036</v>
      </c>
      <c r="F1003" s="106">
        <v>0.93374518207758295</v>
      </c>
      <c r="G1003" s="106">
        <v>0.62602329443378335</v>
      </c>
      <c r="H1003" s="115">
        <v>923</v>
      </c>
      <c r="I1003" s="115">
        <v>0</v>
      </c>
      <c r="J1003" s="115">
        <v>1.0482364193804474E+18</v>
      </c>
    </row>
    <row r="1004" spans="4:10" ht="15" customHeight="1">
      <c r="D1004" s="111" t="b">
        <v>0</v>
      </c>
      <c r="E1004" s="125">
        <v>45627.677361111113</v>
      </c>
      <c r="F1004" s="106">
        <v>0.97109498936068639</v>
      </c>
      <c r="G1004" s="106">
        <v>0.60724259560076987</v>
      </c>
      <c r="H1004" s="115">
        <v>924</v>
      </c>
      <c r="I1004" s="115">
        <v>0</v>
      </c>
      <c r="J1004" s="115">
        <v>7.2256671570983148E+18</v>
      </c>
    </row>
    <row r="1005" spans="4:10" ht="15" customHeight="1">
      <c r="D1005" s="111" t="b">
        <v>0</v>
      </c>
      <c r="E1005" s="125">
        <v>45627.677372685182</v>
      </c>
      <c r="F1005" s="106">
        <v>0.99051688914790004</v>
      </c>
      <c r="G1005" s="106">
        <v>0.63760472538080837</v>
      </c>
      <c r="H1005" s="115">
        <v>925</v>
      </c>
      <c r="I1005" s="115">
        <v>0</v>
      </c>
      <c r="J1005" s="115">
        <v>5.9371309685484667E+18</v>
      </c>
    </row>
    <row r="1006" spans="4:10" ht="15" customHeight="1">
      <c r="D1006" s="111" t="b">
        <v>0</v>
      </c>
      <c r="E1006" s="125">
        <v>45627.677384259259</v>
      </c>
      <c r="F1006" s="106">
        <v>1.0400427336052951</v>
      </c>
      <c r="G1006" s="106">
        <v>0.65035681988842453</v>
      </c>
      <c r="H1006" s="115">
        <v>926</v>
      </c>
      <c r="I1006" s="115">
        <v>0</v>
      </c>
      <c r="J1006" s="115">
        <v>1.3799311485816709E+19</v>
      </c>
    </row>
    <row r="1007" spans="4:10" ht="15" customHeight="1">
      <c r="D1007" s="111" t="b">
        <v>0</v>
      </c>
      <c r="E1007" s="125">
        <v>45627.677395833336</v>
      </c>
      <c r="F1007" s="106">
        <v>1.060843588277401</v>
      </c>
      <c r="G1007" s="106">
        <v>0.64385325168954033</v>
      </c>
      <c r="H1007" s="115">
        <v>927</v>
      </c>
      <c r="I1007" s="115">
        <v>0</v>
      </c>
      <c r="J1007" s="115">
        <v>1.2453331899342053E+19</v>
      </c>
    </row>
    <row r="1008" spans="4:10" ht="15" customHeight="1">
      <c r="D1008" s="111" t="b">
        <v>0</v>
      </c>
      <c r="E1008" s="125">
        <v>45627.677407407406</v>
      </c>
      <c r="F1008" s="106">
        <v>1.0502351523946269</v>
      </c>
      <c r="G1008" s="106">
        <v>0.65029178420643574</v>
      </c>
      <c r="H1008" s="115">
        <v>928</v>
      </c>
      <c r="I1008" s="115">
        <v>0</v>
      </c>
      <c r="J1008" s="115">
        <v>1.0723667880976128E+19</v>
      </c>
    </row>
    <row r="1009" spans="4:10" ht="15" customHeight="1">
      <c r="D1009" s="111" t="b">
        <v>0</v>
      </c>
      <c r="E1009" s="125">
        <v>45627.677418981482</v>
      </c>
      <c r="F1009" s="106">
        <v>1.0187280978227882</v>
      </c>
      <c r="G1009" s="106">
        <v>0.6567947020485001</v>
      </c>
      <c r="H1009" s="115">
        <v>929</v>
      </c>
      <c r="I1009" s="115">
        <v>0</v>
      </c>
      <c r="J1009" s="115">
        <v>1.5568028501059142E+19</v>
      </c>
    </row>
    <row r="1010" spans="4:10" ht="15" customHeight="1">
      <c r="D1010" s="111" t="b">
        <v>0</v>
      </c>
      <c r="E1010" s="125">
        <v>45627.677430555559</v>
      </c>
      <c r="F1010" s="106">
        <v>1.0594772217356998</v>
      </c>
      <c r="G1010" s="106">
        <v>0.65022675502801508</v>
      </c>
      <c r="H1010" s="115">
        <v>930</v>
      </c>
      <c r="I1010" s="115">
        <v>0</v>
      </c>
      <c r="J1010" s="115">
        <v>1.236283581974629E+19</v>
      </c>
    </row>
    <row r="1011" spans="4:10" ht="15" customHeight="1">
      <c r="D1011" s="111" t="b">
        <v>0</v>
      </c>
      <c r="E1011" s="125">
        <v>45627.677442129629</v>
      </c>
      <c r="F1011" s="106">
        <v>1.0065033606489147</v>
      </c>
      <c r="G1011" s="106">
        <v>0.63722221992745476</v>
      </c>
      <c r="H1011" s="115">
        <v>931</v>
      </c>
      <c r="I1011" s="115">
        <v>0</v>
      </c>
      <c r="J1011" s="115">
        <v>4.6294189486033644E+18</v>
      </c>
    </row>
    <row r="1012" spans="4:10" ht="15" customHeight="1">
      <c r="D1012" s="111" t="b">
        <v>0</v>
      </c>
      <c r="E1012" s="125">
        <v>45627.677453703705</v>
      </c>
      <c r="F1012" s="106">
        <v>1.0266334278618929</v>
      </c>
      <c r="G1012" s="106">
        <v>0.6244777755289056</v>
      </c>
      <c r="H1012" s="115">
        <v>932</v>
      </c>
      <c r="I1012" s="115">
        <v>0</v>
      </c>
      <c r="J1012" s="115">
        <v>6.8050563383908905E+18</v>
      </c>
    </row>
    <row r="1013" spans="4:10" ht="15" customHeight="1">
      <c r="D1013" s="111" t="b">
        <v>0</v>
      </c>
      <c r="E1013" s="125">
        <v>45627.677465277775</v>
      </c>
      <c r="F1013" s="106">
        <v>1.0266334278618929</v>
      </c>
      <c r="G1013" s="106">
        <v>0.59949866450774936</v>
      </c>
      <c r="H1013" s="115">
        <v>933</v>
      </c>
      <c r="I1013" s="115">
        <v>0</v>
      </c>
      <c r="J1013" s="115">
        <v>9.6099731802369331E+18</v>
      </c>
    </row>
    <row r="1014" spans="4:10" ht="15" customHeight="1">
      <c r="D1014" s="111" t="b">
        <v>0</v>
      </c>
      <c r="E1014" s="125">
        <v>45627.677476851852</v>
      </c>
      <c r="F1014" s="106">
        <v>0.97530175646879824</v>
      </c>
      <c r="G1014" s="106">
        <v>0.59350367786267189</v>
      </c>
      <c r="H1014" s="115">
        <v>934</v>
      </c>
      <c r="I1014" s="115">
        <v>0</v>
      </c>
      <c r="J1014" s="115">
        <v>1.5076658380529388E+19</v>
      </c>
    </row>
    <row r="1015" spans="4:10" ht="15" customHeight="1">
      <c r="D1015" s="111" t="b">
        <v>0</v>
      </c>
      <c r="E1015" s="125">
        <v>45627.677488425928</v>
      </c>
      <c r="F1015" s="106">
        <v>0.98505477403348618</v>
      </c>
      <c r="G1015" s="106">
        <v>0.60537375141992533</v>
      </c>
      <c r="H1015" s="115">
        <v>935</v>
      </c>
      <c r="I1015" s="115">
        <v>0</v>
      </c>
      <c r="J1015" s="115">
        <v>4.0124023991512934E+18</v>
      </c>
    </row>
    <row r="1016" spans="4:10" ht="15" customHeight="1">
      <c r="D1016" s="111" t="b">
        <v>0</v>
      </c>
      <c r="E1016" s="125">
        <v>45627.677499999998</v>
      </c>
      <c r="F1016" s="106">
        <v>0.95550313081248162</v>
      </c>
      <c r="G1016" s="106">
        <v>0.63564243899092165</v>
      </c>
      <c r="H1016" s="115">
        <v>936</v>
      </c>
      <c r="I1016" s="115">
        <v>0</v>
      </c>
      <c r="J1016" s="115">
        <v>1.745962793619644E+19</v>
      </c>
    </row>
    <row r="1017" spans="4:10" ht="15" customHeight="1">
      <c r="D1017" s="111" t="b">
        <v>0</v>
      </c>
      <c r="E1017" s="125">
        <v>45627.677511574075</v>
      </c>
      <c r="F1017" s="106">
        <v>0.92683803688810718</v>
      </c>
      <c r="G1017" s="106">
        <v>0.66742456094046776</v>
      </c>
      <c r="H1017" s="115">
        <v>937</v>
      </c>
      <c r="I1017" s="115">
        <v>0</v>
      </c>
      <c r="J1017" s="115">
        <v>1.3406969588288668E+19</v>
      </c>
    </row>
    <row r="1018" spans="4:10" ht="15" customHeight="1">
      <c r="D1018" s="111" t="b">
        <v>0</v>
      </c>
      <c r="E1018" s="125">
        <v>45627.677523148152</v>
      </c>
      <c r="F1018" s="106">
        <v>0.90830127615034517</v>
      </c>
      <c r="G1018" s="106">
        <v>0.66742456094046776</v>
      </c>
      <c r="H1018" s="115">
        <v>938</v>
      </c>
      <c r="I1018" s="115">
        <v>0</v>
      </c>
      <c r="J1018" s="115">
        <v>1.2665613728385602E+19</v>
      </c>
    </row>
    <row r="1019" spans="4:10" ht="15" customHeight="1">
      <c r="D1019" s="111" t="b">
        <v>0</v>
      </c>
      <c r="E1019" s="125">
        <v>45627.677534722221</v>
      </c>
      <c r="F1019" s="106">
        <v>0.92646730167335201</v>
      </c>
      <c r="G1019" s="106">
        <v>0.640727578502849</v>
      </c>
      <c r="H1019" s="115">
        <v>939</v>
      </c>
      <c r="I1019" s="115">
        <v>0</v>
      </c>
      <c r="J1019" s="115">
        <v>1.831022147160559E+19</v>
      </c>
    </row>
    <row r="1020" spans="4:10" ht="15" customHeight="1">
      <c r="D1020" s="111" t="b">
        <v>0</v>
      </c>
      <c r="E1020" s="125">
        <v>45627.677546296298</v>
      </c>
      <c r="F1020" s="106">
        <v>0.92646730167335201</v>
      </c>
      <c r="G1020" s="106">
        <v>0.640727578502849</v>
      </c>
      <c r="H1020" s="115">
        <v>940</v>
      </c>
      <c r="I1020" s="115">
        <v>0</v>
      </c>
      <c r="J1020" s="115">
        <v>7.0870783556442153E+18</v>
      </c>
    </row>
    <row r="1021" spans="4:10" ht="15" customHeight="1">
      <c r="D1021" s="111" t="b">
        <v>0</v>
      </c>
      <c r="E1021" s="125">
        <v>45627.677557870367</v>
      </c>
      <c r="F1021" s="106">
        <v>0.92646730167335201</v>
      </c>
      <c r="G1021" s="106">
        <v>0.61509847536273499</v>
      </c>
      <c r="H1021" s="115">
        <v>941</v>
      </c>
      <c r="I1021" s="115">
        <v>0</v>
      </c>
      <c r="J1021" s="115">
        <v>1.3566927206776379E+19</v>
      </c>
    </row>
    <row r="1022" spans="4:10" ht="15" customHeight="1">
      <c r="D1022" s="111" t="b">
        <v>0</v>
      </c>
      <c r="E1022" s="125">
        <v>45627.677569444444</v>
      </c>
      <c r="F1022" s="106">
        <v>0.88014393658968437</v>
      </c>
      <c r="G1022" s="106">
        <v>0.60894749060910758</v>
      </c>
      <c r="H1022" s="115">
        <v>942</v>
      </c>
      <c r="I1022" s="115">
        <v>0</v>
      </c>
      <c r="J1022" s="115">
        <v>1.0682718407170642E+19</v>
      </c>
    </row>
    <row r="1023" spans="4:10" ht="15" customHeight="1">
      <c r="D1023" s="111" t="b">
        <v>0</v>
      </c>
      <c r="E1023" s="125">
        <v>45627.677581018521</v>
      </c>
      <c r="F1023" s="106">
        <v>0.90654825468737477</v>
      </c>
      <c r="G1023" s="106">
        <v>0.61503696551519871</v>
      </c>
      <c r="H1023" s="115">
        <v>943</v>
      </c>
      <c r="I1023" s="115">
        <v>0</v>
      </c>
      <c r="J1023" s="115">
        <v>1.5711732918742671E+19</v>
      </c>
    </row>
    <row r="1024" spans="4:10" ht="15" customHeight="1">
      <c r="D1024" s="111" t="b">
        <v>0</v>
      </c>
      <c r="E1024" s="125">
        <v>45627.67759259259</v>
      </c>
      <c r="F1024" s="106">
        <v>0.94281018487487001</v>
      </c>
      <c r="G1024" s="106">
        <v>0.59043548689459069</v>
      </c>
      <c r="H1024" s="115">
        <v>944</v>
      </c>
      <c r="I1024" s="115">
        <v>0</v>
      </c>
      <c r="J1024" s="115">
        <v>7.4642066861725471E+18</v>
      </c>
    </row>
    <row r="1025" spans="4:10" ht="15" customHeight="1">
      <c r="D1025" s="111" t="b">
        <v>0</v>
      </c>
      <c r="E1025" s="125">
        <v>45627.677604166667</v>
      </c>
      <c r="F1025" s="106">
        <v>0.96166638857236719</v>
      </c>
      <c r="G1025" s="106">
        <v>0.61995726123932027</v>
      </c>
      <c r="H1025" s="115">
        <v>945</v>
      </c>
      <c r="I1025" s="115">
        <v>0</v>
      </c>
      <c r="J1025" s="115">
        <v>1.1070019622427664E+19</v>
      </c>
    </row>
    <row r="1026" spans="4:10" ht="15" customHeight="1">
      <c r="D1026" s="111" t="b">
        <v>0</v>
      </c>
      <c r="E1026" s="125">
        <v>45627.677615740744</v>
      </c>
      <c r="F1026" s="106">
        <v>0.94243306080092004</v>
      </c>
      <c r="G1026" s="106">
        <v>0.6075581160145338</v>
      </c>
      <c r="H1026" s="115">
        <v>946</v>
      </c>
      <c r="I1026" s="115">
        <v>0</v>
      </c>
      <c r="J1026" s="115">
        <v>1.3096367996077335E+19</v>
      </c>
    </row>
    <row r="1027" spans="4:10" ht="15" customHeight="1">
      <c r="D1027" s="111" t="b">
        <v>0</v>
      </c>
      <c r="E1027" s="125">
        <v>45627.677627314813</v>
      </c>
      <c r="F1027" s="106">
        <v>0.92358439958490157</v>
      </c>
      <c r="G1027" s="106">
        <v>0.61363369717467919</v>
      </c>
      <c r="H1027" s="115">
        <v>947</v>
      </c>
      <c r="I1027" s="115">
        <v>0</v>
      </c>
      <c r="J1027" s="115">
        <v>7.5331964661551995E+18</v>
      </c>
    </row>
    <row r="1028" spans="4:10" ht="15" customHeight="1">
      <c r="D1028" s="111" t="b">
        <v>0</v>
      </c>
      <c r="E1028" s="125">
        <v>45627.67763888889</v>
      </c>
      <c r="F1028" s="106">
        <v>0.90511271159320339</v>
      </c>
      <c r="G1028" s="106">
        <v>0.63817904506166634</v>
      </c>
      <c r="H1028" s="115">
        <v>948</v>
      </c>
      <c r="I1028" s="115">
        <v>0</v>
      </c>
      <c r="J1028" s="115">
        <v>1.4030928316240099E+19</v>
      </c>
    </row>
    <row r="1029" spans="4:10" ht="15" customHeight="1">
      <c r="D1029" s="111" t="b">
        <v>0</v>
      </c>
      <c r="E1029" s="125">
        <v>45627.67765046296</v>
      </c>
      <c r="F1029" s="106">
        <v>0.90511271159320339</v>
      </c>
      <c r="G1029" s="106">
        <v>0.60627009280858302</v>
      </c>
      <c r="H1029" s="115">
        <v>949</v>
      </c>
      <c r="I1029" s="115">
        <v>0</v>
      </c>
      <c r="J1029" s="115">
        <v>1.7128789792740907E+19</v>
      </c>
    </row>
    <row r="1030" spans="4:10" ht="15" customHeight="1">
      <c r="D1030" s="111" t="b">
        <v>0</v>
      </c>
      <c r="E1030" s="125">
        <v>45627.677662037036</v>
      </c>
      <c r="F1030" s="106">
        <v>0.85985707601354322</v>
      </c>
      <c r="G1030" s="106">
        <v>0.57595658816815387</v>
      </c>
      <c r="H1030" s="115">
        <v>950</v>
      </c>
      <c r="I1030" s="115">
        <v>0</v>
      </c>
      <c r="J1030" s="115">
        <v>8.8190514858742794E+18</v>
      </c>
    </row>
    <row r="1031" spans="4:10" ht="15" customHeight="1">
      <c r="D1031" s="111" t="b">
        <v>0</v>
      </c>
      <c r="E1031" s="125">
        <v>45627.677673611113</v>
      </c>
      <c r="F1031" s="106">
        <v>0.8684556467736787</v>
      </c>
      <c r="G1031" s="106">
        <v>0.57595658816815387</v>
      </c>
      <c r="H1031" s="115">
        <v>951</v>
      </c>
      <c r="I1031" s="115">
        <v>0</v>
      </c>
      <c r="J1031" s="115">
        <v>4.9879328512011182E+18</v>
      </c>
    </row>
    <row r="1032" spans="4:10" ht="15" customHeight="1">
      <c r="D1032" s="111" t="b">
        <v>0</v>
      </c>
      <c r="E1032" s="125">
        <v>45627.677685185183</v>
      </c>
      <c r="F1032" s="106">
        <v>0.8597710903059419</v>
      </c>
      <c r="G1032" s="106">
        <v>0.57595658816815387</v>
      </c>
      <c r="H1032" s="115">
        <v>952</v>
      </c>
      <c r="I1032" s="115">
        <v>0</v>
      </c>
      <c r="J1032" s="115">
        <v>1.7896856475522353E+19</v>
      </c>
    </row>
    <row r="1033" spans="4:10" ht="15" customHeight="1">
      <c r="D1033" s="112" t="b">
        <v>0</v>
      </c>
      <c r="E1033" s="126">
        <v>45627.67769675926</v>
      </c>
      <c r="F1033" s="108">
        <v>0.88556422301512017</v>
      </c>
      <c r="G1033" s="108">
        <v>0.56443745640479082</v>
      </c>
      <c r="H1033" s="115">
        <v>953</v>
      </c>
      <c r="I1033" s="115">
        <v>0</v>
      </c>
      <c r="J1033" s="115">
        <v>1.8106782266242001E+19</v>
      </c>
    </row>
  </sheetData>
  <mergeCells count="1">
    <mergeCell ref="E7:F7"/>
  </mergeCells>
  <phoneticPr fontId="32" type="noConversion"/>
  <conditionalFormatting sqref="E23:G30 E36:G40 E46:G54">
    <cfRule type="cellIs" dxfId="83" priority="9" operator="equal">
      <formula>0</formula>
    </cfRule>
  </conditionalFormatting>
  <conditionalFormatting sqref="D80:D1033">
    <cfRule type="cellIs" dxfId="82" priority="8" operator="notEqual">
      <formula>FALSE</formula>
    </cfRule>
  </conditionalFormatting>
  <conditionalFormatting sqref="E17:G17">
    <cfRule type="cellIs" dxfId="81" priority="4" operator="notEqual">
      <formula>"Note"</formula>
    </cfRule>
  </conditionalFormatting>
  <conditionalFormatting sqref="E24:G26">
    <cfRule type="colorScale" priority="6">
      <colorScale>
        <cfvo type="num" val="0"/>
        <cfvo type="num" val="0.2"/>
        <color rgb="FF000000"/>
        <color rgb="FF7A0000"/>
      </colorScale>
    </cfRule>
  </conditionalFormatting>
  <conditionalFormatting sqref="D79 D58:D65">
    <cfRule type="duplicateValues" dxfId="80" priority="5"/>
  </conditionalFormatting>
  <conditionalFormatting sqref="E15:G15">
    <cfRule type="cellIs" dxfId="79" priority="3" operator="notEqual">
      <formula>"Definition"</formula>
    </cfRule>
  </conditionalFormatting>
  <conditionalFormatting sqref="E7">
    <cfRule type="cellIs" dxfId="78" priority="2" operator="notEqual">
      <formula>"Dataset Description"</formula>
    </cfRule>
  </conditionalFormatting>
  <conditionalFormatting sqref="E58:G65">
    <cfRule type="cellIs" dxfId="77" priority="7" operator="notEqual">
      <formula>FALSE</formula>
    </cfRule>
  </conditionalFormatting>
  <conditionalFormatting sqref="E12:E13">
    <cfRule type="colorScale" priority="1">
      <colorScale>
        <cfvo type="num" val="0"/>
        <cfvo type="num" val="0.2"/>
        <color theme="1" tint="-0.499984740745262"/>
        <color rgb="FF7A0000"/>
      </colorScale>
    </cfRule>
  </conditionalFormatting>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96A71-908A-4F0E-9B52-4519AAEE6630}">
  <sheetPr codeName="Sheet21">
    <tabColor rgb="FF000000"/>
  </sheetPr>
  <dimension ref="A1:W197"/>
  <sheetViews>
    <sheetView zoomScale="85" zoomScaleNormal="85" workbookViewId="0">
      <pane xSplit="4" ySplit="19" topLeftCell="E20" activePane="bottomRight" state="frozen"/>
      <selection sqref="A1:B1"/>
      <selection pane="topRight" sqref="A1:B1"/>
      <selection pane="bottomLeft" sqref="A1:B1"/>
      <selection pane="bottomRight" activeCell="E85" sqref="E85"/>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11"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126</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118</v>
      </c>
    </row>
    <row r="10" spans="1:23" ht="15" hidden="1" customHeight="1" outlineLevel="1">
      <c r="D10" s="3" t="s">
        <v>50</v>
      </c>
      <c r="E10" s="26">
        <v>7</v>
      </c>
    </row>
    <row r="11" spans="1:23" ht="15" hidden="1" customHeight="1" outlineLevel="1">
      <c r="D11" s="3" t="s">
        <v>12</v>
      </c>
      <c r="E11" s="26" t="s">
        <v>218</v>
      </c>
    </row>
    <row r="12" spans="1:23" ht="15" hidden="1" customHeight="1" outlineLevel="1">
      <c r="D12" s="3" t="s">
        <v>51</v>
      </c>
      <c r="E12" s="39">
        <v>1</v>
      </c>
    </row>
    <row r="13" spans="1:23" ht="15" hidden="1" customHeight="1" outlineLevel="1">
      <c r="D13" s="3" t="s">
        <v>52</v>
      </c>
      <c r="E13" s="40">
        <v>0.39709443099273611</v>
      </c>
    </row>
    <row r="14" spans="1:23" ht="10.199999999999999" hidden="1" customHeight="1" outlineLevel="1"/>
    <row r="15" spans="1:23" ht="34.950000000000003" hidden="1" customHeight="1" outlineLevel="1">
      <c r="D15" s="21" t="s">
        <v>2</v>
      </c>
      <c r="E15" s="43" t="s">
        <v>40</v>
      </c>
      <c r="F15" s="44" t="s">
        <v>40</v>
      </c>
      <c r="G15" s="44" t="s">
        <v>40</v>
      </c>
      <c r="H15" s="44" t="s">
        <v>40</v>
      </c>
      <c r="I15" s="44" t="s">
        <v>40</v>
      </c>
      <c r="J15" s="44" t="s">
        <v>40</v>
      </c>
      <c r="K15" s="44" t="s">
        <v>40</v>
      </c>
    </row>
    <row r="16" spans="1:23" ht="10.199999999999999" hidden="1" customHeight="1" outlineLevel="1"/>
    <row r="17" spans="1:14" ht="34.950000000000003" hidden="1" customHeight="1" outlineLevel="1">
      <c r="D17" s="21" t="s">
        <v>3</v>
      </c>
      <c r="E17" s="45" t="s">
        <v>47</v>
      </c>
      <c r="F17" s="46" t="s">
        <v>47</v>
      </c>
      <c r="G17" s="47" t="s">
        <v>47</v>
      </c>
      <c r="H17" s="47" t="s">
        <v>47</v>
      </c>
      <c r="I17" s="47" t="s">
        <v>47</v>
      </c>
      <c r="J17" s="47" t="s">
        <v>47</v>
      </c>
      <c r="K17" s="47" t="s">
        <v>47</v>
      </c>
    </row>
    <row r="18" spans="1:14" ht="10.199999999999999" hidden="1" customHeight="1" outlineLevel="1"/>
    <row r="19" spans="1:14" s="23" customFormat="1" ht="30" customHeight="1" collapsed="1">
      <c r="A19"/>
      <c r="B19"/>
      <c r="C19" s="91"/>
      <c r="D19" s="91" t="s">
        <v>4</v>
      </c>
      <c r="E19" s="92" t="s">
        <v>127</v>
      </c>
      <c r="F19" s="92" t="s">
        <v>128</v>
      </c>
      <c r="G19" s="92" t="s">
        <v>129</v>
      </c>
      <c r="H19" s="92" t="s">
        <v>130</v>
      </c>
      <c r="I19" s="92" t="s">
        <v>131</v>
      </c>
      <c r="J19" s="92" t="s">
        <v>132</v>
      </c>
      <c r="K19" s="92" t="s">
        <v>133</v>
      </c>
      <c r="L19" s="23" t="s">
        <v>85</v>
      </c>
      <c r="M19" s="23" t="s">
        <v>38</v>
      </c>
      <c r="N19" s="23" t="s">
        <v>86</v>
      </c>
    </row>
    <row r="20" spans="1:14" ht="10.199999999999999" customHeight="1"/>
    <row r="21" spans="1:14" ht="14.4" outlineLevel="1">
      <c r="C21" s="41" t="s">
        <v>76</v>
      </c>
      <c r="D21" s="2" t="s">
        <v>7</v>
      </c>
    </row>
    <row r="22" spans="1:14" ht="10.199999999999999" customHeight="1" outlineLevel="1"/>
    <row r="23" spans="1:14" ht="15" hidden="1" customHeight="1" outlineLevel="2">
      <c r="D23" s="19" t="s">
        <v>8</v>
      </c>
      <c r="E23" s="9" t="s">
        <v>195</v>
      </c>
      <c r="F23" s="9" t="s">
        <v>193</v>
      </c>
      <c r="G23" s="9" t="s">
        <v>193</v>
      </c>
      <c r="H23" s="9" t="s">
        <v>194</v>
      </c>
      <c r="I23" s="9" t="s">
        <v>194</v>
      </c>
      <c r="J23" s="9" t="s">
        <v>194</v>
      </c>
      <c r="K23" s="9" t="s">
        <v>193</v>
      </c>
    </row>
    <row r="24" spans="1:14" ht="15" hidden="1" customHeight="1" outlineLevel="2">
      <c r="D24" s="3" t="s">
        <v>9</v>
      </c>
      <c r="E24" s="10">
        <v>1</v>
      </c>
      <c r="F24" s="10">
        <v>1</v>
      </c>
      <c r="G24" s="10">
        <v>1</v>
      </c>
      <c r="H24" s="10">
        <v>1.6949152542372801E-2</v>
      </c>
      <c r="I24" s="10">
        <v>1.6949152542372801E-2</v>
      </c>
      <c r="J24" s="10">
        <v>8.4745762711864406E-3</v>
      </c>
      <c r="K24" s="10">
        <v>1</v>
      </c>
    </row>
    <row r="25" spans="1:14" ht="15" hidden="1" customHeight="1" outlineLevel="2">
      <c r="D25" s="18" t="s">
        <v>10</v>
      </c>
      <c r="E25" s="10">
        <v>0</v>
      </c>
      <c r="F25" s="10">
        <v>0</v>
      </c>
      <c r="G25" s="10">
        <v>0</v>
      </c>
      <c r="H25" s="10">
        <v>0.88983050847457601</v>
      </c>
      <c r="I25" s="10">
        <v>0.89830508474576198</v>
      </c>
      <c r="J25" s="10">
        <v>0.99152542372881303</v>
      </c>
      <c r="K25" s="10">
        <v>0</v>
      </c>
    </row>
    <row r="26" spans="1:14" ht="15" hidden="1" customHeight="1" outlineLevel="2">
      <c r="D26" s="18" t="s">
        <v>11</v>
      </c>
      <c r="E26" s="10">
        <v>0.12202688728024801</v>
      </c>
      <c r="F26" s="10">
        <v>0.12202688728024801</v>
      </c>
      <c r="G26" s="10">
        <v>0.12202688728024801</v>
      </c>
      <c r="H26" s="10">
        <v>0.126292657704239</v>
      </c>
      <c r="I26" s="10">
        <v>0.13676318510858301</v>
      </c>
      <c r="J26" s="10">
        <v>0.126809720785935</v>
      </c>
      <c r="K26" s="10">
        <v>0.12202688728024801</v>
      </c>
    </row>
    <row r="27" spans="1:14" ht="15" hidden="1" customHeight="1" outlineLevel="2">
      <c r="D27" s="18" t="s">
        <v>12</v>
      </c>
      <c r="E27" s="11">
        <v>944</v>
      </c>
      <c r="F27" s="11">
        <v>944</v>
      </c>
      <c r="G27" s="11">
        <v>944</v>
      </c>
      <c r="H27" s="11">
        <v>977</v>
      </c>
      <c r="I27" s="11">
        <v>1058</v>
      </c>
      <c r="J27" s="11">
        <v>981</v>
      </c>
      <c r="K27" s="11">
        <v>944</v>
      </c>
    </row>
    <row r="28" spans="1:14" ht="15" hidden="1" customHeight="1" outlineLevel="2">
      <c r="D28" s="18" t="s">
        <v>13</v>
      </c>
      <c r="E28" s="11">
        <v>118</v>
      </c>
      <c r="F28" s="11">
        <v>118</v>
      </c>
      <c r="G28" s="11">
        <v>118</v>
      </c>
      <c r="H28" s="11">
        <v>2</v>
      </c>
      <c r="I28" s="11">
        <v>2</v>
      </c>
      <c r="J28" s="11">
        <v>1</v>
      </c>
      <c r="K28" s="11">
        <v>118</v>
      </c>
    </row>
    <row r="29" spans="1:14" ht="15" hidden="1" customHeight="1" outlineLevel="2">
      <c r="D29" s="19" t="s">
        <v>14</v>
      </c>
      <c r="E29" s="11">
        <v>118</v>
      </c>
      <c r="F29" s="11">
        <v>118</v>
      </c>
      <c r="G29" s="11">
        <v>118</v>
      </c>
      <c r="H29" s="11">
        <v>13</v>
      </c>
      <c r="I29" s="11">
        <v>12</v>
      </c>
      <c r="J29" s="11">
        <v>1</v>
      </c>
      <c r="K29" s="11">
        <v>118</v>
      </c>
    </row>
    <row r="30" spans="1:14" ht="15" hidden="1" customHeight="1" outlineLevel="2">
      <c r="D30" s="3" t="s">
        <v>15</v>
      </c>
      <c r="E30" s="11">
        <v>0</v>
      </c>
      <c r="F30" s="11">
        <v>0</v>
      </c>
      <c r="G30" s="11">
        <v>0</v>
      </c>
      <c r="H30" s="11">
        <v>105</v>
      </c>
      <c r="I30" s="11">
        <v>106</v>
      </c>
      <c r="J30" s="11">
        <v>117</v>
      </c>
      <c r="K30" s="11">
        <v>0</v>
      </c>
    </row>
    <row r="31" spans="1:14" ht="10.199999999999999" hidden="1" customHeight="1" outlineLevel="2"/>
    <row r="32" spans="1:14" ht="150" hidden="1" customHeight="1" outlineLevel="2"/>
    <row r="33" spans="3:11" ht="10.199999999999999" hidden="1" customHeight="1" outlineLevel="2"/>
    <row r="34" spans="3:11" ht="14.4" outlineLevel="1" collapsed="1">
      <c r="C34" s="41" t="s">
        <v>76</v>
      </c>
      <c r="D34" s="2" t="s">
        <v>16</v>
      </c>
    </row>
    <row r="35" spans="3:11" ht="10.199999999999999" customHeight="1" outlineLevel="1"/>
    <row r="36" spans="3:11" ht="15" hidden="1" customHeight="1" outlineLevel="2">
      <c r="D36" s="3" t="s">
        <v>17</v>
      </c>
      <c r="E36" s="12">
        <v>21681.144067800928</v>
      </c>
      <c r="F36" s="12">
        <v>1647511.73728813</v>
      </c>
      <c r="G36" s="12">
        <v>983478.66949152504</v>
      </c>
      <c r="H36" s="12"/>
      <c r="I36" s="12"/>
      <c r="J36" s="12"/>
      <c r="K36" s="12">
        <v>664033.06779660995</v>
      </c>
    </row>
    <row r="37" spans="3:11" ht="15" hidden="1" customHeight="1" outlineLevel="2">
      <c r="D37" s="18" t="s">
        <v>18</v>
      </c>
      <c r="E37" s="12">
        <v>22099</v>
      </c>
      <c r="F37" s="12">
        <v>1664046.5</v>
      </c>
      <c r="G37" s="12">
        <v>965992</v>
      </c>
      <c r="H37" s="12"/>
      <c r="I37" s="12"/>
      <c r="J37" s="12"/>
      <c r="K37" s="12">
        <v>704715</v>
      </c>
    </row>
    <row r="38" spans="3:11" ht="15" hidden="1" customHeight="1" outlineLevel="2">
      <c r="D38" s="18" t="s">
        <v>19</v>
      </c>
      <c r="E38" s="12" t="s">
        <v>219</v>
      </c>
      <c r="F38" s="12">
        <v>865239</v>
      </c>
      <c r="G38" s="12">
        <v>670342</v>
      </c>
      <c r="H38" s="12"/>
      <c r="I38" s="12" t="s">
        <v>220</v>
      </c>
      <c r="J38" s="12" t="s">
        <v>221</v>
      </c>
      <c r="K38" s="12">
        <v>-515854</v>
      </c>
    </row>
    <row r="39" spans="3:11" ht="15" hidden="1" customHeight="1" outlineLevel="2">
      <c r="D39" s="3" t="s">
        <v>20</v>
      </c>
      <c r="E39" s="12"/>
      <c r="F39" s="12">
        <v>418398.43368769297</v>
      </c>
      <c r="G39" s="12">
        <v>228240.45312993499</v>
      </c>
      <c r="H39" s="12"/>
      <c r="I39" s="12"/>
      <c r="J39" s="12"/>
      <c r="K39" s="12">
        <v>472937.529107621</v>
      </c>
    </row>
    <row r="40" spans="3:11" ht="15" hidden="1" customHeight="1" outlineLevel="2">
      <c r="D40" s="20" t="s">
        <v>21</v>
      </c>
      <c r="E40" s="12"/>
      <c r="F40" s="12">
        <v>175057249312.315</v>
      </c>
      <c r="G40" s="12">
        <v>52093704444.958199</v>
      </c>
      <c r="H40" s="12"/>
      <c r="I40" s="12"/>
      <c r="J40" s="12"/>
      <c r="K40" s="12">
        <v>223669906438.422</v>
      </c>
    </row>
    <row r="41" spans="3:11" ht="10.199999999999999" hidden="1" customHeight="1" outlineLevel="2"/>
    <row r="42" spans="3:11" ht="150" hidden="1" customHeight="1" outlineLevel="2"/>
    <row r="43" spans="3:11" ht="10.199999999999999" hidden="1" customHeight="1" outlineLevel="2"/>
    <row r="44" spans="3:11" ht="14.4" outlineLevel="1" collapsed="1">
      <c r="C44" s="41" t="s">
        <v>76</v>
      </c>
      <c r="D44" s="2" t="s">
        <v>22</v>
      </c>
    </row>
    <row r="45" spans="3:11" ht="10.050000000000001" customHeight="1" outlineLevel="1"/>
    <row r="46" spans="3:11" ht="15" hidden="1" customHeight="1" outlineLevel="2">
      <c r="D46" s="3" t="s">
        <v>23</v>
      </c>
      <c r="E46" s="12" t="s">
        <v>219</v>
      </c>
      <c r="F46" s="12">
        <v>865239</v>
      </c>
      <c r="G46" s="12">
        <v>670342</v>
      </c>
      <c r="H46" s="12"/>
      <c r="I46" s="12"/>
      <c r="J46" s="12"/>
      <c r="K46" s="12">
        <v>-515854</v>
      </c>
    </row>
    <row r="47" spans="3:11" ht="15" hidden="1" customHeight="1" outlineLevel="2">
      <c r="D47" s="18">
        <v>0.05</v>
      </c>
      <c r="E47" s="12">
        <v>1773.1</v>
      </c>
      <c r="F47" s="12">
        <v>1026202.6</v>
      </c>
      <c r="G47" s="12">
        <v>684471.2</v>
      </c>
      <c r="H47" s="12"/>
      <c r="I47" s="12"/>
      <c r="J47" s="12"/>
      <c r="K47" s="12">
        <v>-243240.24999999901</v>
      </c>
    </row>
    <row r="48" spans="3:11" ht="15" hidden="1" customHeight="1" outlineLevel="2">
      <c r="D48" s="19">
        <v>0.25</v>
      </c>
      <c r="E48" s="12">
        <v>10319.5</v>
      </c>
      <c r="F48" s="12">
        <v>1240446.5</v>
      </c>
      <c r="G48" s="12">
        <v>742840.25</v>
      </c>
      <c r="H48" s="12"/>
      <c r="I48" s="12"/>
      <c r="J48" s="12"/>
      <c r="K48" s="12">
        <v>395406</v>
      </c>
    </row>
    <row r="49" spans="3:11" ht="15" hidden="1" customHeight="1" outlineLevel="2">
      <c r="D49" s="3">
        <v>0.5</v>
      </c>
      <c r="E49" s="12">
        <v>22099</v>
      </c>
      <c r="F49" s="12">
        <v>1664046.5</v>
      </c>
      <c r="G49" s="12">
        <v>965992</v>
      </c>
      <c r="H49" s="12"/>
      <c r="I49" s="12"/>
      <c r="J49" s="12"/>
      <c r="K49" s="12">
        <v>704715</v>
      </c>
    </row>
    <row r="50" spans="3:11" ht="15" hidden="1" customHeight="1" outlineLevel="2">
      <c r="D50" s="18">
        <v>0.75</v>
      </c>
      <c r="E50" s="12">
        <v>32782.75</v>
      </c>
      <c r="F50" s="12">
        <v>1996609</v>
      </c>
      <c r="G50" s="12">
        <v>1192448.25</v>
      </c>
      <c r="H50" s="12"/>
      <c r="I50" s="12"/>
      <c r="J50" s="12"/>
      <c r="K50" s="12">
        <v>971946.25</v>
      </c>
    </row>
    <row r="51" spans="3:11" ht="15" hidden="1" customHeight="1" outlineLevel="2">
      <c r="D51" s="18">
        <v>0.95</v>
      </c>
      <c r="E51" s="12">
        <v>41329.75</v>
      </c>
      <c r="F51" s="12">
        <v>2236641.25</v>
      </c>
      <c r="G51" s="12">
        <v>1311807.04999999</v>
      </c>
      <c r="H51" s="12"/>
      <c r="I51" s="12"/>
      <c r="J51" s="12"/>
      <c r="K51" s="12">
        <v>1324796.79999999</v>
      </c>
    </row>
    <row r="52" spans="3:11" ht="15" hidden="1" customHeight="1" outlineLevel="2">
      <c r="D52" s="3" t="s">
        <v>24</v>
      </c>
      <c r="E52" s="12">
        <v>43466</v>
      </c>
      <c r="F52" s="12">
        <v>2696638</v>
      </c>
      <c r="G52" s="12">
        <v>1493162</v>
      </c>
      <c r="H52" s="12"/>
      <c r="I52" s="12"/>
      <c r="J52" s="12"/>
      <c r="K52" s="12">
        <v>1751194</v>
      </c>
    </row>
    <row r="53" spans="3:11" ht="15" hidden="1" customHeight="1" outlineLevel="2">
      <c r="D53" s="18" t="s">
        <v>25</v>
      </c>
      <c r="E53" s="12" t="s">
        <v>222</v>
      </c>
      <c r="F53" s="12">
        <v>1831399</v>
      </c>
      <c r="G53" s="12">
        <v>822820</v>
      </c>
      <c r="H53" s="12"/>
      <c r="I53" s="12"/>
      <c r="J53" s="12"/>
      <c r="K53" s="12">
        <v>2267048</v>
      </c>
    </row>
    <row r="54" spans="3:11" ht="15" hidden="1" customHeight="1" outlineLevel="2">
      <c r="D54" s="3" t="s">
        <v>26</v>
      </c>
      <c r="E54" s="12" t="s">
        <v>223</v>
      </c>
      <c r="F54" s="12">
        <v>756162.5</v>
      </c>
      <c r="G54" s="12">
        <v>449608</v>
      </c>
      <c r="H54" s="12"/>
      <c r="I54" s="12"/>
      <c r="J54" s="12"/>
      <c r="K54" s="12">
        <v>576540.25</v>
      </c>
    </row>
    <row r="55" spans="3:11" ht="10.199999999999999" hidden="1" customHeight="1" outlineLevel="2"/>
    <row r="56" spans="3:11" ht="14.4" outlineLevel="1" collapsed="1">
      <c r="C56" s="41" t="s">
        <v>76</v>
      </c>
      <c r="D56" s="2" t="s">
        <v>27</v>
      </c>
    </row>
    <row r="57" spans="3:11" ht="10.050000000000001" customHeight="1" outlineLevel="1"/>
    <row r="58" spans="3:11" ht="15" hidden="1" customHeight="1" outlineLevel="2">
      <c r="D58" s="3" t="s">
        <v>28</v>
      </c>
      <c r="E58" s="36" t="b">
        <v>0</v>
      </c>
      <c r="F58" s="36" t="b">
        <v>0</v>
      </c>
      <c r="G58" s="36" t="b">
        <v>0</v>
      </c>
      <c r="H58" s="36" t="b">
        <v>0</v>
      </c>
      <c r="I58" s="36" t="b">
        <v>0</v>
      </c>
      <c r="J58" s="36" t="b">
        <v>0</v>
      </c>
      <c r="K58" s="36" t="b">
        <v>0</v>
      </c>
    </row>
    <row r="59" spans="3:11" ht="15" hidden="1" customHeight="1" outlineLevel="2">
      <c r="D59" s="18" t="s">
        <v>29</v>
      </c>
      <c r="E59" s="36" t="b">
        <v>0</v>
      </c>
      <c r="F59" s="36" t="b">
        <v>0</v>
      </c>
      <c r="G59" s="36" t="b">
        <v>0</v>
      </c>
      <c r="H59" s="36" t="b">
        <v>0</v>
      </c>
      <c r="I59" s="36" t="b">
        <v>0</v>
      </c>
      <c r="J59" s="36" t="b">
        <v>0</v>
      </c>
      <c r="K59" s="36" t="b">
        <v>0</v>
      </c>
    </row>
    <row r="60" spans="3:11" ht="15" hidden="1" customHeight="1" outlineLevel="2">
      <c r="D60" s="18" t="s">
        <v>30</v>
      </c>
      <c r="E60" s="36" t="b">
        <v>0</v>
      </c>
      <c r="F60" s="36" t="b">
        <v>0</v>
      </c>
      <c r="G60" s="36" t="b">
        <v>0</v>
      </c>
      <c r="H60" s="36" t="b">
        <v>0</v>
      </c>
      <c r="I60" s="36" t="b">
        <v>0</v>
      </c>
      <c r="J60" s="36" t="b">
        <v>0</v>
      </c>
      <c r="K60" s="36" t="b">
        <v>0</v>
      </c>
    </row>
    <row r="61" spans="3:11" ht="15" hidden="1" customHeight="1" outlineLevel="2">
      <c r="D61" s="18" t="s">
        <v>31</v>
      </c>
      <c r="E61" s="36" t="b">
        <v>0</v>
      </c>
      <c r="F61" s="36" t="b">
        <v>0</v>
      </c>
      <c r="G61" s="36" t="b">
        <v>0</v>
      </c>
      <c r="H61" s="36" t="b">
        <v>0</v>
      </c>
      <c r="I61" s="36" t="b">
        <v>0</v>
      </c>
      <c r="J61" s="36" t="b">
        <v>0</v>
      </c>
      <c r="K61" s="36" t="b">
        <v>0</v>
      </c>
    </row>
    <row r="62" spans="3:11" ht="15" hidden="1" customHeight="1" outlineLevel="2">
      <c r="D62" s="3" t="s">
        <v>32</v>
      </c>
      <c r="E62" s="36" t="b">
        <v>0</v>
      </c>
      <c r="F62" s="36" t="b">
        <v>0</v>
      </c>
      <c r="G62" s="36" t="b">
        <v>0</v>
      </c>
      <c r="H62" s="36" t="b">
        <v>0</v>
      </c>
      <c r="I62" s="36" t="b">
        <v>0</v>
      </c>
      <c r="J62" s="36" t="b">
        <v>0</v>
      </c>
      <c r="K62" s="36" t="b">
        <v>0</v>
      </c>
    </row>
    <row r="63" spans="3:11" ht="15" hidden="1" customHeight="1" outlineLevel="2">
      <c r="D63" s="18" t="s">
        <v>33</v>
      </c>
      <c r="E63" s="36" t="b">
        <v>0</v>
      </c>
      <c r="F63" s="36" t="b">
        <v>0</v>
      </c>
      <c r="G63" s="36" t="b">
        <v>0</v>
      </c>
      <c r="H63" s="36" t="b">
        <v>0</v>
      </c>
      <c r="I63" s="36" t="b">
        <v>0</v>
      </c>
      <c r="J63" s="36" t="b">
        <v>0</v>
      </c>
      <c r="K63" s="36" t="b">
        <v>0</v>
      </c>
    </row>
    <row r="64" spans="3:11" ht="15" hidden="1" customHeight="1" outlineLevel="2">
      <c r="D64" s="18" t="s">
        <v>34</v>
      </c>
      <c r="E64" s="36" t="b">
        <v>0</v>
      </c>
      <c r="F64" s="36" t="b">
        <v>0</v>
      </c>
      <c r="G64" s="36" t="b">
        <v>0</v>
      </c>
      <c r="H64" s="36" t="b">
        <v>0</v>
      </c>
      <c r="I64" s="36" t="b">
        <v>0</v>
      </c>
      <c r="J64" s="36" t="b">
        <v>0</v>
      </c>
      <c r="K64" s="36" t="b">
        <v>0</v>
      </c>
    </row>
    <row r="65" spans="3:14" ht="15" hidden="1" customHeight="1" outlineLevel="2">
      <c r="D65" s="3" t="s">
        <v>35</v>
      </c>
      <c r="E65" s="36" t="b">
        <v>0</v>
      </c>
      <c r="F65" s="36" t="b">
        <v>0</v>
      </c>
      <c r="G65" s="36" t="b">
        <v>0</v>
      </c>
      <c r="H65" s="36" t="b">
        <v>0</v>
      </c>
      <c r="I65" s="36" t="b">
        <v>0</v>
      </c>
      <c r="J65" s="36" t="b">
        <v>0</v>
      </c>
      <c r="K65" s="36" t="b">
        <v>0</v>
      </c>
    </row>
    <row r="66" spans="3:14" ht="10.199999999999999" hidden="1" customHeight="1" outlineLevel="2"/>
    <row r="67" spans="3:14" ht="14.4" outlineLevel="1" collapsed="1">
      <c r="C67" s="41" t="s">
        <v>76</v>
      </c>
      <c r="D67" s="2" t="s">
        <v>36</v>
      </c>
    </row>
    <row r="68" spans="3:14" ht="10.050000000000001" customHeight="1" outlineLevel="1"/>
    <row r="69" spans="3:14" ht="15" hidden="1" customHeight="1" outlineLevel="2">
      <c r="D69" s="3" t="str">
        <f>IF(COUNTIF(FieldList1, "&lt;&gt;FALSE") = 0,"",SUBSTITUTE(LOWER(D58)," ","_") &amp;" = ")</f>
        <v/>
      </c>
      <c r="E69" t="str">
        <f>IF(COUNTIF(FieldList1, "&lt;&gt;FALSE") = 0,"","['"&amp;_xlfn.TEXTJOIN("', '", TRUE, _xlfn._xlws.FILTER(FieldRange,FieldList1&lt;&gt; FALSE, ""))&amp;"']")</f>
        <v/>
      </c>
    </row>
    <row r="70" spans="3:14" ht="15" hidden="1" customHeight="1" outlineLevel="2">
      <c r="D70" s="17" t="str">
        <f>IF(COUNTIF(FieldList2, "&lt;&gt;FALSE") = 0,"",SUBSTITUTE(LOWER(D59)," ","_")&amp;" = ")</f>
        <v/>
      </c>
      <c r="E70" t="str">
        <f>IF(COUNTIF(FieldList2, "&lt;&gt;FALSE") = 0,"","['"&amp;_xlfn.TEXTJOIN("', '", TRUE, _xlfn._xlws.FILTER(FieldRange,FieldList2&lt;&gt; FALSE, ""))&amp;"']")</f>
        <v/>
      </c>
    </row>
    <row r="71" spans="3:14" ht="15" hidden="1" customHeight="1" outlineLevel="2">
      <c r="D71" s="17" t="str">
        <f>IF(COUNTIF(FieldList3, "&lt;&gt;FALSE") = 0,"",SUBSTITUTE(LOWER(D60)," ","_")&amp;" = ")</f>
        <v/>
      </c>
      <c r="E71" t="str">
        <f>IF(COUNTIF(FieldList3, "&lt;&gt;FALSE") = 0,"","['"&amp;_xlfn.TEXTJOIN("', '", TRUE, _xlfn._xlws.FILTER(FieldRange,FieldList3&lt;&gt; FALSE, ""))&amp;"']")</f>
        <v/>
      </c>
    </row>
    <row r="72" spans="3:14" ht="15" hidden="1" customHeight="1" outlineLevel="2">
      <c r="D72" s="17" t="str">
        <f>IF(COUNTIF(FieldList4, "&lt;&gt;FALSE") = 0,"",SUBSTITUTE(LOWER(D61)," ","_")&amp;" = ")</f>
        <v/>
      </c>
      <c r="E72" t="str">
        <f>IF(COUNTIF(FieldList4, "&lt;&gt;FALSE") = 0,"","['"&amp;_xlfn.TEXTJOIN("', '", TRUE, _xlfn._xlws.FILTER(FieldRange,FieldList4&lt;&gt; FALSE, ""))&amp;"']")</f>
        <v/>
      </c>
    </row>
    <row r="73" spans="3:14" ht="15" hidden="1" customHeight="1" outlineLevel="2">
      <c r="D73" s="17" t="str">
        <f>IF(COUNTIF(FieldList5, "&lt;&gt;FALSE") = 0,"",SUBSTITUTE(LOWER(D62)," ","_")&amp;" = ")</f>
        <v/>
      </c>
      <c r="E73" t="str">
        <f>IF(COUNTIF(FieldList5, "&lt;&gt;FALSE") = 0,"","['"&amp;_xlfn.TEXTJOIN("', '", TRUE, _xlfn._xlws.FILTER(FieldRange,FieldList5&lt;&gt; FALSE, ""))&amp;"']")</f>
        <v/>
      </c>
    </row>
    <row r="74" spans="3:14" ht="15" hidden="1" customHeight="1" outlineLevel="2">
      <c r="D74" s="17" t="str">
        <f>IF(COUNTIF(FieldList6, "&lt;&gt;FALSE") = 0,"",SUBSTITUTE(LOWER(D63)," ","_")&amp;" = ")</f>
        <v/>
      </c>
      <c r="E74" t="str">
        <f>IF(COUNTIF(FieldList6, "&lt;&gt;FALSE") = 0,"","['"&amp;_xlfn.TEXTJOIN("', '", TRUE, _xlfn._xlws.FILTER(FieldRange,FieldList6&lt;&gt; FALSE, ""))&amp;"']")</f>
        <v/>
      </c>
    </row>
    <row r="75" spans="3:14"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4"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4" ht="15" hidden="1" customHeight="1" outlineLevel="2">
      <c r="D77" s="15" t="str">
        <f>IF(COUNTIF(tbl_SourceData_japan_births_d[Record List], "&lt;&gt;FALSE") = 0,"",SUBSTITUTE(LOWER(LightHeader)," ", "_") &amp;" = ")</f>
        <v/>
      </c>
      <c r="E77" t="str" cm="1">
        <f t="array" ref="E77">IF(COUNTIF(tbl_SourceData_japan_births_d[Record List], "&lt;&gt;FALSE") = 0,"","['"&amp;_xlfn.TEXTJOIN("', '", TRUE, _xlfn._xlws.FILTER(_xlfn.TAKE(tbl_SourceData_japan_births_d[],,-1), tbl_SourceData_japan_births_d[Record List] &lt;&gt; FALSE, ""))&amp;"']")</f>
        <v/>
      </c>
    </row>
    <row r="78" spans="3:14" ht="10.199999999999999" hidden="1" customHeight="1" outlineLevel="1" collapsed="1"/>
    <row r="79" spans="3:14" ht="30" customHeight="1">
      <c r="D79" s="109" t="s">
        <v>37</v>
      </c>
      <c r="E79" s="100" t="s">
        <v>127</v>
      </c>
      <c r="F79" s="100" t="s">
        <v>128</v>
      </c>
      <c r="G79" s="100" t="s">
        <v>129</v>
      </c>
      <c r="H79" s="101" t="s">
        <v>130</v>
      </c>
      <c r="I79" s="101" t="s">
        <v>131</v>
      </c>
      <c r="J79" s="101" t="s">
        <v>132</v>
      </c>
      <c r="K79" s="101" t="s">
        <v>133</v>
      </c>
      <c r="L79" s="109" t="s">
        <v>85</v>
      </c>
      <c r="M79" s="109" t="s">
        <v>38</v>
      </c>
      <c r="N79" s="109" t="s">
        <v>86</v>
      </c>
    </row>
    <row r="80" spans="3:14" ht="15" customHeight="1">
      <c r="D80" s="110" t="b">
        <v>0</v>
      </c>
      <c r="E80" s="102" t="s">
        <v>1542</v>
      </c>
      <c r="F80" s="102">
        <v>1386981</v>
      </c>
      <c r="G80" s="102">
        <v>932087</v>
      </c>
      <c r="H80" s="114"/>
      <c r="I80" s="114"/>
      <c r="J80" s="114"/>
      <c r="K80" s="114">
        <v>454894</v>
      </c>
      <c r="L80" s="115">
        <v>0</v>
      </c>
      <c r="M80" s="115">
        <v>1</v>
      </c>
      <c r="N80" s="115">
        <v>4.6246168650855895E+18</v>
      </c>
    </row>
    <row r="81" spans="4:14" ht="15" customHeight="1">
      <c r="D81" s="110" t="b">
        <v>0</v>
      </c>
      <c r="E81" s="116">
        <v>1</v>
      </c>
      <c r="F81" s="102">
        <v>1420534</v>
      </c>
      <c r="G81" s="102">
        <v>910744</v>
      </c>
      <c r="H81" s="114"/>
      <c r="I81" s="114"/>
      <c r="J81" s="114"/>
      <c r="K81" s="114">
        <v>509790</v>
      </c>
      <c r="L81" s="115">
        <v>1</v>
      </c>
      <c r="M81" s="115">
        <v>1</v>
      </c>
      <c r="N81" s="115">
        <v>1.02626276902208E+19</v>
      </c>
    </row>
    <row r="82" spans="4:14" ht="15" customHeight="1">
      <c r="D82" s="111" t="b">
        <v>0</v>
      </c>
      <c r="E82" s="117">
        <v>367</v>
      </c>
      <c r="F82" s="106">
        <v>1501591</v>
      </c>
      <c r="G82" s="106">
        <v>925810</v>
      </c>
      <c r="H82" s="114"/>
      <c r="I82" s="114"/>
      <c r="J82" s="114"/>
      <c r="K82" s="114">
        <v>575781</v>
      </c>
      <c r="L82" s="115">
        <v>2</v>
      </c>
      <c r="M82" s="115">
        <v>1</v>
      </c>
      <c r="N82" s="115">
        <v>1.3370757982692999E+19</v>
      </c>
    </row>
    <row r="83" spans="4:14" ht="15" customHeight="1">
      <c r="D83" s="111" t="b">
        <v>0</v>
      </c>
      <c r="E83" s="117">
        <v>732</v>
      </c>
      <c r="F83" s="106">
        <v>1510835</v>
      </c>
      <c r="G83" s="106">
        <v>959126</v>
      </c>
      <c r="H83" s="114"/>
      <c r="I83" s="114"/>
      <c r="J83" s="114"/>
      <c r="K83" s="114">
        <v>551709</v>
      </c>
      <c r="L83" s="115">
        <v>3</v>
      </c>
      <c r="M83" s="115">
        <v>1</v>
      </c>
      <c r="N83" s="115">
        <v>8.9811868740231096E+18</v>
      </c>
    </row>
    <row r="84" spans="4:14" ht="15" customHeight="1">
      <c r="D84" s="111" t="b">
        <v>0</v>
      </c>
      <c r="E84" s="117">
        <v>1097</v>
      </c>
      <c r="F84" s="106">
        <v>1489816</v>
      </c>
      <c r="G84" s="106">
        <v>931008</v>
      </c>
      <c r="H84" s="114"/>
      <c r="I84" s="114"/>
      <c r="J84" s="114"/>
      <c r="K84" s="114">
        <v>558808</v>
      </c>
      <c r="L84" s="115">
        <v>4</v>
      </c>
      <c r="M84" s="115">
        <v>1</v>
      </c>
      <c r="N84" s="115">
        <v>4.44826773318494E+18</v>
      </c>
    </row>
    <row r="85" spans="4:14" ht="15" customHeight="1">
      <c r="D85" s="111" t="b">
        <v>0</v>
      </c>
      <c r="E85" s="117">
        <v>1462</v>
      </c>
      <c r="F85" s="106">
        <v>1440371</v>
      </c>
      <c r="G85" s="106">
        <v>955400</v>
      </c>
      <c r="H85" s="114"/>
      <c r="I85" s="114"/>
      <c r="J85" s="114"/>
      <c r="K85" s="114">
        <v>484971</v>
      </c>
      <c r="L85" s="115">
        <v>5</v>
      </c>
      <c r="M85" s="115">
        <v>1</v>
      </c>
      <c r="N85" s="115">
        <v>6.8136188994221496E+18</v>
      </c>
    </row>
    <row r="86" spans="4:14" ht="15" customHeight="1">
      <c r="D86" s="111" t="b">
        <v>0</v>
      </c>
      <c r="E86" s="117">
        <v>1828</v>
      </c>
      <c r="F86" s="106">
        <v>1452770</v>
      </c>
      <c r="G86" s="106">
        <v>1004661</v>
      </c>
      <c r="H86" s="114"/>
      <c r="I86" s="114"/>
      <c r="J86" s="114"/>
      <c r="K86" s="114">
        <v>448109</v>
      </c>
      <c r="L86" s="115">
        <v>6</v>
      </c>
      <c r="M86" s="115">
        <v>1</v>
      </c>
      <c r="N86" s="115">
        <v>1.83006266817137E+18</v>
      </c>
    </row>
    <row r="87" spans="4:14" ht="15" customHeight="1">
      <c r="D87" s="111" t="b">
        <v>0</v>
      </c>
      <c r="E87" s="117">
        <v>2193</v>
      </c>
      <c r="F87" s="106">
        <v>1394295</v>
      </c>
      <c r="G87" s="106">
        <v>955256</v>
      </c>
      <c r="H87" s="114"/>
      <c r="I87" s="114"/>
      <c r="J87" s="114"/>
      <c r="K87" s="114">
        <v>439039</v>
      </c>
      <c r="L87" s="115">
        <v>7</v>
      </c>
      <c r="M87" s="115">
        <v>1</v>
      </c>
      <c r="N87" s="115">
        <v>3.57996373101971E+18</v>
      </c>
    </row>
    <row r="88" spans="4:14" ht="15" customHeight="1">
      <c r="D88" s="111" t="b">
        <v>0</v>
      </c>
      <c r="E88" s="117">
        <v>2558</v>
      </c>
      <c r="F88" s="106">
        <v>1614472</v>
      </c>
      <c r="G88" s="106">
        <v>1016798</v>
      </c>
      <c r="H88" s="114"/>
      <c r="I88" s="114"/>
      <c r="J88" s="114"/>
      <c r="K88" s="114">
        <v>597674</v>
      </c>
      <c r="L88" s="115">
        <v>8</v>
      </c>
      <c r="M88" s="115">
        <v>1</v>
      </c>
      <c r="N88" s="115">
        <v>1.15282205504699E+19</v>
      </c>
    </row>
    <row r="89" spans="4:14" ht="15" customHeight="1">
      <c r="D89" s="111" t="b">
        <v>0</v>
      </c>
      <c r="E89" s="117">
        <v>2923</v>
      </c>
      <c r="F89" s="106">
        <v>1662815</v>
      </c>
      <c r="G89" s="106">
        <v>1029447</v>
      </c>
      <c r="H89" s="114"/>
      <c r="I89" s="114"/>
      <c r="J89" s="114"/>
      <c r="K89" s="114">
        <v>633368</v>
      </c>
      <c r="L89" s="115">
        <v>9</v>
      </c>
      <c r="M89" s="115">
        <v>1</v>
      </c>
      <c r="N89" s="115">
        <v>1.81424883333476E+19</v>
      </c>
    </row>
    <row r="90" spans="4:14" ht="15" customHeight="1">
      <c r="D90" s="111" t="b">
        <v>0</v>
      </c>
      <c r="E90" s="117">
        <v>3289</v>
      </c>
      <c r="F90" s="106">
        <v>1693850</v>
      </c>
      <c r="G90" s="106">
        <v>1091264</v>
      </c>
      <c r="H90" s="114"/>
      <c r="I90" s="114"/>
      <c r="J90" s="114"/>
      <c r="K90" s="114">
        <v>602586</v>
      </c>
      <c r="L90" s="115">
        <v>10</v>
      </c>
      <c r="M90" s="115">
        <v>1</v>
      </c>
      <c r="N90" s="115">
        <v>1.3638269328334201E+19</v>
      </c>
    </row>
    <row r="91" spans="4:14" ht="15" customHeight="1">
      <c r="D91" s="111" t="b">
        <v>0</v>
      </c>
      <c r="E91" s="117">
        <v>3654</v>
      </c>
      <c r="F91" s="106">
        <v>1712857</v>
      </c>
      <c r="G91" s="106">
        <v>1064234</v>
      </c>
      <c r="H91" s="114"/>
      <c r="I91" s="114"/>
      <c r="J91" s="114"/>
      <c r="K91" s="114">
        <v>648623</v>
      </c>
      <c r="L91" s="115">
        <v>11</v>
      </c>
      <c r="M91" s="115">
        <v>1</v>
      </c>
      <c r="N91" s="115">
        <v>2.3040360097665201E+18</v>
      </c>
    </row>
    <row r="92" spans="4:14" ht="15" customHeight="1">
      <c r="D92" s="111" t="b">
        <v>0</v>
      </c>
      <c r="E92" s="117">
        <v>4019</v>
      </c>
      <c r="F92" s="106">
        <v>1747803</v>
      </c>
      <c r="G92" s="106">
        <v>1043906</v>
      </c>
      <c r="H92" s="114"/>
      <c r="I92" s="114"/>
      <c r="J92" s="114"/>
      <c r="K92" s="114">
        <v>703897</v>
      </c>
      <c r="L92" s="115">
        <v>12</v>
      </c>
      <c r="M92" s="115">
        <v>1</v>
      </c>
      <c r="N92" s="115">
        <v>3.8511938177392799E+18</v>
      </c>
    </row>
    <row r="93" spans="4:14" ht="15" customHeight="1">
      <c r="D93" s="111" t="b">
        <v>0</v>
      </c>
      <c r="E93" s="117">
        <v>4384</v>
      </c>
      <c r="F93" s="106">
        <v>1737674</v>
      </c>
      <c r="G93" s="106">
        <v>1037016</v>
      </c>
      <c r="H93" s="114"/>
      <c r="I93" s="114"/>
      <c r="J93" s="114"/>
      <c r="K93" s="114">
        <v>700658</v>
      </c>
      <c r="L93" s="115">
        <v>13</v>
      </c>
      <c r="M93" s="115">
        <v>1</v>
      </c>
      <c r="N93" s="115">
        <v>1.02225616560431E+19</v>
      </c>
    </row>
    <row r="94" spans="4:14" ht="15" customHeight="1">
      <c r="D94" s="111" t="b">
        <v>0</v>
      </c>
      <c r="E94" s="117">
        <v>4750</v>
      </c>
      <c r="F94" s="106">
        <v>1757441</v>
      </c>
      <c r="G94" s="106">
        <v>1027257</v>
      </c>
      <c r="H94" s="114"/>
      <c r="I94" s="114"/>
      <c r="J94" s="114"/>
      <c r="K94" s="114">
        <v>730184</v>
      </c>
      <c r="L94" s="115">
        <v>14</v>
      </c>
      <c r="M94" s="115">
        <v>1</v>
      </c>
      <c r="N94" s="115">
        <v>4.1964323361038899E+18</v>
      </c>
    </row>
    <row r="95" spans="4:14" ht="15" customHeight="1">
      <c r="D95" s="111" t="b">
        <v>0</v>
      </c>
      <c r="E95" s="117">
        <v>5115</v>
      </c>
      <c r="F95" s="106">
        <v>1808402</v>
      </c>
      <c r="G95" s="106">
        <v>1101815</v>
      </c>
      <c r="H95" s="114"/>
      <c r="I95" s="114" t="s">
        <v>220</v>
      </c>
      <c r="J95" s="114"/>
      <c r="K95" s="114">
        <v>706587</v>
      </c>
      <c r="L95" s="115">
        <v>15</v>
      </c>
      <c r="M95" s="115">
        <v>1</v>
      </c>
      <c r="N95" s="115">
        <v>1.1049123942521801E+19</v>
      </c>
    </row>
    <row r="96" spans="4:14" ht="15" customHeight="1">
      <c r="D96" s="111" t="b">
        <v>0</v>
      </c>
      <c r="E96" s="117">
        <v>5480</v>
      </c>
      <c r="F96" s="106">
        <v>1799326</v>
      </c>
      <c r="G96" s="106">
        <v>1093793</v>
      </c>
      <c r="H96" s="114"/>
      <c r="I96" s="114" t="s">
        <v>220</v>
      </c>
      <c r="J96" s="114"/>
      <c r="K96" s="114">
        <v>705533</v>
      </c>
      <c r="L96" s="115">
        <v>16</v>
      </c>
      <c r="M96" s="115">
        <v>1</v>
      </c>
      <c r="N96" s="115">
        <v>4.85049259928226E+18</v>
      </c>
    </row>
    <row r="97" spans="4:14" ht="15" customHeight="1">
      <c r="D97" s="111" t="b">
        <v>0</v>
      </c>
      <c r="E97" s="117">
        <v>5845</v>
      </c>
      <c r="F97" s="106">
        <v>1804822</v>
      </c>
      <c r="G97" s="106">
        <v>1187832</v>
      </c>
      <c r="H97" s="114"/>
      <c r="I97" s="114" t="s">
        <v>220</v>
      </c>
      <c r="J97" s="114"/>
      <c r="K97" s="114">
        <v>616990</v>
      </c>
      <c r="L97" s="115">
        <v>17</v>
      </c>
      <c r="M97" s="115">
        <v>1</v>
      </c>
      <c r="N97" s="115">
        <v>8.2413616475572398E+18</v>
      </c>
    </row>
    <row r="98" spans="4:14" ht="15" customHeight="1">
      <c r="D98" s="111" t="b">
        <v>0</v>
      </c>
      <c r="E98" s="117">
        <v>6211</v>
      </c>
      <c r="F98" s="106">
        <v>1812413</v>
      </c>
      <c r="G98" s="106">
        <v>1199669</v>
      </c>
      <c r="H98" s="114"/>
      <c r="I98" s="114" t="s">
        <v>220</v>
      </c>
      <c r="J98" s="114"/>
      <c r="K98" s="114">
        <v>612744</v>
      </c>
      <c r="L98" s="115">
        <v>18</v>
      </c>
      <c r="M98" s="115">
        <v>1</v>
      </c>
      <c r="N98" s="115">
        <v>3.6519212176311101E+18</v>
      </c>
    </row>
    <row r="99" spans="4:14" ht="15" customHeight="1">
      <c r="D99" s="111" t="b">
        <v>0</v>
      </c>
      <c r="E99" s="117">
        <v>6576</v>
      </c>
      <c r="F99" s="106">
        <v>1791992</v>
      </c>
      <c r="G99" s="106">
        <v>1493162</v>
      </c>
      <c r="H99" s="114"/>
      <c r="I99" s="114" t="s">
        <v>220</v>
      </c>
      <c r="J99" s="114"/>
      <c r="K99" s="114">
        <v>298830</v>
      </c>
      <c r="L99" s="115">
        <v>19</v>
      </c>
      <c r="M99" s="115">
        <v>1</v>
      </c>
      <c r="N99" s="115">
        <v>1.51037460636101E+19</v>
      </c>
    </row>
    <row r="100" spans="4:14" ht="15" customHeight="1">
      <c r="D100" s="111" t="b">
        <v>0</v>
      </c>
      <c r="E100" s="117">
        <v>6941</v>
      </c>
      <c r="F100" s="106">
        <v>1778685</v>
      </c>
      <c r="G100" s="106">
        <v>1281965</v>
      </c>
      <c r="H100" s="114"/>
      <c r="I100" s="114"/>
      <c r="J100" s="114"/>
      <c r="K100" s="114">
        <v>496720</v>
      </c>
      <c r="L100" s="115">
        <v>20</v>
      </c>
      <c r="M100" s="115">
        <v>1</v>
      </c>
      <c r="N100" s="115">
        <v>1.0919357658279999E+19</v>
      </c>
    </row>
    <row r="101" spans="4:14" ht="15" customHeight="1">
      <c r="D101" s="111" t="b">
        <v>0</v>
      </c>
      <c r="E101" s="117">
        <v>7306</v>
      </c>
      <c r="F101" s="106">
        <v>2025564</v>
      </c>
      <c r="G101" s="106">
        <v>1422096</v>
      </c>
      <c r="H101" s="114"/>
      <c r="I101" s="114"/>
      <c r="J101" s="114"/>
      <c r="K101" s="114">
        <v>603468</v>
      </c>
      <c r="L101" s="115">
        <v>21</v>
      </c>
      <c r="M101" s="115">
        <v>1</v>
      </c>
      <c r="N101" s="115">
        <v>6.4881531761255004E+18</v>
      </c>
    </row>
    <row r="102" spans="4:14" ht="15" customHeight="1">
      <c r="D102" s="111" t="b">
        <v>0</v>
      </c>
      <c r="E102" s="117">
        <v>7672</v>
      </c>
      <c r="F102" s="106">
        <v>1990876</v>
      </c>
      <c r="G102" s="106">
        <v>1288570</v>
      </c>
      <c r="H102" s="114"/>
      <c r="I102" s="114"/>
      <c r="J102" s="114"/>
      <c r="K102" s="114">
        <v>702306</v>
      </c>
      <c r="L102" s="115">
        <v>22</v>
      </c>
      <c r="M102" s="115">
        <v>1</v>
      </c>
      <c r="N102" s="115">
        <v>7.5030652652250798E+18</v>
      </c>
    </row>
    <row r="103" spans="4:14" ht="15" customHeight="1">
      <c r="D103" s="111" t="b">
        <v>0</v>
      </c>
      <c r="E103" s="117">
        <v>8037</v>
      </c>
      <c r="F103" s="106">
        <v>1969314</v>
      </c>
      <c r="G103" s="106">
        <v>1286941</v>
      </c>
      <c r="H103" s="114"/>
      <c r="I103" s="114"/>
      <c r="J103" s="114"/>
      <c r="K103" s="114">
        <v>682373</v>
      </c>
      <c r="L103" s="115">
        <v>23</v>
      </c>
      <c r="M103" s="115">
        <v>1</v>
      </c>
      <c r="N103" s="115">
        <v>1.42495072187385E+19</v>
      </c>
    </row>
    <row r="104" spans="4:14" ht="15" customHeight="1">
      <c r="D104" s="111" t="b">
        <v>0</v>
      </c>
      <c r="E104" s="117">
        <v>8402</v>
      </c>
      <c r="F104" s="106">
        <v>2043297</v>
      </c>
      <c r="G104" s="106">
        <v>1332485</v>
      </c>
      <c r="H104" s="114"/>
      <c r="I104" s="114"/>
      <c r="J104" s="114"/>
      <c r="K104" s="114">
        <v>710812</v>
      </c>
      <c r="L104" s="115">
        <v>24</v>
      </c>
      <c r="M104" s="115">
        <v>1</v>
      </c>
      <c r="N104" s="115">
        <v>7.4800927099030804E+18</v>
      </c>
    </row>
    <row r="105" spans="4:14" ht="15" customHeight="1">
      <c r="D105" s="111" t="b">
        <v>0</v>
      </c>
      <c r="E105" s="117">
        <v>8767</v>
      </c>
      <c r="F105" s="106">
        <v>1998520</v>
      </c>
      <c r="G105" s="106">
        <v>1254946</v>
      </c>
      <c r="H105" s="114"/>
      <c r="I105" s="114"/>
      <c r="J105" s="114"/>
      <c r="K105" s="114">
        <v>743574</v>
      </c>
      <c r="L105" s="115">
        <v>25</v>
      </c>
      <c r="M105" s="115">
        <v>1</v>
      </c>
      <c r="N105" s="115">
        <v>1.44158049877732E+19</v>
      </c>
    </row>
    <row r="106" spans="4:14" ht="15" customHeight="1">
      <c r="D106" s="111" t="b">
        <v>0</v>
      </c>
      <c r="E106" s="117">
        <v>9133</v>
      </c>
      <c r="F106" s="106">
        <v>2086091</v>
      </c>
      <c r="G106" s="106">
        <v>1210706</v>
      </c>
      <c r="H106" s="114"/>
      <c r="I106" s="114"/>
      <c r="J106" s="114"/>
      <c r="K106" s="114">
        <v>875385</v>
      </c>
      <c r="L106" s="115">
        <v>26</v>
      </c>
      <c r="M106" s="115">
        <v>1</v>
      </c>
      <c r="N106" s="115">
        <v>3.9236925934019502E+18</v>
      </c>
    </row>
    <row r="107" spans="4:14" ht="15" customHeight="1">
      <c r="D107" s="111" t="b">
        <v>0</v>
      </c>
      <c r="E107" s="117">
        <v>9498</v>
      </c>
      <c r="F107" s="106">
        <v>2104405</v>
      </c>
      <c r="G107" s="106">
        <v>1160734</v>
      </c>
      <c r="H107" s="114"/>
      <c r="I107" s="114"/>
      <c r="J107" s="114"/>
      <c r="K107" s="114">
        <v>943671</v>
      </c>
      <c r="L107" s="115">
        <v>27</v>
      </c>
      <c r="M107" s="115">
        <v>1</v>
      </c>
      <c r="N107" s="115">
        <v>1.05951380813173E+19</v>
      </c>
    </row>
    <row r="108" spans="4:14" ht="15" customHeight="1">
      <c r="D108" s="111" t="b">
        <v>0</v>
      </c>
      <c r="E108" s="117">
        <v>9863</v>
      </c>
      <c r="F108" s="106">
        <v>2060737</v>
      </c>
      <c r="G108" s="106">
        <v>1214323</v>
      </c>
      <c r="H108" s="114"/>
      <c r="I108" s="114"/>
      <c r="J108" s="114"/>
      <c r="K108" s="114">
        <v>846414</v>
      </c>
      <c r="L108" s="115">
        <v>28</v>
      </c>
      <c r="M108" s="115">
        <v>1</v>
      </c>
      <c r="N108" s="115">
        <v>9.7052939609456108E+18</v>
      </c>
    </row>
    <row r="109" spans="4:14" ht="15" customHeight="1">
      <c r="D109" s="111" t="b">
        <v>0</v>
      </c>
      <c r="E109" s="117">
        <v>10228</v>
      </c>
      <c r="F109" s="106">
        <v>2135852</v>
      </c>
      <c r="G109" s="106">
        <v>1236711</v>
      </c>
      <c r="H109" s="114"/>
      <c r="I109" s="114"/>
      <c r="J109" s="114"/>
      <c r="K109" s="114">
        <v>899141</v>
      </c>
      <c r="L109" s="115">
        <v>29</v>
      </c>
      <c r="M109" s="115">
        <v>1</v>
      </c>
      <c r="N109" s="115">
        <v>7.0414818507762401E+18</v>
      </c>
    </row>
    <row r="110" spans="4:14" ht="15" customHeight="1">
      <c r="D110" s="111" t="b">
        <v>0</v>
      </c>
      <c r="E110" s="117">
        <v>10594</v>
      </c>
      <c r="F110" s="106">
        <v>2077026</v>
      </c>
      <c r="G110" s="106">
        <v>1261228</v>
      </c>
      <c r="H110" s="114"/>
      <c r="I110" s="114"/>
      <c r="J110" s="114"/>
      <c r="K110" s="114">
        <v>815798</v>
      </c>
      <c r="L110" s="115">
        <v>30</v>
      </c>
      <c r="M110" s="115">
        <v>1</v>
      </c>
      <c r="N110" s="115">
        <v>6.8623065001826796E+18</v>
      </c>
    </row>
    <row r="111" spans="4:14" ht="15" customHeight="1">
      <c r="D111" s="111" t="b">
        <v>0</v>
      </c>
      <c r="E111" s="117">
        <v>10959</v>
      </c>
      <c r="F111" s="106">
        <v>2085101</v>
      </c>
      <c r="G111" s="106">
        <v>1170867</v>
      </c>
      <c r="H111" s="114"/>
      <c r="I111" s="114"/>
      <c r="J111" s="114"/>
      <c r="K111" s="114">
        <v>914234</v>
      </c>
      <c r="L111" s="115">
        <v>31</v>
      </c>
      <c r="M111" s="115">
        <v>1</v>
      </c>
      <c r="N111" s="115">
        <v>1.3084568721273301E+19</v>
      </c>
    </row>
    <row r="112" spans="4:14" ht="15" customHeight="1">
      <c r="D112" s="111" t="b">
        <v>0</v>
      </c>
      <c r="E112" s="117">
        <v>11324</v>
      </c>
      <c r="F112" s="106">
        <v>2102784</v>
      </c>
      <c r="G112" s="106">
        <v>1240891</v>
      </c>
      <c r="H112" s="114"/>
      <c r="I112" s="114"/>
      <c r="J112" s="114"/>
      <c r="K112" s="114">
        <v>861893</v>
      </c>
      <c r="L112" s="115">
        <v>32</v>
      </c>
      <c r="M112" s="115">
        <v>1</v>
      </c>
      <c r="N112" s="115">
        <v>6.0996569531425203E+17</v>
      </c>
    </row>
    <row r="113" spans="4:14" ht="15" customHeight="1">
      <c r="D113" s="111" t="b">
        <v>0</v>
      </c>
      <c r="E113" s="117">
        <v>11689</v>
      </c>
      <c r="F113" s="106">
        <v>2182742</v>
      </c>
      <c r="G113" s="106">
        <v>1175344</v>
      </c>
      <c r="H113" s="114"/>
      <c r="I113" s="114"/>
      <c r="J113" s="114"/>
      <c r="K113" s="114">
        <v>1007398</v>
      </c>
      <c r="L113" s="115">
        <v>33</v>
      </c>
      <c r="M113" s="115">
        <v>1</v>
      </c>
      <c r="N113" s="115">
        <v>1.49850158333279E+18</v>
      </c>
    </row>
    <row r="114" spans="4:14" ht="15" customHeight="1">
      <c r="D114" s="111" t="b">
        <v>0</v>
      </c>
      <c r="E114" s="117">
        <v>12055</v>
      </c>
      <c r="F114" s="106">
        <v>2121253</v>
      </c>
      <c r="G114" s="106">
        <v>1193987</v>
      </c>
      <c r="H114" s="114"/>
      <c r="I114" s="114"/>
      <c r="J114" s="114"/>
      <c r="K114" s="114">
        <v>927266</v>
      </c>
      <c r="L114" s="115">
        <v>34</v>
      </c>
      <c r="M114" s="115">
        <v>1</v>
      </c>
      <c r="N114" s="115">
        <v>1.5961693608639101E+19</v>
      </c>
    </row>
    <row r="115" spans="4:14" ht="15" customHeight="1">
      <c r="D115" s="111" t="b">
        <v>0</v>
      </c>
      <c r="E115" s="117">
        <v>12420</v>
      </c>
      <c r="F115" s="106">
        <v>2043783</v>
      </c>
      <c r="G115" s="106">
        <v>1234684</v>
      </c>
      <c r="H115" s="114"/>
      <c r="I115" s="114"/>
      <c r="J115" s="114"/>
      <c r="K115" s="114">
        <v>809099</v>
      </c>
      <c r="L115" s="115">
        <v>35</v>
      </c>
      <c r="M115" s="115">
        <v>1</v>
      </c>
      <c r="N115" s="115">
        <v>4.7670161102196998E+17</v>
      </c>
    </row>
    <row r="116" spans="4:14" ht="15" customHeight="1">
      <c r="D116" s="111" t="b">
        <v>0</v>
      </c>
      <c r="E116" s="117">
        <v>12785</v>
      </c>
      <c r="F116" s="106">
        <v>2190704</v>
      </c>
      <c r="G116" s="106">
        <v>1161936</v>
      </c>
      <c r="H116" s="114"/>
      <c r="I116" s="114"/>
      <c r="J116" s="114"/>
      <c r="K116" s="114">
        <v>1028768</v>
      </c>
      <c r="L116" s="115">
        <v>36</v>
      </c>
      <c r="M116" s="115">
        <v>1</v>
      </c>
      <c r="N116" s="115">
        <v>1.33457779504548E+19</v>
      </c>
    </row>
    <row r="117" spans="4:14" ht="15" customHeight="1">
      <c r="D117" s="111" t="b">
        <v>0</v>
      </c>
      <c r="E117" s="117">
        <v>13150</v>
      </c>
      <c r="F117" s="106">
        <v>2101969</v>
      </c>
      <c r="G117" s="106">
        <v>1230278</v>
      </c>
      <c r="H117" s="114"/>
      <c r="I117" s="114"/>
      <c r="J117" s="114"/>
      <c r="K117" s="114">
        <v>871691</v>
      </c>
      <c r="L117" s="115">
        <v>37</v>
      </c>
      <c r="M117" s="115">
        <v>1</v>
      </c>
      <c r="N117" s="115">
        <v>5.7311051256865004E+18</v>
      </c>
    </row>
    <row r="118" spans="4:14" ht="15" customHeight="1">
      <c r="D118" s="111" t="b">
        <v>0</v>
      </c>
      <c r="E118" s="117">
        <v>13516</v>
      </c>
      <c r="F118" s="106">
        <v>2180734</v>
      </c>
      <c r="G118" s="106">
        <v>1207899</v>
      </c>
      <c r="H118" s="114"/>
      <c r="I118" s="114"/>
      <c r="J118" s="114"/>
      <c r="K118" s="114">
        <v>972835</v>
      </c>
      <c r="L118" s="115">
        <v>38</v>
      </c>
      <c r="M118" s="115">
        <v>1</v>
      </c>
      <c r="N118" s="115">
        <v>2.3078269836231199E+18</v>
      </c>
    </row>
    <row r="119" spans="4:14" ht="15" customHeight="1">
      <c r="D119" s="111" t="b">
        <v>0</v>
      </c>
      <c r="E119" s="117">
        <v>13881</v>
      </c>
      <c r="F119" s="106">
        <v>1928321</v>
      </c>
      <c r="G119" s="106">
        <v>1259805</v>
      </c>
      <c r="H119" s="114"/>
      <c r="I119" s="114"/>
      <c r="J119" s="114"/>
      <c r="K119" s="114">
        <v>668516</v>
      </c>
      <c r="L119" s="115">
        <v>39</v>
      </c>
      <c r="M119" s="115">
        <v>1</v>
      </c>
      <c r="N119" s="115">
        <v>9.7054050048538296E+18</v>
      </c>
    </row>
    <row r="120" spans="4:14" ht="15" customHeight="1">
      <c r="D120" s="111" t="b">
        <v>0</v>
      </c>
      <c r="E120" s="117">
        <v>14246</v>
      </c>
      <c r="F120" s="106">
        <v>1901573</v>
      </c>
      <c r="G120" s="106">
        <v>1268760</v>
      </c>
      <c r="H120" s="114"/>
      <c r="I120" s="114" t="s">
        <v>220</v>
      </c>
      <c r="J120" s="114"/>
      <c r="K120" s="114">
        <v>632813</v>
      </c>
      <c r="L120" s="115">
        <v>40</v>
      </c>
      <c r="M120" s="115">
        <v>1</v>
      </c>
      <c r="N120" s="115">
        <v>1.5225800869481099E+19</v>
      </c>
    </row>
    <row r="121" spans="4:14" ht="15" customHeight="1">
      <c r="D121" s="111" t="b">
        <v>0</v>
      </c>
      <c r="E121" s="117">
        <v>14611</v>
      </c>
      <c r="F121" s="106">
        <v>2115867</v>
      </c>
      <c r="G121" s="106">
        <v>1186595</v>
      </c>
      <c r="H121" s="114"/>
      <c r="I121" s="114" t="s">
        <v>220</v>
      </c>
      <c r="J121" s="114"/>
      <c r="K121" s="114">
        <v>929272</v>
      </c>
      <c r="L121" s="115">
        <v>41</v>
      </c>
      <c r="M121" s="115">
        <v>1</v>
      </c>
      <c r="N121" s="115">
        <v>1.7868722058280401E+19</v>
      </c>
    </row>
    <row r="122" spans="4:14" ht="15" customHeight="1">
      <c r="D122" s="111" t="b">
        <v>0</v>
      </c>
      <c r="E122" s="117">
        <v>14977</v>
      </c>
      <c r="F122" s="106">
        <v>2277283</v>
      </c>
      <c r="G122" s="106">
        <v>1149559</v>
      </c>
      <c r="H122" s="114"/>
      <c r="I122" s="114" t="s">
        <v>220</v>
      </c>
      <c r="J122" s="114"/>
      <c r="K122" s="114">
        <v>1127724</v>
      </c>
      <c r="L122" s="115">
        <v>42</v>
      </c>
      <c r="M122" s="115">
        <v>1</v>
      </c>
      <c r="N122" s="115">
        <v>9.5423277691199898E+18</v>
      </c>
    </row>
    <row r="123" spans="4:14" ht="15" customHeight="1">
      <c r="D123" s="111" t="b">
        <v>0</v>
      </c>
      <c r="E123" s="117">
        <v>15342</v>
      </c>
      <c r="F123" s="106">
        <v>2233660</v>
      </c>
      <c r="G123" s="106">
        <v>1166630</v>
      </c>
      <c r="H123" s="114"/>
      <c r="I123" s="114" t="s">
        <v>220</v>
      </c>
      <c r="J123" s="114"/>
      <c r="K123" s="114">
        <v>1067030</v>
      </c>
      <c r="L123" s="115">
        <v>43</v>
      </c>
      <c r="M123" s="115">
        <v>1</v>
      </c>
      <c r="N123" s="115">
        <v>6.2699169304340603E+18</v>
      </c>
    </row>
    <row r="124" spans="4:14" ht="15" customHeight="1">
      <c r="D124" s="111" t="b">
        <v>0</v>
      </c>
      <c r="E124" s="117">
        <v>15707</v>
      </c>
      <c r="F124" s="106">
        <v>2253535</v>
      </c>
      <c r="G124" s="106">
        <v>1213811</v>
      </c>
      <c r="H124" s="114"/>
      <c r="I124" s="114" t="s">
        <v>220</v>
      </c>
      <c r="J124" s="114"/>
      <c r="K124" s="114">
        <v>1039724</v>
      </c>
      <c r="L124" s="115">
        <v>44</v>
      </c>
      <c r="M124" s="115">
        <v>1</v>
      </c>
      <c r="N124" s="115">
        <v>7.4417770761964698E+17</v>
      </c>
    </row>
    <row r="125" spans="4:14" ht="15" customHeight="1">
      <c r="D125" s="111" t="b">
        <v>0</v>
      </c>
      <c r="E125" s="117">
        <v>17168</v>
      </c>
      <c r="F125" s="106">
        <v>2678792</v>
      </c>
      <c r="G125" s="106">
        <v>1138238</v>
      </c>
      <c r="H125" s="114"/>
      <c r="I125" s="114" t="s">
        <v>220</v>
      </c>
      <c r="J125" s="114"/>
      <c r="K125" s="114">
        <v>1540554</v>
      </c>
      <c r="L125" s="115">
        <v>45</v>
      </c>
      <c r="M125" s="115">
        <v>1</v>
      </c>
      <c r="N125" s="115">
        <v>9.3186113679261307E+18</v>
      </c>
    </row>
    <row r="126" spans="4:14" ht="15" customHeight="1">
      <c r="D126" s="111" t="b">
        <v>0</v>
      </c>
      <c r="E126" s="117">
        <v>17533</v>
      </c>
      <c r="F126" s="106">
        <v>2681624</v>
      </c>
      <c r="G126" s="106">
        <v>950610</v>
      </c>
      <c r="H126" s="114"/>
      <c r="I126" s="114"/>
      <c r="J126" s="114"/>
      <c r="K126" s="114">
        <v>1731014</v>
      </c>
      <c r="L126" s="115">
        <v>46</v>
      </c>
      <c r="M126" s="115">
        <v>1</v>
      </c>
      <c r="N126" s="115">
        <v>5.7076738098157005E+18</v>
      </c>
    </row>
    <row r="127" spans="4:14" ht="15" customHeight="1">
      <c r="D127" s="111" t="b">
        <v>0</v>
      </c>
      <c r="E127" s="117">
        <v>17899</v>
      </c>
      <c r="F127" s="106">
        <v>2696638</v>
      </c>
      <c r="G127" s="106">
        <v>945444</v>
      </c>
      <c r="H127" s="114"/>
      <c r="I127" s="114"/>
      <c r="J127" s="114"/>
      <c r="K127" s="114">
        <v>1751194</v>
      </c>
      <c r="L127" s="115">
        <v>47</v>
      </c>
      <c r="M127" s="115">
        <v>1</v>
      </c>
      <c r="N127" s="115">
        <v>2.5913347992143201E+18</v>
      </c>
    </row>
    <row r="128" spans="4:14" ht="15" customHeight="1">
      <c r="D128" s="111" t="b">
        <v>0</v>
      </c>
      <c r="E128" s="117">
        <v>18264</v>
      </c>
      <c r="F128" s="106">
        <v>2337507</v>
      </c>
      <c r="G128" s="106">
        <v>904876</v>
      </c>
      <c r="H128" s="114"/>
      <c r="I128" s="114"/>
      <c r="J128" s="114"/>
      <c r="K128" s="114">
        <v>1432631</v>
      </c>
      <c r="L128" s="115">
        <v>48</v>
      </c>
      <c r="M128" s="115">
        <v>1</v>
      </c>
      <c r="N128" s="115">
        <v>1.51282999682693E+19</v>
      </c>
    </row>
    <row r="129" spans="4:14" ht="15" customHeight="1">
      <c r="D129" s="111" t="b">
        <v>0</v>
      </c>
      <c r="E129" s="117">
        <v>18629</v>
      </c>
      <c r="F129" s="106">
        <v>2137689</v>
      </c>
      <c r="G129" s="106">
        <v>838998</v>
      </c>
      <c r="H129" s="114"/>
      <c r="I129" s="114"/>
      <c r="J129" s="114"/>
      <c r="K129" s="114">
        <v>1298691</v>
      </c>
      <c r="L129" s="115">
        <v>49</v>
      </c>
      <c r="M129" s="115">
        <v>1</v>
      </c>
      <c r="N129" s="115">
        <v>9.1505024989210399E+18</v>
      </c>
    </row>
    <row r="130" spans="4:14" ht="15" customHeight="1">
      <c r="D130" s="111" t="b">
        <v>0</v>
      </c>
      <c r="E130" s="117">
        <v>18994</v>
      </c>
      <c r="F130" s="106">
        <v>2005162</v>
      </c>
      <c r="G130" s="106">
        <v>765068</v>
      </c>
      <c r="H130" s="114"/>
      <c r="I130" s="114"/>
      <c r="J130" s="114"/>
      <c r="K130" s="114">
        <v>1240094</v>
      </c>
      <c r="L130" s="115">
        <v>50</v>
      </c>
      <c r="M130" s="115">
        <v>1</v>
      </c>
      <c r="N130" s="115">
        <v>1.6558823892805401E+19</v>
      </c>
    </row>
    <row r="131" spans="4:14" ht="15" customHeight="1">
      <c r="D131" s="111" t="b">
        <v>0</v>
      </c>
      <c r="E131" s="117">
        <v>19360</v>
      </c>
      <c r="F131" s="106">
        <v>1868040</v>
      </c>
      <c r="G131" s="106">
        <v>772547</v>
      </c>
      <c r="H131" s="114"/>
      <c r="I131" s="114"/>
      <c r="J131" s="114"/>
      <c r="K131" s="114">
        <v>1095493</v>
      </c>
      <c r="L131" s="115">
        <v>51</v>
      </c>
      <c r="M131" s="115">
        <v>1</v>
      </c>
      <c r="N131" s="115">
        <v>4.7680542767699302E+18</v>
      </c>
    </row>
    <row r="132" spans="4:14" ht="15" customHeight="1">
      <c r="D132" s="111" t="b">
        <v>0</v>
      </c>
      <c r="E132" s="117">
        <v>19725</v>
      </c>
      <c r="F132" s="106">
        <v>1769580</v>
      </c>
      <c r="G132" s="106">
        <v>721491</v>
      </c>
      <c r="H132" s="114"/>
      <c r="I132" s="114"/>
      <c r="J132" s="114"/>
      <c r="K132" s="114">
        <v>1048089</v>
      </c>
      <c r="L132" s="115">
        <v>52</v>
      </c>
      <c r="M132" s="115">
        <v>1</v>
      </c>
      <c r="N132" s="115">
        <v>1.4380335523612701E+19</v>
      </c>
    </row>
    <row r="133" spans="4:14" ht="15" customHeight="1">
      <c r="D133" s="111" t="b">
        <v>0</v>
      </c>
      <c r="E133" s="117">
        <v>20090</v>
      </c>
      <c r="F133" s="106">
        <v>1730692</v>
      </c>
      <c r="G133" s="106">
        <v>693523</v>
      </c>
      <c r="H133" s="114"/>
      <c r="I133" s="114"/>
      <c r="J133" s="114"/>
      <c r="K133" s="114">
        <v>1037169</v>
      </c>
      <c r="L133" s="115">
        <v>53</v>
      </c>
      <c r="M133" s="115">
        <v>1</v>
      </c>
      <c r="N133" s="115">
        <v>1.7078171966354201E+19</v>
      </c>
    </row>
    <row r="134" spans="4:14" ht="15" customHeight="1">
      <c r="D134" s="111" t="b">
        <v>0</v>
      </c>
      <c r="E134" s="117">
        <v>20455</v>
      </c>
      <c r="F134" s="106">
        <v>1665278</v>
      </c>
      <c r="G134" s="106">
        <v>724460</v>
      </c>
      <c r="H134" s="114"/>
      <c r="I134" s="114"/>
      <c r="J134" s="114"/>
      <c r="K134" s="114">
        <v>940818</v>
      </c>
      <c r="L134" s="115">
        <v>54</v>
      </c>
      <c r="M134" s="115">
        <v>1</v>
      </c>
      <c r="N134" s="115">
        <v>1.05464609269603E+19</v>
      </c>
    </row>
    <row r="135" spans="4:14" ht="15" customHeight="1">
      <c r="D135" s="111" t="b">
        <v>0</v>
      </c>
      <c r="E135" s="117">
        <v>20821</v>
      </c>
      <c r="F135" s="106">
        <v>1566713</v>
      </c>
      <c r="G135" s="106">
        <v>752445</v>
      </c>
      <c r="H135" s="114"/>
      <c r="I135" s="114"/>
      <c r="J135" s="114"/>
      <c r="K135" s="114">
        <v>814268</v>
      </c>
      <c r="L135" s="115">
        <v>55</v>
      </c>
      <c r="M135" s="115">
        <v>1</v>
      </c>
      <c r="N135" s="115">
        <v>2.7133660741109898E+18</v>
      </c>
    </row>
    <row r="136" spans="4:14" ht="15" customHeight="1">
      <c r="D136" s="111" t="b">
        <v>0</v>
      </c>
      <c r="E136" s="117">
        <v>21186</v>
      </c>
      <c r="F136" s="106">
        <v>1653469</v>
      </c>
      <c r="G136" s="106">
        <v>684189</v>
      </c>
      <c r="H136" s="114"/>
      <c r="I136" s="114"/>
      <c r="J136" s="114"/>
      <c r="K136" s="114">
        <v>969280</v>
      </c>
      <c r="L136" s="115">
        <v>56</v>
      </c>
      <c r="M136" s="115">
        <v>1</v>
      </c>
      <c r="N136" s="115">
        <v>1.5574884579901499E+19</v>
      </c>
    </row>
    <row r="137" spans="4:14" ht="15" customHeight="1">
      <c r="D137" s="111" t="b">
        <v>0</v>
      </c>
      <c r="E137" s="117">
        <v>21551</v>
      </c>
      <c r="F137" s="106">
        <v>1626088</v>
      </c>
      <c r="G137" s="106">
        <v>689959</v>
      </c>
      <c r="H137" s="114"/>
      <c r="I137" s="114"/>
      <c r="J137" s="114"/>
      <c r="K137" s="114">
        <v>936129</v>
      </c>
      <c r="L137" s="115">
        <v>57</v>
      </c>
      <c r="M137" s="115">
        <v>1</v>
      </c>
      <c r="N137" s="115">
        <v>9.2197228490520397E+17</v>
      </c>
    </row>
    <row r="138" spans="4:14" ht="15" customHeight="1">
      <c r="D138" s="111" t="b">
        <v>0</v>
      </c>
      <c r="E138" s="117">
        <v>21916</v>
      </c>
      <c r="F138" s="106">
        <v>1606041</v>
      </c>
      <c r="G138" s="106">
        <v>706599</v>
      </c>
      <c r="H138" s="114"/>
      <c r="I138" s="114"/>
      <c r="J138" s="114"/>
      <c r="K138" s="114">
        <v>899442</v>
      </c>
      <c r="L138" s="115">
        <v>58</v>
      </c>
      <c r="M138" s="115">
        <v>1</v>
      </c>
      <c r="N138" s="115">
        <v>2.7921316048794501E+18</v>
      </c>
    </row>
    <row r="139" spans="4:14" ht="15" customHeight="1">
      <c r="D139" s="111" t="b">
        <v>0</v>
      </c>
      <c r="E139" s="117">
        <v>22282</v>
      </c>
      <c r="F139" s="106">
        <v>1589372</v>
      </c>
      <c r="G139" s="106">
        <v>695644</v>
      </c>
      <c r="H139" s="114"/>
      <c r="I139" s="114"/>
      <c r="J139" s="114"/>
      <c r="K139" s="114">
        <v>893728</v>
      </c>
      <c r="L139" s="115">
        <v>59</v>
      </c>
      <c r="M139" s="115">
        <v>1</v>
      </c>
      <c r="N139" s="115">
        <v>1.12558572515398E+19</v>
      </c>
    </row>
    <row r="140" spans="4:14" ht="15" customHeight="1">
      <c r="D140" s="111" t="b">
        <v>0</v>
      </c>
      <c r="E140" s="117">
        <v>22647</v>
      </c>
      <c r="F140" s="106">
        <v>1618616</v>
      </c>
      <c r="G140" s="106">
        <v>710265</v>
      </c>
      <c r="H140" s="114"/>
      <c r="I140" s="114"/>
      <c r="J140" s="114"/>
      <c r="K140" s="114">
        <v>908351</v>
      </c>
      <c r="L140" s="115">
        <v>60</v>
      </c>
      <c r="M140" s="115">
        <v>1</v>
      </c>
      <c r="N140" s="115">
        <v>8.8942356137573402E+17</v>
      </c>
    </row>
    <row r="141" spans="4:14" ht="15" customHeight="1">
      <c r="D141" s="111" t="b">
        <v>0</v>
      </c>
      <c r="E141" s="117">
        <v>23012</v>
      </c>
      <c r="F141" s="106">
        <v>1659521</v>
      </c>
      <c r="G141" s="106">
        <v>670770</v>
      </c>
      <c r="H141" s="114"/>
      <c r="I141" s="114"/>
      <c r="J141" s="114"/>
      <c r="K141" s="114">
        <v>988751</v>
      </c>
      <c r="L141" s="115">
        <v>61</v>
      </c>
      <c r="M141" s="115">
        <v>1</v>
      </c>
      <c r="N141" s="115">
        <v>1.4875377240122299E+18</v>
      </c>
    </row>
    <row r="142" spans="4:14" ht="15" customHeight="1">
      <c r="D142" s="111" t="b">
        <v>0</v>
      </c>
      <c r="E142" s="117">
        <v>23377</v>
      </c>
      <c r="F142" s="106">
        <v>1716761</v>
      </c>
      <c r="G142" s="106">
        <v>673067</v>
      </c>
      <c r="H142" s="114"/>
      <c r="I142" s="114"/>
      <c r="J142" s="114"/>
      <c r="K142" s="114">
        <v>1043694</v>
      </c>
      <c r="L142" s="115">
        <v>62</v>
      </c>
      <c r="M142" s="115">
        <v>1</v>
      </c>
      <c r="N142" s="115">
        <v>1.6917394041114401E+19</v>
      </c>
    </row>
    <row r="143" spans="4:14" ht="15" customHeight="1">
      <c r="D143" s="111" t="b">
        <v>0</v>
      </c>
      <c r="E143" s="117">
        <v>23743</v>
      </c>
      <c r="F143" s="106">
        <v>1823697</v>
      </c>
      <c r="G143" s="106">
        <v>700438</v>
      </c>
      <c r="H143" s="114"/>
      <c r="I143" s="114"/>
      <c r="J143" s="114"/>
      <c r="K143" s="114">
        <v>1123259</v>
      </c>
      <c r="L143" s="115">
        <v>63</v>
      </c>
      <c r="M143" s="115">
        <v>1</v>
      </c>
      <c r="N143" s="115">
        <v>9.8898600727298806E+18</v>
      </c>
    </row>
    <row r="144" spans="4:14" ht="15" customHeight="1">
      <c r="D144" s="111" t="b">
        <v>0</v>
      </c>
      <c r="E144" s="117">
        <v>24108</v>
      </c>
      <c r="F144" s="106">
        <v>1360974</v>
      </c>
      <c r="G144" s="106">
        <v>670342</v>
      </c>
      <c r="H144" s="114"/>
      <c r="I144" s="114"/>
      <c r="J144" s="114" t="s">
        <v>221</v>
      </c>
      <c r="K144" s="114">
        <v>690632</v>
      </c>
      <c r="L144" s="115">
        <v>64</v>
      </c>
      <c r="M144" s="115">
        <v>0</v>
      </c>
      <c r="N144" s="115">
        <v>1.06590404119677E+18</v>
      </c>
    </row>
    <row r="145" spans="4:14" ht="15" customHeight="1">
      <c r="D145" s="111" t="b">
        <v>0</v>
      </c>
      <c r="E145" s="117">
        <v>24473</v>
      </c>
      <c r="F145" s="106">
        <v>1935647</v>
      </c>
      <c r="G145" s="106">
        <v>675006</v>
      </c>
      <c r="H145" s="114"/>
      <c r="I145" s="114"/>
      <c r="J145" s="114"/>
      <c r="K145" s="114">
        <v>1260641</v>
      </c>
      <c r="L145" s="115">
        <v>65</v>
      </c>
      <c r="M145" s="115">
        <v>1</v>
      </c>
      <c r="N145" s="115">
        <v>1.16104855504984E+19</v>
      </c>
    </row>
    <row r="146" spans="4:14" ht="15" customHeight="1">
      <c r="D146" s="111" t="b">
        <v>0</v>
      </c>
      <c r="E146" s="117">
        <v>24838</v>
      </c>
      <c r="F146" s="106">
        <v>1871839</v>
      </c>
      <c r="G146" s="106">
        <v>686555</v>
      </c>
      <c r="H146" s="114"/>
      <c r="I146" s="114"/>
      <c r="J146" s="114"/>
      <c r="K146" s="114">
        <v>1185284</v>
      </c>
      <c r="L146" s="115">
        <v>66</v>
      </c>
      <c r="M146" s="115">
        <v>1</v>
      </c>
      <c r="N146" s="115">
        <v>5.0252223673816402E+18</v>
      </c>
    </row>
    <row r="147" spans="4:14" ht="15" customHeight="1">
      <c r="D147" s="111" t="b">
        <v>0</v>
      </c>
      <c r="E147" s="117">
        <v>25204</v>
      </c>
      <c r="F147" s="106">
        <v>1889815</v>
      </c>
      <c r="G147" s="106">
        <v>693787</v>
      </c>
      <c r="H147" s="114"/>
      <c r="I147" s="114"/>
      <c r="J147" s="114"/>
      <c r="K147" s="114">
        <v>1196028</v>
      </c>
      <c r="L147" s="115">
        <v>67</v>
      </c>
      <c r="M147" s="115">
        <v>1</v>
      </c>
      <c r="N147" s="115">
        <v>1.52332045115945E+19</v>
      </c>
    </row>
    <row r="148" spans="4:14" ht="15" customHeight="1">
      <c r="D148" s="111" t="b">
        <v>0</v>
      </c>
      <c r="E148" s="117">
        <v>25569</v>
      </c>
      <c r="F148" s="106">
        <v>1934239</v>
      </c>
      <c r="G148" s="106">
        <v>712962</v>
      </c>
      <c r="H148" s="114"/>
      <c r="I148" s="114"/>
      <c r="J148" s="114"/>
      <c r="K148" s="114">
        <v>1221277</v>
      </c>
      <c r="L148" s="115">
        <v>68</v>
      </c>
      <c r="M148" s="115">
        <v>1</v>
      </c>
      <c r="N148" s="115">
        <v>1.0118894620646101E+19</v>
      </c>
    </row>
    <row r="149" spans="4:14" ht="15" customHeight="1">
      <c r="D149" s="111" t="b">
        <v>0</v>
      </c>
      <c r="E149" s="117">
        <v>25934</v>
      </c>
      <c r="F149" s="106">
        <v>2000973</v>
      </c>
      <c r="G149" s="106">
        <v>684521</v>
      </c>
      <c r="H149" s="114"/>
      <c r="I149" s="114"/>
      <c r="J149" s="114"/>
      <c r="K149" s="114">
        <v>1316452</v>
      </c>
      <c r="L149" s="115">
        <v>69</v>
      </c>
      <c r="M149" s="115">
        <v>1</v>
      </c>
      <c r="N149" s="115">
        <v>1.77703519894215E+19</v>
      </c>
    </row>
    <row r="150" spans="4:14" ht="15" customHeight="1">
      <c r="D150" s="111" t="b">
        <v>0</v>
      </c>
      <c r="E150" s="117">
        <v>26299</v>
      </c>
      <c r="F150" s="106">
        <v>2038682</v>
      </c>
      <c r="G150" s="106">
        <v>683751</v>
      </c>
      <c r="H150" s="114"/>
      <c r="I150" s="114"/>
      <c r="J150" s="114"/>
      <c r="K150" s="114">
        <v>1354931</v>
      </c>
      <c r="L150" s="115">
        <v>70</v>
      </c>
      <c r="M150" s="115">
        <v>1</v>
      </c>
      <c r="N150" s="115">
        <v>1.79525253189982E+19</v>
      </c>
    </row>
    <row r="151" spans="4:14" ht="15" customHeight="1">
      <c r="D151" s="111" t="b">
        <v>0</v>
      </c>
      <c r="E151" s="117">
        <v>26665</v>
      </c>
      <c r="F151" s="106">
        <v>2091983</v>
      </c>
      <c r="G151" s="106">
        <v>709416</v>
      </c>
      <c r="H151" s="114"/>
      <c r="I151" s="114"/>
      <c r="J151" s="114"/>
      <c r="K151" s="114">
        <v>1382567</v>
      </c>
      <c r="L151" s="115">
        <v>71</v>
      </c>
      <c r="M151" s="115">
        <v>1</v>
      </c>
      <c r="N151" s="115">
        <v>5.5485465460045199E+18</v>
      </c>
    </row>
    <row r="152" spans="4:14" ht="15" customHeight="1">
      <c r="D152" s="111" t="b">
        <v>0</v>
      </c>
      <c r="E152" s="117">
        <v>27030</v>
      </c>
      <c r="F152" s="106">
        <v>2029989</v>
      </c>
      <c r="G152" s="106">
        <v>710510</v>
      </c>
      <c r="H152" s="114"/>
      <c r="I152" s="114"/>
      <c r="J152" s="114"/>
      <c r="K152" s="114">
        <v>1319479</v>
      </c>
      <c r="L152" s="115">
        <v>72</v>
      </c>
      <c r="M152" s="115">
        <v>1</v>
      </c>
      <c r="N152" s="115">
        <v>4.77425291807504E+17</v>
      </c>
    </row>
    <row r="153" spans="4:14" ht="15" customHeight="1">
      <c r="D153" s="111" t="b">
        <v>0</v>
      </c>
      <c r="E153" s="117">
        <v>27395</v>
      </c>
      <c r="F153" s="106">
        <v>1901440</v>
      </c>
      <c r="G153" s="106">
        <v>702275</v>
      </c>
      <c r="H153" s="114"/>
      <c r="I153" s="114"/>
      <c r="J153" s="114"/>
      <c r="K153" s="114">
        <v>1199165</v>
      </c>
      <c r="L153" s="115">
        <v>73</v>
      </c>
      <c r="M153" s="115">
        <v>1</v>
      </c>
      <c r="N153" s="115">
        <v>3.7397554398806899E+17</v>
      </c>
    </row>
    <row r="154" spans="4:14" ht="15" customHeight="1">
      <c r="D154" s="111" t="b">
        <v>0</v>
      </c>
      <c r="E154" s="117">
        <v>27760</v>
      </c>
      <c r="F154" s="106">
        <v>1832617</v>
      </c>
      <c r="G154" s="106">
        <v>703270</v>
      </c>
      <c r="H154" s="114"/>
      <c r="I154" s="114"/>
      <c r="J154" s="114"/>
      <c r="K154" s="114">
        <v>1129347</v>
      </c>
      <c r="L154" s="115">
        <v>74</v>
      </c>
      <c r="M154" s="115">
        <v>1</v>
      </c>
      <c r="N154" s="115">
        <v>1.00220173902365E+19</v>
      </c>
    </row>
    <row r="155" spans="4:14" ht="15" customHeight="1">
      <c r="D155" s="111" t="b">
        <v>0</v>
      </c>
      <c r="E155" s="117">
        <v>28126</v>
      </c>
      <c r="F155" s="106">
        <v>1755100</v>
      </c>
      <c r="G155" s="106">
        <v>690074</v>
      </c>
      <c r="H155" s="114"/>
      <c r="I155" s="114"/>
      <c r="J155" s="114"/>
      <c r="K155" s="114">
        <v>1065026</v>
      </c>
      <c r="L155" s="115">
        <v>75</v>
      </c>
      <c r="M155" s="115">
        <v>1</v>
      </c>
      <c r="N155" s="115">
        <v>1.47868907735679E+19</v>
      </c>
    </row>
    <row r="156" spans="4:14" ht="15" customHeight="1">
      <c r="D156" s="111" t="b">
        <v>0</v>
      </c>
      <c r="E156" s="117">
        <v>28491</v>
      </c>
      <c r="F156" s="106">
        <v>1708643</v>
      </c>
      <c r="G156" s="106">
        <v>695821</v>
      </c>
      <c r="H156" s="114"/>
      <c r="I156" s="114"/>
      <c r="J156" s="114"/>
      <c r="K156" s="114">
        <v>1012822</v>
      </c>
      <c r="L156" s="115">
        <v>76</v>
      </c>
      <c r="M156" s="115">
        <v>1</v>
      </c>
      <c r="N156" s="115">
        <v>8.2882508905145702E+18</v>
      </c>
    </row>
    <row r="157" spans="4:14" ht="15" customHeight="1">
      <c r="D157" s="111" t="b">
        <v>0</v>
      </c>
      <c r="E157" s="117">
        <v>28856</v>
      </c>
      <c r="F157" s="106">
        <v>1642580</v>
      </c>
      <c r="G157" s="106">
        <v>689664</v>
      </c>
      <c r="H157" s="114"/>
      <c r="I157" s="114"/>
      <c r="J157" s="114"/>
      <c r="K157" s="114">
        <v>952916</v>
      </c>
      <c r="L157" s="115">
        <v>77</v>
      </c>
      <c r="M157" s="115">
        <v>1</v>
      </c>
      <c r="N157" s="115">
        <v>4.5133132952466202E+18</v>
      </c>
    </row>
    <row r="158" spans="4:14" ht="15" customHeight="1">
      <c r="D158" s="111" t="b">
        <v>0</v>
      </c>
      <c r="E158" s="117">
        <v>29221</v>
      </c>
      <c r="F158" s="106">
        <v>1576889</v>
      </c>
      <c r="G158" s="106">
        <v>722801</v>
      </c>
      <c r="H158" s="114"/>
      <c r="I158" s="114"/>
      <c r="J158" s="114"/>
      <c r="K158" s="114">
        <v>854088</v>
      </c>
      <c r="L158" s="115">
        <v>78</v>
      </c>
      <c r="M158" s="115">
        <v>1</v>
      </c>
      <c r="N158" s="115">
        <v>8.6125931984189501E+18</v>
      </c>
    </row>
    <row r="159" spans="4:14" ht="15" customHeight="1">
      <c r="D159" s="111" t="b">
        <v>0</v>
      </c>
      <c r="E159" s="117">
        <v>29587</v>
      </c>
      <c r="F159" s="106">
        <v>1529455</v>
      </c>
      <c r="G159" s="106">
        <v>720262</v>
      </c>
      <c r="H159" s="114"/>
      <c r="I159" s="114"/>
      <c r="J159" s="114"/>
      <c r="K159" s="114">
        <v>809193</v>
      </c>
      <c r="L159" s="115">
        <v>79</v>
      </c>
      <c r="M159" s="115">
        <v>1</v>
      </c>
      <c r="N159" s="115">
        <v>1.5470581362886001E+19</v>
      </c>
    </row>
    <row r="160" spans="4:14" ht="15" customHeight="1">
      <c r="D160" s="111" t="b">
        <v>0</v>
      </c>
      <c r="E160" s="117">
        <v>29952</v>
      </c>
      <c r="F160" s="106">
        <v>1515392</v>
      </c>
      <c r="G160" s="106">
        <v>711883</v>
      </c>
      <c r="H160" s="114"/>
      <c r="I160" s="114"/>
      <c r="J160" s="114"/>
      <c r="K160" s="114">
        <v>803509</v>
      </c>
      <c r="L160" s="115">
        <v>80</v>
      </c>
      <c r="M160" s="115">
        <v>1</v>
      </c>
      <c r="N160" s="115">
        <v>7.9519332464331899E+18</v>
      </c>
    </row>
    <row r="161" spans="4:14" ht="15" customHeight="1">
      <c r="D161" s="111" t="b">
        <v>0</v>
      </c>
      <c r="E161" s="117">
        <v>30317</v>
      </c>
      <c r="F161" s="106">
        <v>1508687</v>
      </c>
      <c r="G161" s="106">
        <v>740038</v>
      </c>
      <c r="H161" s="114"/>
      <c r="I161" s="114"/>
      <c r="J161" s="114"/>
      <c r="K161" s="114">
        <v>768649</v>
      </c>
      <c r="L161" s="115">
        <v>81</v>
      </c>
      <c r="M161" s="115">
        <v>1</v>
      </c>
      <c r="N161" s="115">
        <v>2.8955273547970099E+18</v>
      </c>
    </row>
    <row r="162" spans="4:14" ht="15" customHeight="1">
      <c r="D162" s="111" t="b">
        <v>0</v>
      </c>
      <c r="E162" s="117">
        <v>30682</v>
      </c>
      <c r="F162" s="106">
        <v>1489780</v>
      </c>
      <c r="G162" s="106">
        <v>740247</v>
      </c>
      <c r="H162" s="114"/>
      <c r="I162" s="114"/>
      <c r="J162" s="114"/>
      <c r="K162" s="114">
        <v>749533</v>
      </c>
      <c r="L162" s="115">
        <v>82</v>
      </c>
      <c r="M162" s="115">
        <v>1</v>
      </c>
      <c r="N162" s="115">
        <v>3.55907269221171E+18</v>
      </c>
    </row>
    <row r="163" spans="4:14" ht="15" customHeight="1">
      <c r="D163" s="111" t="b">
        <v>0</v>
      </c>
      <c r="E163" s="117">
        <v>31048</v>
      </c>
      <c r="F163" s="106">
        <v>1431577</v>
      </c>
      <c r="G163" s="106">
        <v>752283</v>
      </c>
      <c r="H163" s="114"/>
      <c r="I163" s="114"/>
      <c r="J163" s="114"/>
      <c r="K163" s="114">
        <v>679294</v>
      </c>
      <c r="L163" s="115">
        <v>83</v>
      </c>
      <c r="M163" s="115">
        <v>1</v>
      </c>
      <c r="N163" s="115">
        <v>4.4988303918514601E+18</v>
      </c>
    </row>
    <row r="164" spans="4:14" ht="15" customHeight="1">
      <c r="D164" s="111" t="b">
        <v>0</v>
      </c>
      <c r="E164" s="117">
        <v>31413</v>
      </c>
      <c r="F164" s="106">
        <v>1382946</v>
      </c>
      <c r="G164" s="106">
        <v>750620</v>
      </c>
      <c r="H164" s="114"/>
      <c r="I164" s="114"/>
      <c r="J164" s="114"/>
      <c r="K164" s="114">
        <v>632326</v>
      </c>
      <c r="L164" s="115">
        <v>84</v>
      </c>
      <c r="M164" s="115">
        <v>1</v>
      </c>
      <c r="N164" s="115">
        <v>1.6917321696327E+19</v>
      </c>
    </row>
    <row r="165" spans="4:14" ht="15" customHeight="1">
      <c r="D165" s="111" t="b">
        <v>0</v>
      </c>
      <c r="E165" s="117">
        <v>31778</v>
      </c>
      <c r="F165" s="106">
        <v>1346658</v>
      </c>
      <c r="G165" s="106">
        <v>751172</v>
      </c>
      <c r="H165" s="114"/>
      <c r="I165" s="114"/>
      <c r="J165" s="114"/>
      <c r="K165" s="114">
        <v>595486</v>
      </c>
      <c r="L165" s="115">
        <v>85</v>
      </c>
      <c r="M165" s="115">
        <v>1</v>
      </c>
      <c r="N165" s="115">
        <v>8.7937860028244204E+18</v>
      </c>
    </row>
    <row r="166" spans="4:14" ht="15" customHeight="1">
      <c r="D166" s="111" t="b">
        <v>0</v>
      </c>
      <c r="E166" s="117">
        <v>32143</v>
      </c>
      <c r="F166" s="106">
        <v>1314006</v>
      </c>
      <c r="G166" s="106">
        <v>793014</v>
      </c>
      <c r="H166" s="114"/>
      <c r="I166" s="114"/>
      <c r="J166" s="114"/>
      <c r="K166" s="114">
        <v>520992</v>
      </c>
      <c r="L166" s="115">
        <v>86</v>
      </c>
      <c r="M166" s="115">
        <v>1</v>
      </c>
      <c r="N166" s="115">
        <v>1.1587490970116499E+19</v>
      </c>
    </row>
    <row r="167" spans="4:14" ht="15" customHeight="1">
      <c r="D167" s="111" t="b">
        <v>0</v>
      </c>
      <c r="E167" s="117">
        <v>32509</v>
      </c>
      <c r="F167" s="106">
        <v>1246802</v>
      </c>
      <c r="G167" s="106">
        <v>788594</v>
      </c>
      <c r="H167" s="114"/>
      <c r="I167" s="114"/>
      <c r="J167" s="114"/>
      <c r="K167" s="114">
        <v>458208</v>
      </c>
      <c r="L167" s="115">
        <v>87</v>
      </c>
      <c r="M167" s="115">
        <v>1</v>
      </c>
      <c r="N167" s="115">
        <v>3.58635454765058E+18</v>
      </c>
    </row>
    <row r="168" spans="4:14" ht="15" customHeight="1">
      <c r="D168" s="111" t="b">
        <v>0</v>
      </c>
      <c r="E168" s="117">
        <v>32874</v>
      </c>
      <c r="F168" s="106">
        <v>1221585</v>
      </c>
      <c r="G168" s="106">
        <v>820305</v>
      </c>
      <c r="H168" s="114"/>
      <c r="I168" s="114"/>
      <c r="J168" s="114"/>
      <c r="K168" s="114">
        <v>401280</v>
      </c>
      <c r="L168" s="115">
        <v>88</v>
      </c>
      <c r="M168" s="115">
        <v>1</v>
      </c>
      <c r="N168" s="115">
        <v>5.8423376994452398E+18</v>
      </c>
    </row>
    <row r="169" spans="4:14" ht="15" customHeight="1">
      <c r="D169" s="111" t="b">
        <v>0</v>
      </c>
      <c r="E169" s="117">
        <v>33239</v>
      </c>
      <c r="F169" s="106">
        <v>1223245</v>
      </c>
      <c r="G169" s="106">
        <v>829797</v>
      </c>
      <c r="H169" s="114"/>
      <c r="I169" s="114"/>
      <c r="J169" s="114"/>
      <c r="K169" s="114">
        <v>393448</v>
      </c>
      <c r="L169" s="115">
        <v>89</v>
      </c>
      <c r="M169" s="115">
        <v>1</v>
      </c>
      <c r="N169" s="115">
        <v>1.47460743227252E+19</v>
      </c>
    </row>
    <row r="170" spans="4:14" ht="15" customHeight="1">
      <c r="D170" s="111" t="b">
        <v>0</v>
      </c>
      <c r="E170" s="117">
        <v>33604</v>
      </c>
      <c r="F170" s="106">
        <v>1208989</v>
      </c>
      <c r="G170" s="106">
        <v>856643</v>
      </c>
      <c r="H170" s="114"/>
      <c r="I170" s="114"/>
      <c r="J170" s="114"/>
      <c r="K170" s="114">
        <v>352346</v>
      </c>
      <c r="L170" s="115">
        <v>90</v>
      </c>
      <c r="M170" s="115">
        <v>1</v>
      </c>
      <c r="N170" s="115">
        <v>1.29121240668184E+19</v>
      </c>
    </row>
    <row r="171" spans="4:14" ht="15" customHeight="1">
      <c r="D171" s="111" t="b">
        <v>0</v>
      </c>
      <c r="E171" s="117">
        <v>33970</v>
      </c>
      <c r="F171" s="106">
        <v>1188282</v>
      </c>
      <c r="G171" s="106">
        <v>878532</v>
      </c>
      <c r="H171" s="114"/>
      <c r="I171" s="114"/>
      <c r="J171" s="114"/>
      <c r="K171" s="114">
        <v>309750</v>
      </c>
      <c r="L171" s="115">
        <v>91</v>
      </c>
      <c r="M171" s="115">
        <v>1</v>
      </c>
      <c r="N171" s="115">
        <v>1.73757253342349E+19</v>
      </c>
    </row>
    <row r="172" spans="4:14" ht="15" customHeight="1">
      <c r="D172" s="111" t="b">
        <v>0</v>
      </c>
      <c r="E172" s="117">
        <v>34335</v>
      </c>
      <c r="F172" s="106">
        <v>1238328</v>
      </c>
      <c r="G172" s="106">
        <v>875933</v>
      </c>
      <c r="H172" s="114"/>
      <c r="I172" s="114"/>
      <c r="J172" s="114"/>
      <c r="K172" s="114">
        <v>362395</v>
      </c>
      <c r="L172" s="115">
        <v>92</v>
      </c>
      <c r="M172" s="115">
        <v>1</v>
      </c>
      <c r="N172" s="115">
        <v>1.59038218245283E+18</v>
      </c>
    </row>
    <row r="173" spans="4:14" ht="15" customHeight="1">
      <c r="D173" s="111" t="b">
        <v>0</v>
      </c>
      <c r="E173" s="117">
        <v>34700</v>
      </c>
      <c r="F173" s="106">
        <v>1187064</v>
      </c>
      <c r="G173" s="106">
        <v>922139</v>
      </c>
      <c r="H173" s="114"/>
      <c r="I173" s="114"/>
      <c r="J173" s="114"/>
      <c r="K173" s="114">
        <v>264925</v>
      </c>
      <c r="L173" s="115">
        <v>93</v>
      </c>
      <c r="M173" s="115">
        <v>1</v>
      </c>
      <c r="N173" s="115">
        <v>1.374371739979E+19</v>
      </c>
    </row>
    <row r="174" spans="4:14" ht="15" customHeight="1">
      <c r="D174" s="111" t="b">
        <v>0</v>
      </c>
      <c r="E174" s="117">
        <v>35065</v>
      </c>
      <c r="F174" s="106">
        <v>1206555</v>
      </c>
      <c r="G174" s="106">
        <v>896211</v>
      </c>
      <c r="H174" s="114"/>
      <c r="I174" s="114"/>
      <c r="J174" s="114"/>
      <c r="K174" s="114">
        <v>310344</v>
      </c>
      <c r="L174" s="115">
        <v>94</v>
      </c>
      <c r="M174" s="115">
        <v>1</v>
      </c>
      <c r="N174" s="115">
        <v>4.6000799809916298E+18</v>
      </c>
    </row>
    <row r="175" spans="4:14" ht="15" customHeight="1">
      <c r="D175" s="111" t="b">
        <v>0</v>
      </c>
      <c r="E175" s="117">
        <v>35431</v>
      </c>
      <c r="F175" s="106">
        <v>1191665</v>
      </c>
      <c r="G175" s="106">
        <v>913402</v>
      </c>
      <c r="H175" s="114"/>
      <c r="I175" s="114"/>
      <c r="J175" s="114"/>
      <c r="K175" s="114">
        <v>278263</v>
      </c>
      <c r="L175" s="115">
        <v>95</v>
      </c>
      <c r="M175" s="115">
        <v>1</v>
      </c>
      <c r="N175" s="115">
        <v>1.82365382325746E+18</v>
      </c>
    </row>
    <row r="176" spans="4:14" ht="15" customHeight="1">
      <c r="D176" s="111" t="b">
        <v>0</v>
      </c>
      <c r="E176" s="117">
        <v>35796</v>
      </c>
      <c r="F176" s="106">
        <v>1203147</v>
      </c>
      <c r="G176" s="106">
        <v>936484</v>
      </c>
      <c r="H176" s="114"/>
      <c r="I176" s="114"/>
      <c r="J176" s="114"/>
      <c r="K176" s="114">
        <v>266663</v>
      </c>
      <c r="L176" s="115">
        <v>96</v>
      </c>
      <c r="M176" s="115">
        <v>1</v>
      </c>
      <c r="N176" s="115">
        <v>9.5664587118348104E+18</v>
      </c>
    </row>
    <row r="177" spans="4:14" ht="15" customHeight="1">
      <c r="D177" s="111" t="b">
        <v>0</v>
      </c>
      <c r="E177" s="117">
        <v>36161</v>
      </c>
      <c r="F177" s="106">
        <v>1177669</v>
      </c>
      <c r="G177" s="106">
        <v>982031</v>
      </c>
      <c r="H177" s="114"/>
      <c r="I177" s="114"/>
      <c r="J177" s="114"/>
      <c r="K177" s="114">
        <v>195638</v>
      </c>
      <c r="L177" s="115">
        <v>97</v>
      </c>
      <c r="M177" s="115">
        <v>1</v>
      </c>
      <c r="N177" s="115">
        <v>6.30963557557905E+18</v>
      </c>
    </row>
    <row r="178" spans="4:14" ht="15" customHeight="1">
      <c r="D178" s="111" t="b">
        <v>0</v>
      </c>
      <c r="E178" s="117">
        <v>36526</v>
      </c>
      <c r="F178" s="106">
        <v>1190547</v>
      </c>
      <c r="G178" s="106">
        <v>961653</v>
      </c>
      <c r="H178" s="114"/>
      <c r="I178" s="114"/>
      <c r="J178" s="114"/>
      <c r="K178" s="114">
        <v>228894</v>
      </c>
      <c r="L178" s="115">
        <v>98</v>
      </c>
      <c r="M178" s="115">
        <v>1</v>
      </c>
      <c r="N178" s="115">
        <v>4.9452399855100099E+18</v>
      </c>
    </row>
    <row r="179" spans="4:14" ht="15" customHeight="1">
      <c r="D179" s="111" t="b">
        <v>0</v>
      </c>
      <c r="E179" s="117">
        <v>36892</v>
      </c>
      <c r="F179" s="106">
        <v>1170662</v>
      </c>
      <c r="G179" s="106">
        <v>970331</v>
      </c>
      <c r="H179" s="114"/>
      <c r="I179" s="114"/>
      <c r="J179" s="114"/>
      <c r="K179" s="114">
        <v>200331</v>
      </c>
      <c r="L179" s="115">
        <v>99</v>
      </c>
      <c r="M179" s="115">
        <v>1</v>
      </c>
      <c r="N179" s="115">
        <v>1.76223062164655E+19</v>
      </c>
    </row>
    <row r="180" spans="4:14" ht="15" customHeight="1">
      <c r="D180" s="111" t="b">
        <v>0</v>
      </c>
      <c r="E180" s="117">
        <v>37257</v>
      </c>
      <c r="F180" s="106">
        <v>1153855</v>
      </c>
      <c r="G180" s="106">
        <v>982379</v>
      </c>
      <c r="H180" s="114"/>
      <c r="I180" s="114"/>
      <c r="J180" s="114"/>
      <c r="K180" s="114">
        <v>171476</v>
      </c>
      <c r="L180" s="115">
        <v>100</v>
      </c>
      <c r="M180" s="115">
        <v>1</v>
      </c>
      <c r="N180" s="115">
        <v>5.4953670256795197E+18</v>
      </c>
    </row>
    <row r="181" spans="4:14" ht="15" customHeight="1">
      <c r="D181" s="111" t="b">
        <v>0</v>
      </c>
      <c r="E181" s="117">
        <v>37622</v>
      </c>
      <c r="F181" s="106">
        <v>1123610</v>
      </c>
      <c r="G181" s="106">
        <v>1014951</v>
      </c>
      <c r="H181" s="114"/>
      <c r="I181" s="114"/>
      <c r="J181" s="114"/>
      <c r="K181" s="114">
        <v>108659</v>
      </c>
      <c r="L181" s="115">
        <v>101</v>
      </c>
      <c r="M181" s="115">
        <v>1</v>
      </c>
      <c r="N181" s="115">
        <v>6.0295500858346496E+18</v>
      </c>
    </row>
    <row r="182" spans="4:14" ht="15" customHeight="1">
      <c r="D182" s="111" t="b">
        <v>0</v>
      </c>
      <c r="E182" s="117">
        <v>37987</v>
      </c>
      <c r="F182" s="106">
        <v>1110721</v>
      </c>
      <c r="G182" s="106">
        <v>1028602</v>
      </c>
      <c r="H182" s="114"/>
      <c r="I182" s="114"/>
      <c r="J182" s="114"/>
      <c r="K182" s="114">
        <v>82119</v>
      </c>
      <c r="L182" s="115">
        <v>102</v>
      </c>
      <c r="M182" s="115">
        <v>1</v>
      </c>
      <c r="N182" s="115">
        <v>9.586966940104149E+18</v>
      </c>
    </row>
    <row r="183" spans="4:14" ht="15" customHeight="1">
      <c r="D183" s="111" t="b">
        <v>0</v>
      </c>
      <c r="E183" s="117">
        <v>38353</v>
      </c>
      <c r="F183" s="106">
        <v>1062530</v>
      </c>
      <c r="G183" s="106">
        <v>1083796</v>
      </c>
      <c r="H183" s="114" t="s">
        <v>1543</v>
      </c>
      <c r="I183" s="114"/>
      <c r="J183" s="114"/>
      <c r="K183" s="114">
        <v>-21266</v>
      </c>
      <c r="L183" s="115">
        <v>103</v>
      </c>
      <c r="M183" s="115">
        <v>1</v>
      </c>
      <c r="N183" s="115">
        <v>1.39558137257188E+19</v>
      </c>
    </row>
    <row r="184" spans="4:14" ht="15" customHeight="1">
      <c r="D184" s="111" t="b">
        <v>0</v>
      </c>
      <c r="E184" s="117">
        <v>38718</v>
      </c>
      <c r="F184" s="106">
        <v>1092674</v>
      </c>
      <c r="G184" s="106">
        <v>1084451</v>
      </c>
      <c r="H184" s="114"/>
      <c r="I184" s="114"/>
      <c r="J184" s="114"/>
      <c r="K184" s="114">
        <v>8223</v>
      </c>
      <c r="L184" s="115">
        <v>104</v>
      </c>
      <c r="M184" s="115">
        <v>1</v>
      </c>
      <c r="N184" s="115">
        <v>7.42157765939938E+18</v>
      </c>
    </row>
    <row r="185" spans="4:14" ht="15" customHeight="1">
      <c r="D185" s="111" t="b">
        <v>0</v>
      </c>
      <c r="E185" s="117">
        <v>39083</v>
      </c>
      <c r="F185" s="106">
        <v>1089818</v>
      </c>
      <c r="G185" s="106">
        <v>1108334</v>
      </c>
      <c r="H185" s="114"/>
      <c r="I185" s="114"/>
      <c r="J185" s="114"/>
      <c r="K185" s="114">
        <v>-18516</v>
      </c>
      <c r="L185" s="115">
        <v>105</v>
      </c>
      <c r="M185" s="115">
        <v>1</v>
      </c>
      <c r="N185" s="115">
        <v>1.53707979930904E+19</v>
      </c>
    </row>
    <row r="186" spans="4:14" ht="15" customHeight="1">
      <c r="D186" s="111" t="b">
        <v>0</v>
      </c>
      <c r="E186" s="117">
        <v>39448</v>
      </c>
      <c r="F186" s="106">
        <v>1091156</v>
      </c>
      <c r="G186" s="106">
        <v>1142407</v>
      </c>
      <c r="H186" s="114"/>
      <c r="I186" s="114"/>
      <c r="J186" s="114"/>
      <c r="K186" s="114">
        <v>-51251</v>
      </c>
      <c r="L186" s="115">
        <v>106</v>
      </c>
      <c r="M186" s="115">
        <v>1</v>
      </c>
      <c r="N186" s="115">
        <v>1.13781311161613E+19</v>
      </c>
    </row>
    <row r="187" spans="4:14" ht="15" customHeight="1">
      <c r="D187" s="111" t="b">
        <v>0</v>
      </c>
      <c r="E187" s="117">
        <v>39814</v>
      </c>
      <c r="F187" s="106">
        <v>1070036</v>
      </c>
      <c r="G187" s="106">
        <v>1141865</v>
      </c>
      <c r="H187" s="114"/>
      <c r="I187" s="114"/>
      <c r="J187" s="114"/>
      <c r="K187" s="114">
        <v>-71829</v>
      </c>
      <c r="L187" s="115">
        <v>107</v>
      </c>
      <c r="M187" s="115">
        <v>1</v>
      </c>
      <c r="N187" s="115">
        <v>1.34948481686102E+19</v>
      </c>
    </row>
    <row r="188" spans="4:14" ht="15" customHeight="1">
      <c r="D188" s="111" t="b">
        <v>0</v>
      </c>
      <c r="E188" s="117">
        <v>40179</v>
      </c>
      <c r="F188" s="106">
        <v>1071305</v>
      </c>
      <c r="G188" s="106">
        <v>1197014</v>
      </c>
      <c r="H188" s="114"/>
      <c r="I188" s="114"/>
      <c r="J188" s="114"/>
      <c r="K188" s="114">
        <v>-125709</v>
      </c>
      <c r="L188" s="115">
        <v>108</v>
      </c>
      <c r="M188" s="115">
        <v>1</v>
      </c>
      <c r="N188" s="115">
        <v>1.1991254771195099E+19</v>
      </c>
    </row>
    <row r="189" spans="4:14" ht="15" customHeight="1">
      <c r="D189" s="111" t="b">
        <v>0</v>
      </c>
      <c r="E189" s="117">
        <v>40544</v>
      </c>
      <c r="F189" s="106">
        <v>1050807</v>
      </c>
      <c r="G189" s="106">
        <v>1253068</v>
      </c>
      <c r="H189" s="114"/>
      <c r="I189" s="114"/>
      <c r="J189" s="114"/>
      <c r="K189" s="114">
        <v>-202261</v>
      </c>
      <c r="L189" s="115">
        <v>109</v>
      </c>
      <c r="M189" s="115">
        <v>1</v>
      </c>
      <c r="N189" s="115">
        <v>1.3426999890324199E+19</v>
      </c>
    </row>
    <row r="190" spans="4:14" ht="15" customHeight="1">
      <c r="D190" s="111" t="b">
        <v>0</v>
      </c>
      <c r="E190" s="117">
        <v>40909</v>
      </c>
      <c r="F190" s="106">
        <v>1037232</v>
      </c>
      <c r="G190" s="106">
        <v>1256359</v>
      </c>
      <c r="H190" s="114"/>
      <c r="I190" s="114"/>
      <c r="J190" s="114"/>
      <c r="K190" s="114">
        <v>-219127</v>
      </c>
      <c r="L190" s="115">
        <v>110</v>
      </c>
      <c r="M190" s="115">
        <v>1</v>
      </c>
      <c r="N190" s="115">
        <v>7.3175520542416497E+18</v>
      </c>
    </row>
    <row r="191" spans="4:14" ht="15" customHeight="1">
      <c r="D191" s="111" t="b">
        <v>0</v>
      </c>
      <c r="E191" s="117">
        <v>41275</v>
      </c>
      <c r="F191" s="106">
        <v>1029817</v>
      </c>
      <c r="G191" s="106">
        <v>1268438</v>
      </c>
      <c r="H191" s="114"/>
      <c r="I191" s="114"/>
      <c r="J191" s="114"/>
      <c r="K191" s="114">
        <v>-238621</v>
      </c>
      <c r="L191" s="115">
        <v>111</v>
      </c>
      <c r="M191" s="115">
        <v>1</v>
      </c>
      <c r="N191" s="115">
        <v>9.4173738293038203E+18</v>
      </c>
    </row>
    <row r="192" spans="4:14" ht="15" customHeight="1">
      <c r="D192" s="111" t="b">
        <v>0</v>
      </c>
      <c r="E192" s="117">
        <v>41640</v>
      </c>
      <c r="F192" s="106">
        <v>1003609</v>
      </c>
      <c r="G192" s="106">
        <v>1273025</v>
      </c>
      <c r="H192" s="114"/>
      <c r="I192" s="114"/>
      <c r="J192" s="114"/>
      <c r="K192" s="114">
        <v>-269416</v>
      </c>
      <c r="L192" s="115">
        <v>112</v>
      </c>
      <c r="M192" s="115">
        <v>1</v>
      </c>
      <c r="N192" s="115">
        <v>1.4220130109736901E+19</v>
      </c>
    </row>
    <row r="193" spans="4:14" ht="15" customHeight="1">
      <c r="D193" s="111" t="b">
        <v>0</v>
      </c>
      <c r="E193" s="117">
        <v>42005</v>
      </c>
      <c r="F193" s="106">
        <v>1005721</v>
      </c>
      <c r="G193" s="106">
        <v>1290510</v>
      </c>
      <c r="H193" s="114"/>
      <c r="I193" s="114"/>
      <c r="J193" s="114"/>
      <c r="K193" s="114">
        <v>-284789</v>
      </c>
      <c r="L193" s="115">
        <v>113</v>
      </c>
      <c r="M193" s="115">
        <v>1</v>
      </c>
      <c r="N193" s="115">
        <v>1.5812142635697799E+19</v>
      </c>
    </row>
    <row r="194" spans="4:14" ht="15" customHeight="1">
      <c r="D194" s="111" t="b">
        <v>0</v>
      </c>
      <c r="E194" s="117">
        <v>42370</v>
      </c>
      <c r="F194" s="106">
        <v>977242</v>
      </c>
      <c r="G194" s="106">
        <v>1308158</v>
      </c>
      <c r="H194" s="114"/>
      <c r="I194" s="114"/>
      <c r="J194" s="114"/>
      <c r="K194" s="114">
        <v>-330916</v>
      </c>
      <c r="L194" s="115">
        <v>114</v>
      </c>
      <c r="M194" s="115">
        <v>1</v>
      </c>
      <c r="N194" s="115">
        <v>1.74071765383889E+19</v>
      </c>
    </row>
    <row r="195" spans="4:14" ht="15" customHeight="1">
      <c r="D195" s="111" t="b">
        <v>0</v>
      </c>
      <c r="E195" s="117">
        <v>42736</v>
      </c>
      <c r="F195" s="106">
        <v>946146</v>
      </c>
      <c r="G195" s="106">
        <v>1340567</v>
      </c>
      <c r="H195" s="114"/>
      <c r="I195" s="114"/>
      <c r="J195" s="114"/>
      <c r="K195" s="114">
        <v>-394421</v>
      </c>
      <c r="L195" s="115">
        <v>115</v>
      </c>
      <c r="M195" s="115">
        <v>1</v>
      </c>
      <c r="N195" s="115">
        <v>1.3407768008765499E+18</v>
      </c>
    </row>
    <row r="196" spans="4:14" ht="15" customHeight="1">
      <c r="D196" s="111" t="b">
        <v>0</v>
      </c>
      <c r="E196" s="117">
        <v>43101</v>
      </c>
      <c r="F196" s="106">
        <v>918400</v>
      </c>
      <c r="G196" s="106">
        <v>1362470</v>
      </c>
      <c r="H196" s="114"/>
      <c r="I196" s="114"/>
      <c r="J196" s="114"/>
      <c r="K196" s="114">
        <v>-444070</v>
      </c>
      <c r="L196" s="115">
        <v>116</v>
      </c>
      <c r="M196" s="115">
        <v>1</v>
      </c>
      <c r="N196" s="115">
        <v>6.3459652978741801E+18</v>
      </c>
    </row>
    <row r="197" spans="4:14" ht="15" customHeight="1">
      <c r="D197" s="112" t="b">
        <v>0</v>
      </c>
      <c r="E197" s="118">
        <v>43466</v>
      </c>
      <c r="F197" s="108">
        <v>865239</v>
      </c>
      <c r="G197" s="108">
        <v>1381093</v>
      </c>
      <c r="H197" s="114"/>
      <c r="I197" s="114"/>
      <c r="J197" s="114"/>
      <c r="K197" s="114">
        <v>-515854</v>
      </c>
      <c r="L197" s="115">
        <v>117</v>
      </c>
      <c r="M197" s="115">
        <v>1</v>
      </c>
      <c r="N197" s="115">
        <v>6.5098666758087496E+18</v>
      </c>
    </row>
  </sheetData>
  <mergeCells count="1">
    <mergeCell ref="E7:F7"/>
  </mergeCells>
  <phoneticPr fontId="32" type="noConversion"/>
  <conditionalFormatting sqref="E23:G30 E36:G40 E46:G54">
    <cfRule type="cellIs" dxfId="76" priority="12" operator="equal">
      <formula>0</formula>
    </cfRule>
  </conditionalFormatting>
  <conditionalFormatting sqref="D80:D197">
    <cfRule type="cellIs" dxfId="75" priority="11" operator="notEqual">
      <formula>FALSE</formula>
    </cfRule>
  </conditionalFormatting>
  <conditionalFormatting sqref="E17:K17">
    <cfRule type="cellIs" dxfId="74"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73" priority="8"/>
  </conditionalFormatting>
  <conditionalFormatting sqref="E15:K15">
    <cfRule type="cellIs" dxfId="72" priority="6" operator="notEqual">
      <formula>"Definition"</formula>
    </cfRule>
  </conditionalFormatting>
  <conditionalFormatting sqref="E7">
    <cfRule type="cellIs" dxfId="71" priority="5" operator="notEqual">
      <formula>"Dataset Description"</formula>
    </cfRule>
  </conditionalFormatting>
  <conditionalFormatting sqref="E58:G65">
    <cfRule type="cellIs" dxfId="70"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K30 H36:K40 H46:K54">
    <cfRule type="cellIs" dxfId="69" priority="3" operator="equal">
      <formula>0</formula>
    </cfRule>
  </conditionalFormatting>
  <conditionalFormatting sqref="H24:K26">
    <cfRule type="colorScale" priority="1">
      <colorScale>
        <cfvo type="num" val="0"/>
        <cfvo type="num" val="0.2"/>
        <color rgb="FF000000"/>
        <color rgb="FF7A0000"/>
      </colorScale>
    </cfRule>
  </conditionalFormatting>
  <conditionalFormatting sqref="H58:K65">
    <cfRule type="cellIs" dxfId="68"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DD52A-3E3D-4C10-842B-379F4F66B40A}">
  <sheetPr codeName="Sheet23">
    <tabColor rgb="FF343434"/>
  </sheetPr>
  <dimension ref="A1:W180"/>
  <sheetViews>
    <sheetView zoomScale="85" zoomScaleNormal="85" workbookViewId="0">
      <pane xSplit="4" ySplit="19" topLeftCell="E20" activePane="bottomRight" state="frozen"/>
      <selection sqref="A1:B1"/>
      <selection pane="topRight" sqref="A1:B1"/>
      <selection pane="bottomLeft" sqref="A1:B1"/>
      <selection pane="bottomRight" activeCell="E85" sqref="E85"/>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7" width="27.6640625" customWidth="1"/>
    <col min="8" max="8" width="15.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134</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101</v>
      </c>
    </row>
    <row r="10" spans="1:23" ht="15" hidden="1" customHeight="1" outlineLevel="1">
      <c r="D10" s="3" t="s">
        <v>50</v>
      </c>
      <c r="E10" s="26">
        <v>3</v>
      </c>
    </row>
    <row r="11" spans="1:23" ht="15" hidden="1" customHeight="1" outlineLevel="1">
      <c r="D11" s="3" t="s">
        <v>12</v>
      </c>
      <c r="E11" s="26" t="s">
        <v>224</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row>
    <row r="16" spans="1:23" ht="10.199999999999999" hidden="1" customHeight="1" outlineLevel="1"/>
    <row r="17" spans="1:10" ht="34.950000000000003" hidden="1" customHeight="1" outlineLevel="1">
      <c r="D17" s="21" t="s">
        <v>3</v>
      </c>
      <c r="E17" s="45" t="s">
        <v>47</v>
      </c>
      <c r="F17" s="46" t="s">
        <v>47</v>
      </c>
      <c r="G17" s="47" t="s">
        <v>47</v>
      </c>
    </row>
    <row r="18" spans="1:10" ht="10.199999999999999" hidden="1" customHeight="1" outlineLevel="1"/>
    <row r="19" spans="1:10" s="23" customFormat="1" ht="30" customHeight="1" collapsed="1">
      <c r="A19"/>
      <c r="B19"/>
      <c r="C19" s="91"/>
      <c r="D19" s="91" t="s">
        <v>4</v>
      </c>
      <c r="E19" s="92" t="s">
        <v>135</v>
      </c>
      <c r="F19" s="92" t="s">
        <v>136</v>
      </c>
      <c r="G19" s="92" t="s">
        <v>137</v>
      </c>
      <c r="H19" s="23" t="s">
        <v>85</v>
      </c>
      <c r="I19" s="23" t="s">
        <v>38</v>
      </c>
      <c r="J19" s="23" t="s">
        <v>86</v>
      </c>
    </row>
    <row r="20" spans="1:10" ht="10.199999999999999" customHeight="1"/>
    <row r="21" spans="1:10" ht="14.4" outlineLevel="1">
      <c r="C21" s="41" t="s">
        <v>76</v>
      </c>
      <c r="D21" s="2" t="s">
        <v>7</v>
      </c>
    </row>
    <row r="22" spans="1:10" ht="10.199999999999999" customHeight="1" outlineLevel="1"/>
    <row r="23" spans="1:10" ht="15" hidden="1" customHeight="1" outlineLevel="2">
      <c r="D23" s="19" t="s">
        <v>8</v>
      </c>
      <c r="E23" s="9" t="s">
        <v>194</v>
      </c>
      <c r="F23" s="9" t="s">
        <v>193</v>
      </c>
      <c r="G23" s="9" t="s">
        <v>193</v>
      </c>
    </row>
    <row r="24" spans="1:10" ht="15" hidden="1" customHeight="1" outlineLevel="2">
      <c r="D24" s="3" t="s">
        <v>9</v>
      </c>
      <c r="E24" s="10">
        <v>1</v>
      </c>
      <c r="F24" s="10">
        <v>1</v>
      </c>
      <c r="G24" s="10">
        <v>1</v>
      </c>
    </row>
    <row r="25" spans="1:10" ht="15" hidden="1" customHeight="1" outlineLevel="2">
      <c r="D25" s="18" t="s">
        <v>10</v>
      </c>
      <c r="E25" s="10">
        <v>0</v>
      </c>
      <c r="F25" s="10">
        <v>0</v>
      </c>
      <c r="G25" s="10">
        <v>0</v>
      </c>
    </row>
    <row r="26" spans="1:10" ht="15" hidden="1" customHeight="1" outlineLevel="2">
      <c r="D26" s="18" t="s">
        <v>11</v>
      </c>
      <c r="E26" s="10">
        <v>0.29514393719104298</v>
      </c>
      <c r="F26" s="10">
        <v>0.23495202093631801</v>
      </c>
      <c r="G26" s="10">
        <v>0.23495202093631801</v>
      </c>
    </row>
    <row r="27" spans="1:10" ht="15" hidden="1" customHeight="1" outlineLevel="2">
      <c r="D27" s="18" t="s">
        <v>12</v>
      </c>
      <c r="E27" s="11">
        <v>1015</v>
      </c>
      <c r="F27" s="11">
        <v>808</v>
      </c>
      <c r="G27" s="11">
        <v>808</v>
      </c>
    </row>
    <row r="28" spans="1:10" ht="15" hidden="1" customHeight="1" outlineLevel="2">
      <c r="D28" s="18" t="s">
        <v>13</v>
      </c>
      <c r="E28" s="11">
        <v>101</v>
      </c>
      <c r="F28" s="11">
        <v>101</v>
      </c>
      <c r="G28" s="11">
        <v>101</v>
      </c>
    </row>
    <row r="29" spans="1:10" ht="15" hidden="1" customHeight="1" outlineLevel="2">
      <c r="D29" s="19" t="s">
        <v>14</v>
      </c>
      <c r="E29" s="11">
        <v>101</v>
      </c>
      <c r="F29" s="11">
        <v>101</v>
      </c>
      <c r="G29" s="11">
        <v>101</v>
      </c>
    </row>
    <row r="30" spans="1:10" ht="15" hidden="1" customHeight="1" outlineLevel="2">
      <c r="D30" s="3" t="s">
        <v>15</v>
      </c>
      <c r="E30" s="11">
        <v>0</v>
      </c>
      <c r="F30" s="11">
        <v>0</v>
      </c>
      <c r="G30" s="11">
        <v>0</v>
      </c>
    </row>
    <row r="31" spans="1:10" ht="10.199999999999999" hidden="1" customHeight="1" outlineLevel="2"/>
    <row r="32" spans="1:10" ht="150" hidden="1" customHeight="1" outlineLevel="2"/>
    <row r="33" spans="3:7" ht="10.199999999999999" hidden="1" customHeight="1" outlineLevel="2"/>
    <row r="34" spans="3:7" ht="14.4" outlineLevel="1" collapsed="1">
      <c r="C34" s="41" t="s">
        <v>76</v>
      </c>
      <c r="D34" s="2" t="s">
        <v>16</v>
      </c>
    </row>
    <row r="35" spans="3:7" ht="10.199999999999999" customHeight="1" outlineLevel="1"/>
    <row r="36" spans="3:7" ht="15" hidden="1" customHeight="1" outlineLevel="2">
      <c r="D36" s="3" t="s">
        <v>17</v>
      </c>
      <c r="E36" s="12"/>
      <c r="F36" s="12">
        <v>595274.168316831</v>
      </c>
      <c r="G36" s="12">
        <v>629668.78217821696</v>
      </c>
    </row>
    <row r="37" spans="3:7" ht="15" hidden="1" customHeight="1" outlineLevel="2">
      <c r="D37" s="18" t="s">
        <v>18</v>
      </c>
      <c r="E37" s="12"/>
      <c r="F37" s="12">
        <v>628788</v>
      </c>
      <c r="G37" s="12">
        <v>614940</v>
      </c>
    </row>
    <row r="38" spans="3:7" ht="15" hidden="1" customHeight="1" outlineLevel="2">
      <c r="D38" s="18" t="s">
        <v>19</v>
      </c>
      <c r="E38" s="12">
        <v>0</v>
      </c>
      <c r="F38" s="12">
        <v>9772</v>
      </c>
      <c r="G38" s="12">
        <v>50252</v>
      </c>
    </row>
    <row r="39" spans="3:7" ht="15" hidden="1" customHeight="1" outlineLevel="2">
      <c r="D39" s="3" t="s">
        <v>20</v>
      </c>
      <c r="E39" s="12"/>
      <c r="F39" s="12">
        <v>241556.59951671999</v>
      </c>
      <c r="G39" s="12">
        <v>221812.38600062899</v>
      </c>
    </row>
    <row r="40" spans="3:7" ht="15" hidden="1" customHeight="1" outlineLevel="2">
      <c r="D40" s="20" t="s">
        <v>21</v>
      </c>
      <c r="E40" s="12"/>
      <c r="F40" s="12">
        <v>58349590770.081299</v>
      </c>
      <c r="G40" s="12">
        <v>49200734583.292</v>
      </c>
    </row>
    <row r="41" spans="3:7" ht="10.199999999999999" hidden="1" customHeight="1" outlineLevel="2"/>
    <row r="42" spans="3:7" ht="150" hidden="1" customHeight="1" outlineLevel="2"/>
    <row r="43" spans="3:7" ht="10.199999999999999" hidden="1" customHeight="1" outlineLevel="2"/>
    <row r="44" spans="3:7" ht="14.4" outlineLevel="1" collapsed="1">
      <c r="C44" s="41" t="s">
        <v>76</v>
      </c>
      <c r="D44" s="2" t="s">
        <v>22</v>
      </c>
    </row>
    <row r="45" spans="3:7" ht="10.050000000000001" customHeight="1" outlineLevel="1"/>
    <row r="46" spans="3:7" ht="15" hidden="1" customHeight="1" outlineLevel="2">
      <c r="D46" s="3" t="s">
        <v>23</v>
      </c>
      <c r="E46" s="12"/>
      <c r="F46" s="12">
        <v>9772</v>
      </c>
      <c r="G46" s="12">
        <v>50252</v>
      </c>
    </row>
    <row r="47" spans="3:7" ht="15" hidden="1" customHeight="1" outlineLevel="2">
      <c r="D47" s="18">
        <v>0.05</v>
      </c>
      <c r="E47" s="12"/>
      <c r="F47" s="12">
        <v>49928</v>
      </c>
      <c r="G47" s="12">
        <v>159961</v>
      </c>
    </row>
    <row r="48" spans="3:7" ht="15" hidden="1" customHeight="1" outlineLevel="2">
      <c r="D48" s="19">
        <v>0.25</v>
      </c>
      <c r="E48" s="12"/>
      <c r="F48" s="12">
        <v>521998</v>
      </c>
      <c r="G48" s="12">
        <v>531018</v>
      </c>
    </row>
    <row r="49" spans="3:7" ht="15" hidden="1" customHeight="1" outlineLevel="2">
      <c r="D49" s="3">
        <v>0.5</v>
      </c>
      <c r="E49" s="12"/>
      <c r="F49" s="12">
        <v>628788</v>
      </c>
      <c r="G49" s="12">
        <v>614940</v>
      </c>
    </row>
    <row r="50" spans="3:7" ht="15" hidden="1" customHeight="1" outlineLevel="2">
      <c r="D50" s="18">
        <v>0.75</v>
      </c>
      <c r="E50" s="12"/>
      <c r="F50" s="12">
        <v>744209</v>
      </c>
      <c r="G50" s="12">
        <v>775708</v>
      </c>
    </row>
    <row r="51" spans="3:7" ht="15" hidden="1" customHeight="1" outlineLevel="2">
      <c r="D51" s="18">
        <v>0.95</v>
      </c>
      <c r="E51" s="12"/>
      <c r="F51" s="12">
        <v>901124</v>
      </c>
      <c r="G51" s="12">
        <v>963933</v>
      </c>
    </row>
    <row r="52" spans="3:7" ht="15" hidden="1" customHeight="1" outlineLevel="2">
      <c r="D52" s="3" t="s">
        <v>24</v>
      </c>
      <c r="E52" s="12"/>
      <c r="F52" s="12">
        <v>962378</v>
      </c>
      <c r="G52" s="12">
        <v>1053061</v>
      </c>
    </row>
    <row r="53" spans="3:7" ht="15" hidden="1" customHeight="1" outlineLevel="2">
      <c r="D53" s="18" t="s">
        <v>25</v>
      </c>
      <c r="E53" s="12"/>
      <c r="F53" s="12">
        <v>952606</v>
      </c>
      <c r="G53" s="12">
        <v>1002809</v>
      </c>
    </row>
    <row r="54" spans="3:7" ht="15" hidden="1" customHeight="1" outlineLevel="2">
      <c r="D54" s="3" t="s">
        <v>26</v>
      </c>
      <c r="E54" s="12"/>
      <c r="F54" s="12">
        <v>222211</v>
      </c>
      <c r="G54" s="12">
        <v>244690</v>
      </c>
    </row>
    <row r="55" spans="3:7" ht="10.199999999999999" hidden="1" customHeight="1" outlineLevel="2"/>
    <row r="56" spans="3:7" ht="14.4" outlineLevel="1" collapsed="1">
      <c r="C56" s="41" t="s">
        <v>76</v>
      </c>
      <c r="D56" s="2" t="s">
        <v>27</v>
      </c>
    </row>
    <row r="57" spans="3:7" ht="10.050000000000001" customHeight="1" outlineLevel="1"/>
    <row r="58" spans="3:7" ht="15" hidden="1" customHeight="1" outlineLevel="2">
      <c r="D58" s="3" t="s">
        <v>28</v>
      </c>
      <c r="E58" s="36" t="b">
        <v>0</v>
      </c>
      <c r="F58" s="36" t="b">
        <v>0</v>
      </c>
      <c r="G58" s="36" t="b">
        <v>0</v>
      </c>
    </row>
    <row r="59" spans="3:7" ht="15" hidden="1" customHeight="1" outlineLevel="2">
      <c r="D59" s="18" t="s">
        <v>29</v>
      </c>
      <c r="E59" s="36" t="b">
        <v>0</v>
      </c>
      <c r="F59" s="36" t="b">
        <v>0</v>
      </c>
      <c r="G59" s="36" t="b">
        <v>0</v>
      </c>
    </row>
    <row r="60" spans="3:7" ht="15" hidden="1" customHeight="1" outlineLevel="2">
      <c r="D60" s="18" t="s">
        <v>30</v>
      </c>
      <c r="E60" s="36" t="b">
        <v>0</v>
      </c>
      <c r="F60" s="36" t="b">
        <v>0</v>
      </c>
      <c r="G60" s="36" t="b">
        <v>0</v>
      </c>
    </row>
    <row r="61" spans="3:7" ht="15" hidden="1" customHeight="1" outlineLevel="2">
      <c r="D61" s="18" t="s">
        <v>31</v>
      </c>
      <c r="E61" s="36" t="b">
        <v>0</v>
      </c>
      <c r="F61" s="36" t="b">
        <v>0</v>
      </c>
      <c r="G61" s="36" t="b">
        <v>0</v>
      </c>
    </row>
    <row r="62" spans="3:7" ht="15" hidden="1" customHeight="1" outlineLevel="2">
      <c r="D62" s="3" t="s">
        <v>32</v>
      </c>
      <c r="E62" s="36" t="b">
        <v>0</v>
      </c>
      <c r="F62" s="36" t="b">
        <v>0</v>
      </c>
      <c r="G62" s="36" t="b">
        <v>0</v>
      </c>
    </row>
    <row r="63" spans="3:7" ht="15" hidden="1" customHeight="1" outlineLevel="2">
      <c r="D63" s="18" t="s">
        <v>33</v>
      </c>
      <c r="E63" s="36" t="b">
        <v>0</v>
      </c>
      <c r="F63" s="36" t="b">
        <v>0</v>
      </c>
      <c r="G63" s="36" t="b">
        <v>0</v>
      </c>
    </row>
    <row r="64" spans="3:7" ht="15" hidden="1" customHeight="1" outlineLevel="2">
      <c r="D64" s="18" t="s">
        <v>34</v>
      </c>
      <c r="E64" s="36" t="b">
        <v>0</v>
      </c>
      <c r="F64" s="36" t="b">
        <v>0</v>
      </c>
      <c r="G64" s="36" t="b">
        <v>0</v>
      </c>
    </row>
    <row r="65" spans="3:10" ht="15" hidden="1" customHeight="1" outlineLevel="2">
      <c r="D65" s="3" t="s">
        <v>35</v>
      </c>
      <c r="E65" s="36" t="b">
        <v>0</v>
      </c>
      <c r="F65" s="36" t="b">
        <v>0</v>
      </c>
      <c r="G65" s="36" t="b">
        <v>0</v>
      </c>
    </row>
    <row r="66" spans="3:10" ht="10.199999999999999" hidden="1" customHeight="1" outlineLevel="2"/>
    <row r="67" spans="3:10" ht="14.4" outlineLevel="1" collapsed="1">
      <c r="C67" s="41" t="s">
        <v>76</v>
      </c>
      <c r="D67" s="2" t="s">
        <v>36</v>
      </c>
    </row>
    <row r="68" spans="3:10" ht="10.050000000000001" customHeight="1" outlineLevel="1"/>
    <row r="69" spans="3:10" ht="15" hidden="1" customHeight="1" outlineLevel="2">
      <c r="D69" s="3" t="str">
        <f>IF(COUNTIF(FieldList1, "&lt;&gt;FALSE") = 0,"",SUBSTITUTE(LOWER(D58)," ","_") &amp;" = ")</f>
        <v/>
      </c>
      <c r="E69" t="str">
        <f>IF(COUNTIF(FieldList1, "&lt;&gt;FALSE") = 0,"","['"&amp;_xlfn.TEXTJOIN("', '", TRUE, _xlfn._xlws.FILTER(FieldRange,FieldList1&lt;&gt; FALSE, ""))&amp;"']")</f>
        <v/>
      </c>
    </row>
    <row r="70" spans="3:10" ht="15" hidden="1" customHeight="1" outlineLevel="2">
      <c r="D70" s="17" t="str">
        <f>IF(COUNTIF(FieldList2, "&lt;&gt;FALSE") = 0,"",SUBSTITUTE(LOWER(D59)," ","_")&amp;" = ")</f>
        <v/>
      </c>
      <c r="E70" t="str">
        <f>IF(COUNTIF(FieldList2, "&lt;&gt;FALSE") = 0,"","['"&amp;_xlfn.TEXTJOIN("', '", TRUE, _xlfn._xlws.FILTER(FieldRange,FieldList2&lt;&gt; FALSE, ""))&amp;"']")</f>
        <v/>
      </c>
    </row>
    <row r="71" spans="3:10" ht="15" hidden="1" customHeight="1" outlineLevel="2">
      <c r="D71" s="17" t="str">
        <f>IF(COUNTIF(FieldList3, "&lt;&gt;FALSE") = 0,"",SUBSTITUTE(LOWER(D60)," ","_")&amp;" = ")</f>
        <v/>
      </c>
      <c r="E71" t="str">
        <f>IF(COUNTIF(FieldList3, "&lt;&gt;FALSE") = 0,"","['"&amp;_xlfn.TEXTJOIN("', '", TRUE, _xlfn._xlws.FILTER(FieldRange,FieldList3&lt;&gt; FALSE, ""))&amp;"']")</f>
        <v/>
      </c>
    </row>
    <row r="72" spans="3:10" ht="15" hidden="1" customHeight="1" outlineLevel="2">
      <c r="D72" s="17" t="str">
        <f>IF(COUNTIF(FieldList4, "&lt;&gt;FALSE") = 0,"",SUBSTITUTE(LOWER(D61)," ","_")&amp;" = ")</f>
        <v/>
      </c>
      <c r="E72" t="str">
        <f>IF(COUNTIF(FieldList4, "&lt;&gt;FALSE") = 0,"","['"&amp;_xlfn.TEXTJOIN("', '", TRUE, _xlfn._xlws.FILTER(FieldRange,FieldList4&lt;&gt; FALSE, ""))&amp;"']")</f>
        <v/>
      </c>
    </row>
    <row r="73" spans="3:10" ht="15" hidden="1" customHeight="1" outlineLevel="2">
      <c r="D73" s="17" t="str">
        <f>IF(COUNTIF(FieldList5, "&lt;&gt;FALSE") = 0,"",SUBSTITUTE(LOWER(D62)," ","_")&amp;" = ")</f>
        <v/>
      </c>
      <c r="E73" t="str">
        <f>IF(COUNTIF(FieldList5, "&lt;&gt;FALSE") = 0,"","['"&amp;_xlfn.TEXTJOIN("', '", TRUE, _xlfn._xlws.FILTER(FieldRange,FieldList5&lt;&gt; FALSE, ""))&amp;"']")</f>
        <v/>
      </c>
    </row>
    <row r="74" spans="3:10" ht="15" hidden="1" customHeight="1" outlineLevel="2">
      <c r="D74" s="17" t="str">
        <f>IF(COUNTIF(FieldList6, "&lt;&gt;FALSE") = 0,"",SUBSTITUTE(LOWER(D63)," ","_")&amp;" = ")</f>
        <v/>
      </c>
      <c r="E74" t="str">
        <f>IF(COUNTIF(FieldList6, "&lt;&gt;FALSE") = 0,"","['"&amp;_xlfn.TEXTJOIN("', '", TRUE, _xlfn._xlws.FILTER(FieldRange,FieldList6&lt;&gt; FALSE, ""))&amp;"']")</f>
        <v/>
      </c>
    </row>
    <row r="75" spans="3:10"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0"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0" ht="15" hidden="1" customHeight="1" outlineLevel="2">
      <c r="D77" s="15" t="str">
        <f>IF(COUNTIF(tbl_SourceData_japan_populati[Record List], "&lt;&gt;FALSE") = 0,"",SUBSTITUTE(LOWER(LightHeader)," ", "_") &amp;" = ")</f>
        <v/>
      </c>
      <c r="E77" t="str" cm="1">
        <f t="array" ref="E77">IF(COUNTIF(tbl_SourceData_japan_populati[Record List], "&lt;&gt;FALSE") = 0,"","['"&amp;_xlfn.TEXTJOIN("', '", TRUE, _xlfn._xlws.FILTER(_xlfn.TAKE(tbl_SourceData_japan_populati[],,-1), tbl_SourceData_japan_populati[Record List] &lt;&gt; FALSE, ""))&amp;"']")</f>
        <v/>
      </c>
    </row>
    <row r="78" spans="3:10" ht="10.199999999999999" hidden="1" customHeight="1" outlineLevel="1" collapsed="1"/>
    <row r="79" spans="3:10" ht="30" customHeight="1">
      <c r="D79" s="109" t="s">
        <v>37</v>
      </c>
      <c r="E79" s="100" t="s">
        <v>135</v>
      </c>
      <c r="F79" s="100" t="s">
        <v>136</v>
      </c>
      <c r="G79" s="100" t="s">
        <v>137</v>
      </c>
      <c r="H79" s="109" t="s">
        <v>85</v>
      </c>
      <c r="I79" s="109" t="s">
        <v>38</v>
      </c>
      <c r="J79" s="109" t="s">
        <v>86</v>
      </c>
    </row>
    <row r="80" spans="3:10" ht="15" customHeight="1">
      <c r="D80" s="110" t="b">
        <v>0</v>
      </c>
      <c r="E80" s="102">
        <v>0</v>
      </c>
      <c r="F80" s="102">
        <v>441097</v>
      </c>
      <c r="G80" s="102">
        <v>417432</v>
      </c>
      <c r="H80" s="115">
        <v>0</v>
      </c>
      <c r="I80" s="115">
        <v>0</v>
      </c>
      <c r="J80" s="115">
        <v>1.3338601594162065E+19</v>
      </c>
    </row>
    <row r="81" spans="4:10" ht="15" customHeight="1">
      <c r="D81" s="110" t="b">
        <v>0</v>
      </c>
      <c r="E81" s="102">
        <v>1</v>
      </c>
      <c r="F81" s="102">
        <v>447576</v>
      </c>
      <c r="G81" s="102">
        <v>422832</v>
      </c>
      <c r="H81" s="115">
        <v>1</v>
      </c>
      <c r="I81" s="115">
        <v>0</v>
      </c>
      <c r="J81" s="115">
        <v>1.5649480256315238E+18</v>
      </c>
    </row>
    <row r="82" spans="4:10" ht="15" customHeight="1">
      <c r="D82" s="111" t="b">
        <v>0</v>
      </c>
      <c r="E82" s="105">
        <v>2</v>
      </c>
      <c r="F82" s="106">
        <v>454476</v>
      </c>
      <c r="G82" s="106">
        <v>428626</v>
      </c>
      <c r="H82" s="115">
        <v>2</v>
      </c>
      <c r="I82" s="115">
        <v>0</v>
      </c>
      <c r="J82" s="115">
        <v>4.9053046961038162E+18</v>
      </c>
    </row>
    <row r="83" spans="4:10" ht="15" customHeight="1">
      <c r="D83" s="111" t="b">
        <v>0</v>
      </c>
      <c r="E83" s="105">
        <v>3</v>
      </c>
      <c r="F83" s="106">
        <v>462238</v>
      </c>
      <c r="G83" s="106">
        <v>435235</v>
      </c>
      <c r="H83" s="115">
        <v>3</v>
      </c>
      <c r="I83" s="115">
        <v>0</v>
      </c>
      <c r="J83" s="115">
        <v>9.3320648241101271E+18</v>
      </c>
    </row>
    <row r="84" spans="4:10" ht="15" customHeight="1">
      <c r="D84" s="111" t="b">
        <v>0</v>
      </c>
      <c r="E84" s="105">
        <v>4</v>
      </c>
      <c r="F84" s="106">
        <v>482670</v>
      </c>
      <c r="G84" s="106">
        <v>453838</v>
      </c>
      <c r="H84" s="115">
        <v>4</v>
      </c>
      <c r="I84" s="115">
        <v>0</v>
      </c>
      <c r="J84" s="115">
        <v>8.7369980235364209E+18</v>
      </c>
    </row>
    <row r="85" spans="4:10" ht="15" customHeight="1">
      <c r="D85" s="111" t="b">
        <v>0</v>
      </c>
      <c r="E85" s="105">
        <v>5</v>
      </c>
      <c r="F85" s="106">
        <v>506636</v>
      </c>
      <c r="G85" s="106">
        <v>475965</v>
      </c>
      <c r="H85" s="115">
        <v>5</v>
      </c>
      <c r="I85" s="115">
        <v>0</v>
      </c>
      <c r="J85" s="115">
        <v>1.2160035813968716E+19</v>
      </c>
    </row>
    <row r="86" spans="4:10" ht="15" customHeight="1">
      <c r="D86" s="111" t="b">
        <v>0</v>
      </c>
      <c r="E86" s="105">
        <v>6</v>
      </c>
      <c r="F86" s="106">
        <v>521998</v>
      </c>
      <c r="G86" s="106">
        <v>490126</v>
      </c>
      <c r="H86" s="115">
        <v>6</v>
      </c>
      <c r="I86" s="115">
        <v>0</v>
      </c>
      <c r="J86" s="115">
        <v>1.4379355883354917E+19</v>
      </c>
    </row>
    <row r="87" spans="4:10" ht="15" customHeight="1">
      <c r="D87" s="111" t="b">
        <v>0</v>
      </c>
      <c r="E87" s="105">
        <v>7</v>
      </c>
      <c r="F87" s="106">
        <v>537697</v>
      </c>
      <c r="G87" s="106">
        <v>504629</v>
      </c>
      <c r="H87" s="115">
        <v>7</v>
      </c>
      <c r="I87" s="115">
        <v>0</v>
      </c>
      <c r="J87" s="115">
        <v>1.7787366233779255E+19</v>
      </c>
    </row>
    <row r="88" spans="4:10" ht="15" customHeight="1">
      <c r="D88" s="111" t="b">
        <v>0</v>
      </c>
      <c r="E88" s="105">
        <v>8</v>
      </c>
      <c r="F88" s="106">
        <v>546717</v>
      </c>
      <c r="G88" s="106">
        <v>512804</v>
      </c>
      <c r="H88" s="115">
        <v>8</v>
      </c>
      <c r="I88" s="115">
        <v>0</v>
      </c>
      <c r="J88" s="115">
        <v>5.4326635676484434E+18</v>
      </c>
    </row>
    <row r="89" spans="4:10" ht="15" customHeight="1">
      <c r="D89" s="111" t="b">
        <v>0</v>
      </c>
      <c r="E89" s="105">
        <v>9</v>
      </c>
      <c r="F89" s="106">
        <v>555277</v>
      </c>
      <c r="G89" s="106">
        <v>520835</v>
      </c>
      <c r="H89" s="115">
        <v>9</v>
      </c>
      <c r="I89" s="115">
        <v>0</v>
      </c>
      <c r="J89" s="115">
        <v>1.5518298603994311E+19</v>
      </c>
    </row>
    <row r="90" spans="4:10" ht="15" customHeight="1">
      <c r="D90" s="111" t="b">
        <v>0</v>
      </c>
      <c r="E90" s="105">
        <v>10</v>
      </c>
      <c r="F90" s="106">
        <v>565591</v>
      </c>
      <c r="G90" s="106">
        <v>531018</v>
      </c>
      <c r="H90" s="115">
        <v>10</v>
      </c>
      <c r="I90" s="115">
        <v>0</v>
      </c>
      <c r="J90" s="115">
        <v>1.0429746302341571E+19</v>
      </c>
    </row>
    <row r="91" spans="4:10" ht="15" customHeight="1">
      <c r="D91" s="111" t="b">
        <v>0</v>
      </c>
      <c r="E91" s="105">
        <v>11</v>
      </c>
      <c r="F91" s="106">
        <v>568949</v>
      </c>
      <c r="G91" s="106">
        <v>534365</v>
      </c>
      <c r="H91" s="115">
        <v>11</v>
      </c>
      <c r="I91" s="115">
        <v>0</v>
      </c>
      <c r="J91" s="115">
        <v>1.1821741310851013E+18</v>
      </c>
    </row>
    <row r="92" spans="4:10" ht="15" customHeight="1">
      <c r="D92" s="111" t="b">
        <v>0</v>
      </c>
      <c r="E92" s="105">
        <v>12</v>
      </c>
      <c r="F92" s="106">
        <v>575519</v>
      </c>
      <c r="G92" s="106">
        <v>540809</v>
      </c>
      <c r="H92" s="115">
        <v>12</v>
      </c>
      <c r="I92" s="115">
        <v>0</v>
      </c>
      <c r="J92" s="115">
        <v>8.642564324167807E+18</v>
      </c>
    </row>
    <row r="93" spans="4:10" ht="15" customHeight="1">
      <c r="D93" s="111" t="b">
        <v>0</v>
      </c>
      <c r="E93" s="105">
        <v>13</v>
      </c>
      <c r="F93" s="106">
        <v>582017</v>
      </c>
      <c r="G93" s="106">
        <v>548400</v>
      </c>
      <c r="H93" s="115">
        <v>13</v>
      </c>
      <c r="I93" s="115">
        <v>0</v>
      </c>
      <c r="J93" s="115">
        <v>1.2814069708740643E+19</v>
      </c>
    </row>
    <row r="94" spans="4:10" ht="15" customHeight="1">
      <c r="D94" s="111" t="b">
        <v>0</v>
      </c>
      <c r="E94" s="105">
        <v>14</v>
      </c>
      <c r="F94" s="106">
        <v>587016</v>
      </c>
      <c r="G94" s="106">
        <v>553535</v>
      </c>
      <c r="H94" s="115">
        <v>14</v>
      </c>
      <c r="I94" s="115">
        <v>0</v>
      </c>
      <c r="J94" s="115">
        <v>3.4844193641200077E+18</v>
      </c>
    </row>
    <row r="95" spans="4:10" ht="15" customHeight="1">
      <c r="D95" s="111" t="b">
        <v>0</v>
      </c>
      <c r="E95" s="105">
        <v>15</v>
      </c>
      <c r="F95" s="106">
        <v>589328</v>
      </c>
      <c r="G95" s="106">
        <v>555965</v>
      </c>
      <c r="H95" s="115">
        <v>15</v>
      </c>
      <c r="I95" s="115">
        <v>0</v>
      </c>
      <c r="J95" s="115">
        <v>1.5717891011779799E+19</v>
      </c>
    </row>
    <row r="96" spans="4:10" ht="15" customHeight="1">
      <c r="D96" s="111" t="b">
        <v>0</v>
      </c>
      <c r="E96" s="105">
        <v>16</v>
      </c>
      <c r="F96" s="106">
        <v>584947</v>
      </c>
      <c r="G96" s="106">
        <v>552320</v>
      </c>
      <c r="H96" s="115">
        <v>16</v>
      </c>
      <c r="I96" s="115">
        <v>0</v>
      </c>
      <c r="J96" s="115">
        <v>5.0782271990607585E+18</v>
      </c>
    </row>
    <row r="97" spans="4:10" ht="15" customHeight="1">
      <c r="D97" s="111" t="b">
        <v>0</v>
      </c>
      <c r="E97" s="105">
        <v>17</v>
      </c>
      <c r="F97" s="106">
        <v>570149</v>
      </c>
      <c r="G97" s="106">
        <v>537415</v>
      </c>
      <c r="H97" s="115">
        <v>17</v>
      </c>
      <c r="I97" s="115">
        <v>0</v>
      </c>
      <c r="J97" s="115">
        <v>4.7265749091298181E+18</v>
      </c>
    </row>
    <row r="98" spans="4:10" ht="15" customHeight="1">
      <c r="D98" s="111" t="b">
        <v>0</v>
      </c>
      <c r="E98" s="105">
        <v>18</v>
      </c>
      <c r="F98" s="106">
        <v>571169</v>
      </c>
      <c r="G98" s="106">
        <v>526591</v>
      </c>
      <c r="H98" s="115">
        <v>18</v>
      </c>
      <c r="I98" s="115">
        <v>0</v>
      </c>
      <c r="J98" s="115">
        <v>4.5919565290063037E+18</v>
      </c>
    </row>
    <row r="99" spans="4:10" ht="15" customHeight="1">
      <c r="D99" s="111" t="b">
        <v>0</v>
      </c>
      <c r="E99" s="105">
        <v>19</v>
      </c>
      <c r="F99" s="106">
        <v>587994</v>
      </c>
      <c r="G99" s="106">
        <v>539131</v>
      </c>
      <c r="H99" s="115">
        <v>19</v>
      </c>
      <c r="I99" s="115">
        <v>0</v>
      </c>
      <c r="J99" s="115">
        <v>1.4706949097679225E+19</v>
      </c>
    </row>
    <row r="100" spans="4:10" ht="15" customHeight="1">
      <c r="D100" s="111" t="b">
        <v>0</v>
      </c>
      <c r="E100" s="105">
        <v>20</v>
      </c>
      <c r="F100" s="106">
        <v>597786</v>
      </c>
      <c r="G100" s="106">
        <v>549361</v>
      </c>
      <c r="H100" s="115">
        <v>20</v>
      </c>
      <c r="I100" s="115">
        <v>0</v>
      </c>
      <c r="J100" s="115">
        <v>7.00531475838383E+18</v>
      </c>
    </row>
    <row r="101" spans="4:10" ht="15" customHeight="1">
      <c r="D101" s="111" t="b">
        <v>0</v>
      </c>
      <c r="E101" s="105">
        <v>21</v>
      </c>
      <c r="F101" s="106">
        <v>605874</v>
      </c>
      <c r="G101" s="106">
        <v>558511</v>
      </c>
      <c r="H101" s="115">
        <v>21</v>
      </c>
      <c r="I101" s="115">
        <v>0</v>
      </c>
      <c r="J101" s="115">
        <v>7.6372087146894694E+18</v>
      </c>
    </row>
    <row r="102" spans="4:10" ht="15" customHeight="1">
      <c r="D102" s="111" t="b">
        <v>0</v>
      </c>
      <c r="E102" s="105">
        <v>22</v>
      </c>
      <c r="F102" s="106">
        <v>611635</v>
      </c>
      <c r="G102" s="106">
        <v>566075</v>
      </c>
      <c r="H102" s="115">
        <v>22</v>
      </c>
      <c r="I102" s="115">
        <v>0</v>
      </c>
      <c r="J102" s="115">
        <v>7.9702746304698604E+18</v>
      </c>
    </row>
    <row r="103" spans="4:10" ht="15" customHeight="1">
      <c r="D103" s="111" t="b">
        <v>0</v>
      </c>
      <c r="E103" s="105">
        <v>23</v>
      </c>
      <c r="F103" s="106">
        <v>608361</v>
      </c>
      <c r="G103" s="106">
        <v>567455</v>
      </c>
      <c r="H103" s="115">
        <v>23</v>
      </c>
      <c r="I103" s="115">
        <v>0</v>
      </c>
      <c r="J103" s="115">
        <v>5.3833585097508627E+17</v>
      </c>
    </row>
    <row r="104" spans="4:10" ht="15" customHeight="1">
      <c r="D104" s="111" t="b">
        <v>0</v>
      </c>
      <c r="E104" s="105">
        <v>24</v>
      </c>
      <c r="F104" s="106">
        <v>644841</v>
      </c>
      <c r="G104" s="106">
        <v>567948</v>
      </c>
      <c r="H104" s="115">
        <v>24</v>
      </c>
      <c r="I104" s="115">
        <v>0</v>
      </c>
      <c r="J104" s="115">
        <v>1.2544334844806158E+19</v>
      </c>
    </row>
    <row r="105" spans="4:10" ht="15" customHeight="1">
      <c r="D105" s="111" t="b">
        <v>0</v>
      </c>
      <c r="E105" s="105">
        <v>25</v>
      </c>
      <c r="F105" s="106">
        <v>648859</v>
      </c>
      <c r="G105" s="106">
        <v>571760</v>
      </c>
      <c r="H105" s="115">
        <v>25</v>
      </c>
      <c r="I105" s="115">
        <v>0</v>
      </c>
      <c r="J105" s="115">
        <v>2.2353681214849152E+18</v>
      </c>
    </row>
    <row r="106" spans="4:10" ht="15" customHeight="1">
      <c r="D106" s="111" t="b">
        <v>0</v>
      </c>
      <c r="E106" s="105">
        <v>26</v>
      </c>
      <c r="F106" s="106">
        <v>654094</v>
      </c>
      <c r="G106" s="106">
        <v>576811</v>
      </c>
      <c r="H106" s="115">
        <v>26</v>
      </c>
      <c r="I106" s="115">
        <v>0</v>
      </c>
      <c r="J106" s="115">
        <v>8.9504020254040658E+18</v>
      </c>
    </row>
    <row r="107" spans="4:10" ht="15" customHeight="1">
      <c r="D107" s="111" t="b">
        <v>0</v>
      </c>
      <c r="E107" s="105">
        <v>27</v>
      </c>
      <c r="F107" s="106">
        <v>670157</v>
      </c>
      <c r="G107" s="106">
        <v>580126</v>
      </c>
      <c r="H107" s="115">
        <v>27</v>
      </c>
      <c r="I107" s="115">
        <v>0</v>
      </c>
      <c r="J107" s="115">
        <v>1.7333922664265196E+19</v>
      </c>
    </row>
    <row r="108" spans="4:10" ht="15" customHeight="1">
      <c r="D108" s="111" t="b">
        <v>0</v>
      </c>
      <c r="E108" s="105">
        <v>28</v>
      </c>
      <c r="F108" s="106">
        <v>676082</v>
      </c>
      <c r="G108" s="106">
        <v>590246</v>
      </c>
      <c r="H108" s="115">
        <v>28</v>
      </c>
      <c r="I108" s="115">
        <v>0</v>
      </c>
      <c r="J108" s="115">
        <v>1.4732939975255793E+18</v>
      </c>
    </row>
    <row r="109" spans="4:10" ht="15" customHeight="1">
      <c r="D109" s="111" t="b">
        <v>0</v>
      </c>
      <c r="E109" s="105">
        <v>29</v>
      </c>
      <c r="F109" s="106">
        <v>628788</v>
      </c>
      <c r="G109" s="106">
        <v>592589</v>
      </c>
      <c r="H109" s="115">
        <v>29</v>
      </c>
      <c r="I109" s="115">
        <v>0</v>
      </c>
      <c r="J109" s="115">
        <v>7.0624577965728635E+18</v>
      </c>
    </row>
    <row r="110" spans="4:10" ht="15" customHeight="1">
      <c r="D110" s="111" t="b">
        <v>0</v>
      </c>
      <c r="E110" s="105">
        <v>30</v>
      </c>
      <c r="F110" s="106">
        <v>626171</v>
      </c>
      <c r="G110" s="106">
        <v>589222</v>
      </c>
      <c r="H110" s="115">
        <v>30</v>
      </c>
      <c r="I110" s="115">
        <v>0</v>
      </c>
      <c r="J110" s="115">
        <v>1.0662052390316579E+19</v>
      </c>
    </row>
    <row r="111" spans="4:10" ht="15" customHeight="1">
      <c r="D111" s="111" t="b">
        <v>0</v>
      </c>
      <c r="E111" s="105">
        <v>31</v>
      </c>
      <c r="F111" s="106">
        <v>640787</v>
      </c>
      <c r="G111" s="106">
        <v>601020</v>
      </c>
      <c r="H111" s="115">
        <v>31</v>
      </c>
      <c r="I111" s="115">
        <v>0</v>
      </c>
      <c r="J111" s="115">
        <v>9.4389506231990211E+18</v>
      </c>
    </row>
    <row r="112" spans="4:10" ht="15" customHeight="1">
      <c r="D112" s="111" t="b">
        <v>0</v>
      </c>
      <c r="E112" s="105">
        <v>32</v>
      </c>
      <c r="F112" s="106">
        <v>632461</v>
      </c>
      <c r="G112" s="106">
        <v>609399</v>
      </c>
      <c r="H112" s="115">
        <v>32</v>
      </c>
      <c r="I112" s="115">
        <v>0</v>
      </c>
      <c r="J112" s="115">
        <v>6.1213542551659428E+18</v>
      </c>
    </row>
    <row r="113" spans="4:10" ht="15" customHeight="1">
      <c r="D113" s="111" t="b">
        <v>0</v>
      </c>
      <c r="E113" s="105">
        <v>33</v>
      </c>
      <c r="F113" s="106">
        <v>627212</v>
      </c>
      <c r="G113" s="106">
        <v>624840</v>
      </c>
      <c r="H113" s="115">
        <v>33</v>
      </c>
      <c r="I113" s="115">
        <v>0</v>
      </c>
      <c r="J113" s="115">
        <v>1.6555550365033822E+19</v>
      </c>
    </row>
    <row r="114" spans="4:10" ht="15" customHeight="1">
      <c r="D114" s="111" t="b">
        <v>0</v>
      </c>
      <c r="E114" s="105">
        <v>34</v>
      </c>
      <c r="F114" s="106">
        <v>639057</v>
      </c>
      <c r="G114" s="106">
        <v>648759</v>
      </c>
      <c r="H114" s="115">
        <v>34</v>
      </c>
      <c r="I114" s="115">
        <v>0</v>
      </c>
      <c r="J114" s="115">
        <v>3.9720823067856307E+18</v>
      </c>
    </row>
    <row r="115" spans="4:10" ht="15" customHeight="1">
      <c r="D115" s="111" t="b">
        <v>0</v>
      </c>
      <c r="E115" s="105">
        <v>35</v>
      </c>
      <c r="F115" s="106">
        <v>666273</v>
      </c>
      <c r="G115" s="106">
        <v>672425</v>
      </c>
      <c r="H115" s="115">
        <v>35</v>
      </c>
      <c r="I115" s="115">
        <v>0</v>
      </c>
      <c r="J115" s="115">
        <v>6.4016388815343462E+18</v>
      </c>
    </row>
    <row r="116" spans="4:10" ht="15" customHeight="1">
      <c r="D116" s="111" t="b">
        <v>0</v>
      </c>
      <c r="E116" s="105">
        <v>36</v>
      </c>
      <c r="F116" s="106">
        <v>685406</v>
      </c>
      <c r="G116" s="106">
        <v>692233</v>
      </c>
      <c r="H116" s="115">
        <v>36</v>
      </c>
      <c r="I116" s="115">
        <v>0</v>
      </c>
      <c r="J116" s="115">
        <v>1.2547276770335107E+19</v>
      </c>
    </row>
    <row r="117" spans="4:10" ht="15" customHeight="1">
      <c r="D117" s="111" t="b">
        <v>0</v>
      </c>
      <c r="E117" s="105">
        <v>37</v>
      </c>
      <c r="F117" s="106">
        <v>699471</v>
      </c>
      <c r="G117" s="106">
        <v>710709</v>
      </c>
      <c r="H117" s="115">
        <v>37</v>
      </c>
      <c r="I117" s="115">
        <v>0</v>
      </c>
      <c r="J117" s="115">
        <v>5.2745969665842227E+18</v>
      </c>
    </row>
    <row r="118" spans="4:10" ht="15" customHeight="1">
      <c r="D118" s="111" t="b">
        <v>0</v>
      </c>
      <c r="E118" s="105">
        <v>38</v>
      </c>
      <c r="F118" s="106">
        <v>721719</v>
      </c>
      <c r="G118" s="106">
        <v>750856</v>
      </c>
      <c r="H118" s="115">
        <v>38</v>
      </c>
      <c r="I118" s="115">
        <v>0</v>
      </c>
      <c r="J118" s="115">
        <v>1.1014045564602294E+19</v>
      </c>
    </row>
    <row r="119" spans="4:10" ht="15" customHeight="1">
      <c r="D119" s="111" t="b">
        <v>0</v>
      </c>
      <c r="E119" s="105">
        <v>39</v>
      </c>
      <c r="F119" s="106">
        <v>740107</v>
      </c>
      <c r="G119" s="106">
        <v>768973</v>
      </c>
      <c r="H119" s="115">
        <v>39</v>
      </c>
      <c r="I119" s="115">
        <v>0</v>
      </c>
      <c r="J119" s="115">
        <v>6.0010946546198098E+18</v>
      </c>
    </row>
    <row r="120" spans="4:10" ht="15" customHeight="1">
      <c r="D120" s="111" t="b">
        <v>0</v>
      </c>
      <c r="E120" s="105">
        <v>40</v>
      </c>
      <c r="F120" s="106">
        <v>742531</v>
      </c>
      <c r="G120" s="106">
        <v>772839</v>
      </c>
      <c r="H120" s="115">
        <v>40</v>
      </c>
      <c r="I120" s="115">
        <v>0</v>
      </c>
      <c r="J120" s="115">
        <v>1.5507751247535702E+19</v>
      </c>
    </row>
    <row r="121" spans="4:10" ht="15" customHeight="1">
      <c r="D121" s="111" t="b">
        <v>0</v>
      </c>
      <c r="E121" s="105">
        <v>41</v>
      </c>
      <c r="F121" s="106">
        <v>743879</v>
      </c>
      <c r="G121" s="106">
        <v>773282</v>
      </c>
      <c r="H121" s="115">
        <v>41</v>
      </c>
      <c r="I121" s="115">
        <v>0</v>
      </c>
      <c r="J121" s="115">
        <v>5.2222559952267909E+18</v>
      </c>
    </row>
    <row r="122" spans="4:10" ht="15" customHeight="1">
      <c r="D122" s="111" t="b">
        <v>0</v>
      </c>
      <c r="E122" s="105">
        <v>42</v>
      </c>
      <c r="F122" s="106">
        <v>761867</v>
      </c>
      <c r="G122" s="106">
        <v>786161</v>
      </c>
      <c r="H122" s="115">
        <v>42</v>
      </c>
      <c r="I122" s="115">
        <v>0</v>
      </c>
      <c r="J122" s="115">
        <v>7.5175708133055846E+18</v>
      </c>
    </row>
    <row r="123" spans="4:10" ht="15" customHeight="1">
      <c r="D123" s="111" t="b">
        <v>0</v>
      </c>
      <c r="E123" s="105">
        <v>43</v>
      </c>
      <c r="F123" s="106">
        <v>794456</v>
      </c>
      <c r="G123" s="106">
        <v>800304</v>
      </c>
      <c r="H123" s="115">
        <v>43</v>
      </c>
      <c r="I123" s="115">
        <v>0</v>
      </c>
      <c r="J123" s="115">
        <v>7.7729157695089275E+18</v>
      </c>
    </row>
    <row r="124" spans="4:10" ht="15" customHeight="1">
      <c r="D124" s="111" t="b">
        <v>0</v>
      </c>
      <c r="E124" s="105">
        <v>44</v>
      </c>
      <c r="F124" s="106">
        <v>779789</v>
      </c>
      <c r="G124" s="106">
        <v>819934</v>
      </c>
      <c r="H124" s="115">
        <v>44</v>
      </c>
      <c r="I124" s="115">
        <v>0</v>
      </c>
      <c r="J124" s="115">
        <v>4.1853255637515745E+18</v>
      </c>
    </row>
    <row r="125" spans="4:10" ht="15" customHeight="1">
      <c r="D125" s="111" t="b">
        <v>0</v>
      </c>
      <c r="E125" s="105">
        <v>45</v>
      </c>
      <c r="F125" s="106">
        <v>806300</v>
      </c>
      <c r="G125" s="106">
        <v>848346</v>
      </c>
      <c r="H125" s="115">
        <v>45</v>
      </c>
      <c r="I125" s="115">
        <v>0</v>
      </c>
      <c r="J125" s="115">
        <v>1.1786308287423193E+19</v>
      </c>
    </row>
    <row r="126" spans="4:10" ht="15" customHeight="1">
      <c r="D126" s="111" t="b">
        <v>0</v>
      </c>
      <c r="E126" s="105">
        <v>46</v>
      </c>
      <c r="F126" s="106">
        <v>827889</v>
      </c>
      <c r="G126" s="106">
        <v>869421</v>
      </c>
      <c r="H126" s="115">
        <v>46</v>
      </c>
      <c r="I126" s="115">
        <v>0</v>
      </c>
      <c r="J126" s="115">
        <v>5.3813646548859085E+18</v>
      </c>
    </row>
    <row r="127" spans="4:10" ht="15" customHeight="1">
      <c r="D127" s="111" t="b">
        <v>0</v>
      </c>
      <c r="E127" s="105">
        <v>47</v>
      </c>
      <c r="F127" s="106">
        <v>854209</v>
      </c>
      <c r="G127" s="106">
        <v>905637</v>
      </c>
      <c r="H127" s="115">
        <v>47</v>
      </c>
      <c r="I127" s="115">
        <v>0</v>
      </c>
      <c r="J127" s="115">
        <v>3.4472564120127565E+18</v>
      </c>
    </row>
    <row r="128" spans="4:10" ht="15" customHeight="1">
      <c r="D128" s="111" t="b">
        <v>0</v>
      </c>
      <c r="E128" s="105">
        <v>48</v>
      </c>
      <c r="F128" s="106">
        <v>901124</v>
      </c>
      <c r="G128" s="106">
        <v>935369</v>
      </c>
      <c r="H128" s="115">
        <v>48</v>
      </c>
      <c r="I128" s="115">
        <v>0</v>
      </c>
      <c r="J128" s="115">
        <v>4.9673759231900221E+18</v>
      </c>
    </row>
    <row r="129" spans="4:10" ht="15" customHeight="1">
      <c r="D129" s="111" t="b">
        <v>0</v>
      </c>
      <c r="E129" s="105">
        <v>49</v>
      </c>
      <c r="F129" s="106">
        <v>960778</v>
      </c>
      <c r="G129" s="106">
        <v>975008</v>
      </c>
      <c r="H129" s="115">
        <v>49</v>
      </c>
      <c r="I129" s="115">
        <v>0</v>
      </c>
      <c r="J129" s="115">
        <v>4.4183502346141071E+18</v>
      </c>
    </row>
    <row r="130" spans="4:10" ht="15" customHeight="1">
      <c r="D130" s="111" t="b">
        <v>0</v>
      </c>
      <c r="E130" s="105">
        <v>50</v>
      </c>
      <c r="F130" s="106">
        <v>962378</v>
      </c>
      <c r="G130" s="106">
        <v>983472</v>
      </c>
      <c r="H130" s="115">
        <v>50</v>
      </c>
      <c r="I130" s="115">
        <v>0</v>
      </c>
      <c r="J130" s="115">
        <v>8.7306113224374641E+18</v>
      </c>
    </row>
    <row r="131" spans="4:10" ht="15" customHeight="1">
      <c r="D131" s="111" t="b">
        <v>0</v>
      </c>
      <c r="E131" s="105">
        <v>51</v>
      </c>
      <c r="F131" s="106">
        <v>938376</v>
      </c>
      <c r="G131" s="106">
        <v>963933</v>
      </c>
      <c r="H131" s="115">
        <v>51</v>
      </c>
      <c r="I131" s="115">
        <v>0</v>
      </c>
      <c r="J131" s="115">
        <v>1.3474179423629896E+19</v>
      </c>
    </row>
    <row r="132" spans="4:10" ht="15" customHeight="1">
      <c r="D132" s="111" t="b">
        <v>0</v>
      </c>
      <c r="E132" s="105">
        <v>52</v>
      </c>
      <c r="F132" s="106">
        <v>912944</v>
      </c>
      <c r="G132" s="106">
        <v>937572</v>
      </c>
      <c r="H132" s="115">
        <v>52</v>
      </c>
      <c r="I132" s="115">
        <v>0</v>
      </c>
      <c r="J132" s="115">
        <v>1.8189328695654222E+19</v>
      </c>
    </row>
    <row r="133" spans="4:10" ht="15" customHeight="1">
      <c r="D133" s="111" t="b">
        <v>0</v>
      </c>
      <c r="E133" s="105">
        <v>53</v>
      </c>
      <c r="F133" s="106">
        <v>886301</v>
      </c>
      <c r="G133" s="106">
        <v>907173</v>
      </c>
      <c r="H133" s="115">
        <v>53</v>
      </c>
      <c r="I133" s="115">
        <v>0</v>
      </c>
      <c r="J133" s="115">
        <v>1.7512364145037584E+19</v>
      </c>
    </row>
    <row r="134" spans="4:10" ht="15" customHeight="1">
      <c r="D134" s="111" t="b">
        <v>0</v>
      </c>
      <c r="E134" s="105">
        <v>54</v>
      </c>
      <c r="F134" s="106">
        <v>885968</v>
      </c>
      <c r="G134" s="106">
        <v>886875</v>
      </c>
      <c r="H134" s="115">
        <v>54</v>
      </c>
      <c r="I134" s="115">
        <v>0</v>
      </c>
      <c r="J134" s="115">
        <v>5.604591515955207E+17</v>
      </c>
    </row>
    <row r="135" spans="4:10" ht="15" customHeight="1">
      <c r="D135" s="111" t="b">
        <v>0</v>
      </c>
      <c r="E135" s="105">
        <v>55</v>
      </c>
      <c r="F135" s="106">
        <v>864908</v>
      </c>
      <c r="G135" s="106">
        <v>871335</v>
      </c>
      <c r="H135" s="115">
        <v>55</v>
      </c>
      <c r="I135" s="115">
        <v>0</v>
      </c>
      <c r="J135" s="115">
        <v>7.4652147332686835E+17</v>
      </c>
    </row>
    <row r="136" spans="4:10" ht="15" customHeight="1">
      <c r="D136" s="111" t="b">
        <v>0</v>
      </c>
      <c r="E136" s="105">
        <v>56</v>
      </c>
      <c r="F136" s="106">
        <v>810539</v>
      </c>
      <c r="G136" s="106">
        <v>822700</v>
      </c>
      <c r="H136" s="115">
        <v>56</v>
      </c>
      <c r="I136" s="115">
        <v>0</v>
      </c>
      <c r="J136" s="115">
        <v>1.1688631635693666E+19</v>
      </c>
    </row>
    <row r="137" spans="4:10" ht="15" customHeight="1">
      <c r="D137" s="111" t="b">
        <v>0</v>
      </c>
      <c r="E137" s="105">
        <v>57</v>
      </c>
      <c r="F137" s="106">
        <v>714712</v>
      </c>
      <c r="G137" s="106">
        <v>719871</v>
      </c>
      <c r="H137" s="115">
        <v>57</v>
      </c>
      <c r="I137" s="115">
        <v>0</v>
      </c>
      <c r="J137" s="115">
        <v>1.4358730872567054E+19</v>
      </c>
    </row>
    <row r="138" spans="4:10" ht="15" customHeight="1">
      <c r="D138" s="111" t="b">
        <v>0</v>
      </c>
      <c r="E138" s="105">
        <v>58</v>
      </c>
      <c r="F138" s="106">
        <v>816558</v>
      </c>
      <c r="G138" s="106">
        <v>826544</v>
      </c>
      <c r="H138" s="115">
        <v>58</v>
      </c>
      <c r="I138" s="115">
        <v>0</v>
      </c>
      <c r="J138" s="115">
        <v>1.0124489832723796E+19</v>
      </c>
    </row>
    <row r="139" spans="4:10" ht="15" customHeight="1">
      <c r="D139" s="111" t="b">
        <v>0</v>
      </c>
      <c r="E139" s="105">
        <v>59</v>
      </c>
      <c r="F139" s="106">
        <v>786167</v>
      </c>
      <c r="G139" s="106">
        <v>778996</v>
      </c>
      <c r="H139" s="115">
        <v>59</v>
      </c>
      <c r="I139" s="115">
        <v>0</v>
      </c>
      <c r="J139" s="115">
        <v>1.340680717095704E+19</v>
      </c>
    </row>
    <row r="140" spans="4:10" ht="15" customHeight="1">
      <c r="D140" s="111" t="b">
        <v>0</v>
      </c>
      <c r="E140" s="105">
        <v>60</v>
      </c>
      <c r="F140" s="106">
        <v>760956</v>
      </c>
      <c r="G140" s="106">
        <v>757749</v>
      </c>
      <c r="H140" s="115">
        <v>60</v>
      </c>
      <c r="I140" s="115">
        <v>0</v>
      </c>
      <c r="J140" s="115">
        <v>1.0861741828854462E+19</v>
      </c>
    </row>
    <row r="141" spans="4:10" ht="15" customHeight="1">
      <c r="D141" s="111" t="b">
        <v>0</v>
      </c>
      <c r="E141" s="105">
        <v>61</v>
      </c>
      <c r="F141" s="106">
        <v>735328</v>
      </c>
      <c r="G141" s="106">
        <v>734477</v>
      </c>
      <c r="H141" s="115">
        <v>61</v>
      </c>
      <c r="I141" s="115">
        <v>0</v>
      </c>
      <c r="J141" s="115">
        <v>1.8113261960120266E+18</v>
      </c>
    </row>
    <row r="142" spans="4:10" ht="15" customHeight="1">
      <c r="D142" s="111" t="b">
        <v>0</v>
      </c>
      <c r="E142" s="105">
        <v>62</v>
      </c>
      <c r="F142" s="106">
        <v>730029</v>
      </c>
      <c r="G142" s="106">
        <v>726605</v>
      </c>
      <c r="H142" s="115">
        <v>62</v>
      </c>
      <c r="I142" s="115">
        <v>0</v>
      </c>
      <c r="J142" s="115">
        <v>3.1209381538583409E+18</v>
      </c>
    </row>
    <row r="143" spans="4:10" ht="15" customHeight="1">
      <c r="D143" s="111" t="b">
        <v>0</v>
      </c>
      <c r="E143" s="105">
        <v>63</v>
      </c>
      <c r="F143" s="106">
        <v>731700</v>
      </c>
      <c r="G143" s="106">
        <v>735190</v>
      </c>
      <c r="H143" s="115">
        <v>63</v>
      </c>
      <c r="I143" s="115">
        <v>0</v>
      </c>
      <c r="J143" s="115">
        <v>7.4287468927034445E+17</v>
      </c>
    </row>
    <row r="144" spans="4:10" ht="15" customHeight="1">
      <c r="D144" s="111" t="b">
        <v>0</v>
      </c>
      <c r="E144" s="105">
        <v>64</v>
      </c>
      <c r="F144" s="106">
        <v>739772</v>
      </c>
      <c r="G144" s="106">
        <v>741643</v>
      </c>
      <c r="H144" s="115">
        <v>64</v>
      </c>
      <c r="I144" s="115">
        <v>0</v>
      </c>
      <c r="J144" s="115">
        <v>1.4337202421192239E+19</v>
      </c>
    </row>
    <row r="145" spans="4:10" ht="15" customHeight="1">
      <c r="D145" s="111" t="b">
        <v>0</v>
      </c>
      <c r="E145" s="105">
        <v>65</v>
      </c>
      <c r="F145" s="106">
        <v>713858</v>
      </c>
      <c r="G145" s="106">
        <v>720840</v>
      </c>
      <c r="H145" s="115">
        <v>65</v>
      </c>
      <c r="I145" s="115">
        <v>0</v>
      </c>
      <c r="J145" s="115">
        <v>1.4174773541444081E+18</v>
      </c>
    </row>
    <row r="146" spans="4:10" ht="15" customHeight="1">
      <c r="D146" s="111" t="b">
        <v>0</v>
      </c>
      <c r="E146" s="105">
        <v>66</v>
      </c>
      <c r="F146" s="106">
        <v>700181</v>
      </c>
      <c r="G146" s="106">
        <v>712400</v>
      </c>
      <c r="H146" s="115">
        <v>66</v>
      </c>
      <c r="I146" s="115">
        <v>0</v>
      </c>
      <c r="J146" s="115">
        <v>3.5607205110808945E+18</v>
      </c>
    </row>
    <row r="147" spans="4:10" ht="15" customHeight="1">
      <c r="D147" s="111" t="b">
        <v>0</v>
      </c>
      <c r="E147" s="105">
        <v>67</v>
      </c>
      <c r="F147" s="106">
        <v>728345</v>
      </c>
      <c r="G147" s="106">
        <v>746399</v>
      </c>
      <c r="H147" s="115">
        <v>67</v>
      </c>
      <c r="I147" s="115">
        <v>0</v>
      </c>
      <c r="J147" s="115">
        <v>5.4497656031771315E+17</v>
      </c>
    </row>
    <row r="148" spans="4:10" ht="15" customHeight="1">
      <c r="D148" s="111" t="b">
        <v>0</v>
      </c>
      <c r="E148" s="105">
        <v>68</v>
      </c>
      <c r="F148" s="106">
        <v>739566</v>
      </c>
      <c r="G148" s="106">
        <v>763941</v>
      </c>
      <c r="H148" s="115">
        <v>68</v>
      </c>
      <c r="I148" s="115">
        <v>0</v>
      </c>
      <c r="J148" s="115">
        <v>9.0569841932846459E+18</v>
      </c>
    </row>
    <row r="149" spans="4:10" ht="15" customHeight="1">
      <c r="D149" s="111" t="b">
        <v>0</v>
      </c>
      <c r="E149" s="105">
        <v>69</v>
      </c>
      <c r="F149" s="106">
        <v>744209</v>
      </c>
      <c r="G149" s="106">
        <v>775708</v>
      </c>
      <c r="H149" s="115">
        <v>69</v>
      </c>
      <c r="I149" s="115">
        <v>0</v>
      </c>
      <c r="J149" s="115">
        <v>1.912565907064996E+16</v>
      </c>
    </row>
    <row r="150" spans="4:10" ht="15" customHeight="1">
      <c r="D150" s="111" t="b">
        <v>0</v>
      </c>
      <c r="E150" s="105">
        <v>70</v>
      </c>
      <c r="F150" s="106">
        <v>775305</v>
      </c>
      <c r="G150" s="106">
        <v>823232</v>
      </c>
      <c r="H150" s="115">
        <v>70</v>
      </c>
      <c r="I150" s="115">
        <v>0</v>
      </c>
      <c r="J150" s="115">
        <v>1.1717970555528692E+19</v>
      </c>
    </row>
    <row r="151" spans="4:10" ht="15" customHeight="1">
      <c r="D151" s="111" t="b">
        <v>0</v>
      </c>
      <c r="E151" s="105">
        <v>71</v>
      </c>
      <c r="F151" s="106">
        <v>805476</v>
      </c>
      <c r="G151" s="106">
        <v>866850</v>
      </c>
      <c r="H151" s="115">
        <v>71</v>
      </c>
      <c r="I151" s="115">
        <v>0</v>
      </c>
      <c r="J151" s="115">
        <v>7.5539612881848709E+18</v>
      </c>
    </row>
    <row r="152" spans="4:10" ht="15" customHeight="1">
      <c r="D152" s="111" t="b">
        <v>0</v>
      </c>
      <c r="E152" s="105">
        <v>72</v>
      </c>
      <c r="F152" s="106">
        <v>842764</v>
      </c>
      <c r="G152" s="106">
        <v>919958</v>
      </c>
      <c r="H152" s="115">
        <v>72</v>
      </c>
      <c r="I152" s="115">
        <v>0</v>
      </c>
      <c r="J152" s="115">
        <v>1.6455765069267589E+18</v>
      </c>
    </row>
    <row r="153" spans="4:10" ht="15" customHeight="1">
      <c r="D153" s="111" t="b">
        <v>0</v>
      </c>
      <c r="E153" s="105">
        <v>73</v>
      </c>
      <c r="F153" s="106">
        <v>891843</v>
      </c>
      <c r="G153" s="106">
        <v>990002</v>
      </c>
      <c r="H153" s="115">
        <v>73</v>
      </c>
      <c r="I153" s="115">
        <v>0</v>
      </c>
      <c r="J153" s="115">
        <v>1.4103893969706582E+19</v>
      </c>
    </row>
    <row r="154" spans="4:10" ht="15" customHeight="1">
      <c r="D154" s="111" t="b">
        <v>0</v>
      </c>
      <c r="E154" s="105">
        <v>74</v>
      </c>
      <c r="F154" s="106">
        <v>935349</v>
      </c>
      <c r="G154" s="106">
        <v>1053061</v>
      </c>
      <c r="H154" s="115">
        <v>74</v>
      </c>
      <c r="I154" s="115">
        <v>0</v>
      </c>
      <c r="J154" s="115">
        <v>1.9216198648678799E+18</v>
      </c>
    </row>
    <row r="155" spans="4:10" ht="15" customHeight="1">
      <c r="D155" s="111" t="b">
        <v>0</v>
      </c>
      <c r="E155" s="105">
        <v>75</v>
      </c>
      <c r="F155" s="106">
        <v>898823</v>
      </c>
      <c r="G155" s="106">
        <v>1027158</v>
      </c>
      <c r="H155" s="115">
        <v>75</v>
      </c>
      <c r="I155" s="115">
        <v>0</v>
      </c>
      <c r="J155" s="115">
        <v>1.7272534880364603E+18</v>
      </c>
    </row>
    <row r="156" spans="4:10" ht="15" customHeight="1">
      <c r="D156" s="111" t="b">
        <v>0</v>
      </c>
      <c r="E156" s="105">
        <v>76</v>
      </c>
      <c r="F156" s="106">
        <v>768946</v>
      </c>
      <c r="G156" s="106">
        <v>886808</v>
      </c>
      <c r="H156" s="115">
        <v>76</v>
      </c>
      <c r="I156" s="115">
        <v>0</v>
      </c>
      <c r="J156" s="115">
        <v>6.4100318974182287E+18</v>
      </c>
    </row>
    <row r="157" spans="4:10" ht="15" customHeight="1">
      <c r="D157" s="111" t="b">
        <v>0</v>
      </c>
      <c r="E157" s="105">
        <v>77</v>
      </c>
      <c r="F157" s="106">
        <v>532015</v>
      </c>
      <c r="G157" s="106">
        <v>621438</v>
      </c>
      <c r="H157" s="115">
        <v>77</v>
      </c>
      <c r="I157" s="115">
        <v>0</v>
      </c>
      <c r="J157" s="115">
        <v>8.216679943067561E+17</v>
      </c>
    </row>
    <row r="158" spans="4:10" ht="15" customHeight="1">
      <c r="D158" s="111" t="b">
        <v>0</v>
      </c>
      <c r="E158" s="105">
        <v>78</v>
      </c>
      <c r="F158" s="106">
        <v>568088</v>
      </c>
      <c r="G158" s="106">
        <v>689533</v>
      </c>
      <c r="H158" s="115">
        <v>78</v>
      </c>
      <c r="I158" s="115">
        <v>0</v>
      </c>
      <c r="J158" s="115">
        <v>9.8256551042039808E+18</v>
      </c>
    </row>
    <row r="159" spans="4:10" ht="15" customHeight="1">
      <c r="D159" s="111" t="b">
        <v>0</v>
      </c>
      <c r="E159" s="105">
        <v>79</v>
      </c>
      <c r="F159" s="106">
        <v>622941</v>
      </c>
      <c r="G159" s="106">
        <v>778339</v>
      </c>
      <c r="H159" s="115">
        <v>79</v>
      </c>
      <c r="I159" s="115">
        <v>0</v>
      </c>
      <c r="J159" s="115">
        <v>1.4971187127303762E+19</v>
      </c>
    </row>
    <row r="160" spans="4:10" ht="15" customHeight="1">
      <c r="D160" s="111" t="b">
        <v>0</v>
      </c>
      <c r="E160" s="105">
        <v>80</v>
      </c>
      <c r="F160" s="106">
        <v>589178</v>
      </c>
      <c r="G160" s="106">
        <v>752945</v>
      </c>
      <c r="H160" s="115">
        <v>80</v>
      </c>
      <c r="I160" s="115">
        <v>0</v>
      </c>
      <c r="J160" s="115">
        <v>1.8065373676476023E+19</v>
      </c>
    </row>
    <row r="161" spans="4:10" ht="15" customHeight="1">
      <c r="D161" s="111" t="b">
        <v>0</v>
      </c>
      <c r="E161" s="105">
        <v>81</v>
      </c>
      <c r="F161" s="106">
        <v>571753</v>
      </c>
      <c r="G161" s="106">
        <v>748040</v>
      </c>
      <c r="H161" s="115">
        <v>81</v>
      </c>
      <c r="I161" s="115">
        <v>0</v>
      </c>
      <c r="J161" s="115">
        <v>1.2615580815861062E+19</v>
      </c>
    </row>
    <row r="162" spans="4:10" ht="15" customHeight="1">
      <c r="D162" s="111" t="b">
        <v>0</v>
      </c>
      <c r="E162" s="105">
        <v>82</v>
      </c>
      <c r="F162" s="106">
        <v>518760</v>
      </c>
      <c r="G162" s="106">
        <v>699768</v>
      </c>
      <c r="H162" s="115">
        <v>82</v>
      </c>
      <c r="I162" s="115">
        <v>0</v>
      </c>
      <c r="J162" s="115">
        <v>3.2779974318739845E+18</v>
      </c>
    </row>
    <row r="163" spans="4:10" ht="15" customHeight="1">
      <c r="D163" s="111" t="b">
        <v>0</v>
      </c>
      <c r="E163" s="105">
        <v>83</v>
      </c>
      <c r="F163" s="106">
        <v>439585</v>
      </c>
      <c r="G163" s="106">
        <v>614940</v>
      </c>
      <c r="H163" s="115">
        <v>83</v>
      </c>
      <c r="I163" s="115">
        <v>0</v>
      </c>
      <c r="J163" s="115">
        <v>4.1737103870229135E+18</v>
      </c>
    </row>
    <row r="164" spans="4:10" ht="15" customHeight="1">
      <c r="D164" s="111" t="b">
        <v>0</v>
      </c>
      <c r="E164" s="105">
        <v>84</v>
      </c>
      <c r="F164" s="106">
        <v>363904</v>
      </c>
      <c r="G164" s="106">
        <v>544975</v>
      </c>
      <c r="H164" s="115">
        <v>84</v>
      </c>
      <c r="I164" s="115">
        <v>0</v>
      </c>
      <c r="J164" s="115">
        <v>4.7773034189593262E+18</v>
      </c>
    </row>
    <row r="165" spans="4:10" ht="15" customHeight="1">
      <c r="D165" s="111" t="b">
        <v>0</v>
      </c>
      <c r="E165" s="105">
        <v>85</v>
      </c>
      <c r="F165" s="106">
        <v>354494</v>
      </c>
      <c r="G165" s="106">
        <v>556941</v>
      </c>
      <c r="H165" s="115">
        <v>85</v>
      </c>
      <c r="I165" s="115">
        <v>0</v>
      </c>
      <c r="J165" s="115">
        <v>7.649575950742655E+18</v>
      </c>
    </row>
    <row r="166" spans="4:10" ht="15" customHeight="1">
      <c r="D166" s="111" t="b">
        <v>0</v>
      </c>
      <c r="E166" s="105">
        <v>86</v>
      </c>
      <c r="F166" s="106">
        <v>329172</v>
      </c>
      <c r="G166" s="106">
        <v>542304</v>
      </c>
      <c r="H166" s="115">
        <v>86</v>
      </c>
      <c r="I166" s="115">
        <v>0</v>
      </c>
      <c r="J166" s="115">
        <v>5.5500903753393395E+17</v>
      </c>
    </row>
    <row r="167" spans="4:10" ht="15" customHeight="1">
      <c r="D167" s="111" t="b">
        <v>0</v>
      </c>
      <c r="E167" s="105">
        <v>87</v>
      </c>
      <c r="F167" s="106">
        <v>290117</v>
      </c>
      <c r="G167" s="106">
        <v>510069</v>
      </c>
      <c r="H167" s="115">
        <v>87</v>
      </c>
      <c r="I167" s="115">
        <v>0</v>
      </c>
      <c r="J167" s="115">
        <v>1.2124021820770486E+19</v>
      </c>
    </row>
    <row r="168" spans="4:10" ht="15" customHeight="1">
      <c r="D168" s="111" t="b">
        <v>0</v>
      </c>
      <c r="E168" s="105">
        <v>88</v>
      </c>
      <c r="F168" s="106">
        <v>244172</v>
      </c>
      <c r="G168" s="106">
        <v>458398</v>
      </c>
      <c r="H168" s="115">
        <v>88</v>
      </c>
      <c r="I168" s="115">
        <v>0</v>
      </c>
      <c r="J168" s="115">
        <v>3.1574052801316813E+18</v>
      </c>
    </row>
    <row r="169" spans="4:10" ht="15" customHeight="1">
      <c r="D169" s="111" t="b">
        <v>0</v>
      </c>
      <c r="E169" s="105">
        <v>89</v>
      </c>
      <c r="F169" s="106">
        <v>205011</v>
      </c>
      <c r="G169" s="106">
        <v>412729</v>
      </c>
      <c r="H169" s="115">
        <v>89</v>
      </c>
      <c r="I169" s="115">
        <v>0</v>
      </c>
      <c r="J169" s="115">
        <v>7.1338836967375606E+18</v>
      </c>
    </row>
    <row r="170" spans="4:10" ht="15" customHeight="1">
      <c r="D170" s="111" t="b">
        <v>0</v>
      </c>
      <c r="E170" s="105">
        <v>90</v>
      </c>
      <c r="F170" s="106">
        <v>174242</v>
      </c>
      <c r="G170" s="106">
        <v>375890</v>
      </c>
      <c r="H170" s="115">
        <v>90</v>
      </c>
      <c r="I170" s="115">
        <v>0</v>
      </c>
      <c r="J170" s="115">
        <v>1.7989135352326818E+19</v>
      </c>
    </row>
    <row r="171" spans="4:10" ht="15" customHeight="1">
      <c r="D171" s="111" t="b">
        <v>0</v>
      </c>
      <c r="E171" s="105">
        <v>91</v>
      </c>
      <c r="F171" s="106">
        <v>143130</v>
      </c>
      <c r="G171" s="106">
        <v>330798</v>
      </c>
      <c r="H171" s="115">
        <v>91</v>
      </c>
      <c r="I171" s="115">
        <v>0</v>
      </c>
      <c r="J171" s="115">
        <v>1.7528038923419296E+19</v>
      </c>
    </row>
    <row r="172" spans="4:10" ht="15" customHeight="1">
      <c r="D172" s="111" t="b">
        <v>0</v>
      </c>
      <c r="E172" s="105">
        <v>92</v>
      </c>
      <c r="F172" s="106">
        <v>113116</v>
      </c>
      <c r="G172" s="106">
        <v>282559</v>
      </c>
      <c r="H172" s="115">
        <v>92</v>
      </c>
      <c r="I172" s="115">
        <v>0</v>
      </c>
      <c r="J172" s="115">
        <v>4.1682447411314611E+18</v>
      </c>
    </row>
    <row r="173" spans="4:10" ht="15" customHeight="1">
      <c r="D173" s="111" t="b">
        <v>0</v>
      </c>
      <c r="E173" s="105">
        <v>93</v>
      </c>
      <c r="F173" s="106">
        <v>87253</v>
      </c>
      <c r="G173" s="106">
        <v>236055</v>
      </c>
      <c r="H173" s="115">
        <v>93</v>
      </c>
      <c r="I173" s="115">
        <v>0</v>
      </c>
      <c r="J173" s="115">
        <v>1.0645392347516508E+19</v>
      </c>
    </row>
    <row r="174" spans="4:10" ht="15" customHeight="1">
      <c r="D174" s="111" t="b">
        <v>0</v>
      </c>
      <c r="E174" s="105">
        <v>94</v>
      </c>
      <c r="F174" s="106">
        <v>66982</v>
      </c>
      <c r="G174" s="106">
        <v>196962</v>
      </c>
      <c r="H174" s="115">
        <v>94</v>
      </c>
      <c r="I174" s="115">
        <v>0</v>
      </c>
      <c r="J174" s="115">
        <v>7.1150012621527654E+17</v>
      </c>
    </row>
    <row r="175" spans="4:10" ht="15" customHeight="1">
      <c r="D175" s="111" t="b">
        <v>0</v>
      </c>
      <c r="E175" s="105">
        <v>95</v>
      </c>
      <c r="F175" s="106">
        <v>49928</v>
      </c>
      <c r="G175" s="106">
        <v>159961</v>
      </c>
      <c r="H175" s="115">
        <v>95</v>
      </c>
      <c r="I175" s="115">
        <v>0</v>
      </c>
      <c r="J175" s="115">
        <v>5.0347094742718566E+18</v>
      </c>
    </row>
    <row r="176" spans="4:10" ht="15" customHeight="1">
      <c r="D176" s="111" t="b">
        <v>0</v>
      </c>
      <c r="E176" s="105">
        <v>96</v>
      </c>
      <c r="F176" s="106">
        <v>35843</v>
      </c>
      <c r="G176" s="106">
        <v>126894</v>
      </c>
      <c r="H176" s="115">
        <v>96</v>
      </c>
      <c r="I176" s="115">
        <v>0</v>
      </c>
      <c r="J176" s="115">
        <v>2.4356866448488658E+18</v>
      </c>
    </row>
    <row r="177" spans="4:10" ht="15" customHeight="1">
      <c r="D177" s="111" t="b">
        <v>0</v>
      </c>
      <c r="E177" s="105">
        <v>97</v>
      </c>
      <c r="F177" s="106">
        <v>24768</v>
      </c>
      <c r="G177" s="106">
        <v>97855</v>
      </c>
      <c r="H177" s="115">
        <v>97</v>
      </c>
      <c r="I177" s="115">
        <v>0</v>
      </c>
      <c r="J177" s="115">
        <v>5.7558585641110426E+18</v>
      </c>
    </row>
    <row r="178" spans="4:10" ht="15" customHeight="1">
      <c r="D178" s="111" t="b">
        <v>0</v>
      </c>
      <c r="E178" s="105">
        <v>98</v>
      </c>
      <c r="F178" s="106">
        <v>16073</v>
      </c>
      <c r="G178" s="106">
        <v>71440</v>
      </c>
      <c r="H178" s="115">
        <v>98</v>
      </c>
      <c r="I178" s="115">
        <v>0</v>
      </c>
      <c r="J178" s="115">
        <v>9.3491989201291919E+18</v>
      </c>
    </row>
    <row r="179" spans="4:10" ht="15" customHeight="1">
      <c r="D179" s="111" t="b">
        <v>0</v>
      </c>
      <c r="E179" s="105">
        <v>99</v>
      </c>
      <c r="F179" s="106">
        <v>9772</v>
      </c>
      <c r="G179" s="106">
        <v>50252</v>
      </c>
      <c r="H179" s="115">
        <v>99</v>
      </c>
      <c r="I179" s="115">
        <v>0</v>
      </c>
      <c r="J179" s="115">
        <v>1.3931878398310068E+19</v>
      </c>
    </row>
    <row r="180" spans="4:10" ht="15" customHeight="1">
      <c r="D180" s="112" t="b">
        <v>0</v>
      </c>
      <c r="E180" s="107" t="s">
        <v>1544</v>
      </c>
      <c r="F180" s="108">
        <v>14069</v>
      </c>
      <c r="G180" s="108">
        <v>99480</v>
      </c>
      <c r="H180" s="115">
        <v>100</v>
      </c>
      <c r="I180" s="115">
        <v>0</v>
      </c>
      <c r="J180" s="115">
        <v>6.2740202407908321E+18</v>
      </c>
    </row>
  </sheetData>
  <mergeCells count="1">
    <mergeCell ref="E7:F7"/>
  </mergeCells>
  <phoneticPr fontId="32" type="noConversion"/>
  <conditionalFormatting sqref="E23:G30 E36:G40 E46:G54">
    <cfRule type="cellIs" dxfId="67" priority="9" operator="equal">
      <formula>0</formula>
    </cfRule>
  </conditionalFormatting>
  <conditionalFormatting sqref="D80:D180">
    <cfRule type="cellIs" dxfId="66" priority="8" operator="notEqual">
      <formula>FALSE</formula>
    </cfRule>
  </conditionalFormatting>
  <conditionalFormatting sqref="E17:G17">
    <cfRule type="cellIs" dxfId="65" priority="4" operator="notEqual">
      <formula>"Note"</formula>
    </cfRule>
  </conditionalFormatting>
  <conditionalFormatting sqref="E24:G26">
    <cfRule type="colorScale" priority="6">
      <colorScale>
        <cfvo type="num" val="0"/>
        <cfvo type="num" val="0.2"/>
        <color rgb="FF000000"/>
        <color rgb="FF7A0000"/>
      </colorScale>
    </cfRule>
  </conditionalFormatting>
  <conditionalFormatting sqref="D79 D58:D65">
    <cfRule type="duplicateValues" dxfId="64" priority="5"/>
  </conditionalFormatting>
  <conditionalFormatting sqref="E15:G15">
    <cfRule type="cellIs" dxfId="63" priority="3" operator="notEqual">
      <formula>"Definition"</formula>
    </cfRule>
  </conditionalFormatting>
  <conditionalFormatting sqref="E7">
    <cfRule type="cellIs" dxfId="62" priority="2" operator="notEqual">
      <formula>"Dataset Description"</formula>
    </cfRule>
  </conditionalFormatting>
  <conditionalFormatting sqref="E58:G65">
    <cfRule type="cellIs" dxfId="61" priority="7" operator="notEqual">
      <formula>FALSE</formula>
    </cfRule>
  </conditionalFormatting>
  <conditionalFormatting sqref="E12:E13">
    <cfRule type="colorScale" priority="1">
      <colorScale>
        <cfvo type="num" val="0"/>
        <cfvo type="num" val="0.2"/>
        <color theme="1" tint="-0.499984740745262"/>
        <color rgb="FF7A0000"/>
      </colorScale>
    </cfRule>
  </conditionalFormatting>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BD79E-039F-46E0-9483-1B0B6B1E3512}">
  <sheetPr codeName="Sheet25">
    <tabColor rgb="FF686868"/>
  </sheetPr>
  <dimension ref="A1:W89"/>
  <sheetViews>
    <sheetView zoomScale="85" zoomScaleNormal="85" workbookViewId="0">
      <pane xSplit="4" ySplit="19" topLeftCell="E20" activePane="bottomRight" state="frozen"/>
      <selection sqref="A1:B1"/>
      <selection pane="topRight" sqref="A1:B1"/>
      <selection pane="bottomLeft" sqref="A1:B1"/>
      <selection pane="bottomRight" activeCell="A2" sqref="A2"/>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13"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138</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10</v>
      </c>
    </row>
    <row r="10" spans="1:23" ht="15" hidden="1" customHeight="1" outlineLevel="1">
      <c r="D10" s="3" t="s">
        <v>50</v>
      </c>
      <c r="E10" s="26">
        <v>9</v>
      </c>
    </row>
    <row r="11" spans="1:23" ht="15" hidden="1" customHeight="1" outlineLevel="1">
      <c r="D11" s="3" t="s">
        <v>12</v>
      </c>
      <c r="E11" s="26" t="s">
        <v>203</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c r="H15" s="44" t="s">
        <v>40</v>
      </c>
      <c r="I15" s="44" t="s">
        <v>40</v>
      </c>
      <c r="J15" s="44" t="s">
        <v>40</v>
      </c>
      <c r="K15" s="44" t="s">
        <v>40</v>
      </c>
      <c r="L15" s="44" t="s">
        <v>40</v>
      </c>
      <c r="M15" s="44" t="s">
        <v>40</v>
      </c>
    </row>
    <row r="16" spans="1:23" ht="10.199999999999999" hidden="1" customHeight="1" outlineLevel="1"/>
    <row r="17" spans="1:16" ht="34.950000000000003" hidden="1" customHeight="1" outlineLevel="1">
      <c r="D17" s="21" t="s">
        <v>3</v>
      </c>
      <c r="E17" s="45" t="s">
        <v>47</v>
      </c>
      <c r="F17" s="46" t="s">
        <v>47</v>
      </c>
      <c r="G17" s="47" t="s">
        <v>47</v>
      </c>
      <c r="H17" s="47" t="s">
        <v>47</v>
      </c>
      <c r="I17" s="47" t="s">
        <v>47</v>
      </c>
      <c r="J17" s="47" t="s">
        <v>47</v>
      </c>
      <c r="K17" s="47" t="s">
        <v>47</v>
      </c>
      <c r="L17" s="47" t="s">
        <v>47</v>
      </c>
      <c r="M17" s="47" t="s">
        <v>47</v>
      </c>
    </row>
    <row r="18" spans="1:16" ht="10.199999999999999" hidden="1" customHeight="1" outlineLevel="1"/>
    <row r="19" spans="1:16" s="23" customFormat="1" ht="30" customHeight="1" collapsed="1">
      <c r="A19"/>
      <c r="B19"/>
      <c r="C19" s="91"/>
      <c r="D19" s="91" t="s">
        <v>4</v>
      </c>
      <c r="E19" s="92" t="s">
        <v>88</v>
      </c>
      <c r="F19" s="92" t="s">
        <v>89</v>
      </c>
      <c r="G19" s="92" t="s">
        <v>90</v>
      </c>
      <c r="H19" s="92" t="s">
        <v>91</v>
      </c>
      <c r="I19" s="92" t="s">
        <v>92</v>
      </c>
      <c r="J19" s="92" t="s">
        <v>93</v>
      </c>
      <c r="K19" s="92" t="s">
        <v>94</v>
      </c>
      <c r="L19" s="92" t="s">
        <v>95</v>
      </c>
      <c r="M19" s="92" t="s">
        <v>96</v>
      </c>
      <c r="N19" s="23" t="s">
        <v>85</v>
      </c>
      <c r="O19" s="23" t="s">
        <v>38</v>
      </c>
      <c r="P19" s="23" t="s">
        <v>86</v>
      </c>
    </row>
    <row r="20" spans="1:16" ht="10.199999999999999" customHeight="1"/>
    <row r="21" spans="1:16" ht="14.4" outlineLevel="1">
      <c r="C21" s="41" t="s">
        <v>76</v>
      </c>
      <c r="D21" s="2" t="s">
        <v>7</v>
      </c>
    </row>
    <row r="22" spans="1:16" ht="10.199999999999999" customHeight="1" outlineLevel="1"/>
    <row r="23" spans="1:16" ht="15" hidden="1" customHeight="1" outlineLevel="2">
      <c r="D23" s="19" t="s">
        <v>8</v>
      </c>
      <c r="E23" s="9" t="s">
        <v>193</v>
      </c>
      <c r="F23" s="9" t="s">
        <v>193</v>
      </c>
      <c r="G23" s="9" t="s">
        <v>193</v>
      </c>
      <c r="H23" s="9" t="s">
        <v>193</v>
      </c>
      <c r="I23" s="9" t="s">
        <v>193</v>
      </c>
      <c r="J23" s="9" t="s">
        <v>193</v>
      </c>
      <c r="K23" s="9" t="s">
        <v>193</v>
      </c>
      <c r="L23" s="9" t="s">
        <v>193</v>
      </c>
      <c r="M23" s="9" t="s">
        <v>193</v>
      </c>
    </row>
    <row r="24" spans="1:16" ht="15" hidden="1" customHeight="1" outlineLevel="2">
      <c r="D24" s="3" t="s">
        <v>9</v>
      </c>
      <c r="E24" s="10">
        <v>0.6</v>
      </c>
      <c r="F24" s="10">
        <v>1</v>
      </c>
      <c r="G24" s="10">
        <v>1</v>
      </c>
      <c r="H24" s="10">
        <v>1</v>
      </c>
      <c r="I24" s="10">
        <v>0.3</v>
      </c>
      <c r="J24" s="10">
        <v>0.7</v>
      </c>
      <c r="K24" s="10">
        <v>0.4</v>
      </c>
      <c r="L24" s="10">
        <v>0.5</v>
      </c>
      <c r="M24" s="10">
        <v>0.8</v>
      </c>
    </row>
    <row r="25" spans="1:16" ht="15" hidden="1" customHeight="1" outlineLevel="2">
      <c r="D25" s="18" t="s">
        <v>10</v>
      </c>
      <c r="E25" s="10">
        <v>0</v>
      </c>
      <c r="F25" s="10">
        <v>0</v>
      </c>
      <c r="G25" s="10">
        <v>0</v>
      </c>
      <c r="H25" s="10">
        <v>0</v>
      </c>
      <c r="I25" s="10">
        <v>0</v>
      </c>
      <c r="J25" s="10">
        <v>0</v>
      </c>
      <c r="K25" s="10">
        <v>0</v>
      </c>
      <c r="L25" s="10">
        <v>0</v>
      </c>
      <c r="M25" s="10">
        <v>0</v>
      </c>
    </row>
    <row r="26" spans="1:16" ht="15" hidden="1" customHeight="1" outlineLevel="2">
      <c r="D26" s="18" t="s">
        <v>11</v>
      </c>
      <c r="E26" s="10">
        <v>0.1</v>
      </c>
      <c r="F26" s="10">
        <v>0.1</v>
      </c>
      <c r="G26" s="10">
        <v>0.1</v>
      </c>
      <c r="H26" s="10">
        <v>0.1</v>
      </c>
      <c r="I26" s="10">
        <v>0.1</v>
      </c>
      <c r="J26" s="10">
        <v>0.1</v>
      </c>
      <c r="K26" s="10">
        <v>0.1</v>
      </c>
      <c r="L26" s="10">
        <v>0.1</v>
      </c>
      <c r="M26" s="10">
        <v>0.1</v>
      </c>
    </row>
    <row r="27" spans="1:16" ht="15" hidden="1" customHeight="1" outlineLevel="2">
      <c r="D27" s="18" t="s">
        <v>12</v>
      </c>
      <c r="E27" s="11">
        <v>80</v>
      </c>
      <c r="F27" s="11">
        <v>80</v>
      </c>
      <c r="G27" s="11">
        <v>80</v>
      </c>
      <c r="H27" s="11">
        <v>80</v>
      </c>
      <c r="I27" s="11">
        <v>80</v>
      </c>
      <c r="J27" s="11">
        <v>80</v>
      </c>
      <c r="K27" s="11">
        <v>80</v>
      </c>
      <c r="L27" s="11">
        <v>80</v>
      </c>
      <c r="M27" s="11">
        <v>80</v>
      </c>
    </row>
    <row r="28" spans="1:16" ht="15" hidden="1" customHeight="1" outlineLevel="2">
      <c r="D28" s="18" t="s">
        <v>13</v>
      </c>
      <c r="E28" s="11">
        <v>6</v>
      </c>
      <c r="F28" s="11">
        <v>10</v>
      </c>
      <c r="G28" s="11">
        <v>10</v>
      </c>
      <c r="H28" s="11">
        <v>10</v>
      </c>
      <c r="I28" s="11">
        <v>3</v>
      </c>
      <c r="J28" s="11">
        <v>7</v>
      </c>
      <c r="K28" s="11">
        <v>4</v>
      </c>
      <c r="L28" s="11">
        <v>5</v>
      </c>
      <c r="M28" s="11">
        <v>8</v>
      </c>
    </row>
    <row r="29" spans="1:16" ht="15" hidden="1" customHeight="1" outlineLevel="2">
      <c r="D29" s="19" t="s">
        <v>14</v>
      </c>
      <c r="E29" s="11">
        <v>10</v>
      </c>
      <c r="F29" s="11">
        <v>10</v>
      </c>
      <c r="G29" s="11">
        <v>10</v>
      </c>
      <c r="H29" s="11">
        <v>10</v>
      </c>
      <c r="I29" s="11">
        <v>10</v>
      </c>
      <c r="J29" s="11">
        <v>10</v>
      </c>
      <c r="K29" s="11">
        <v>10</v>
      </c>
      <c r="L29" s="11">
        <v>10</v>
      </c>
      <c r="M29" s="11">
        <v>10</v>
      </c>
    </row>
    <row r="30" spans="1:16" ht="15" hidden="1" customHeight="1" outlineLevel="2">
      <c r="D30" s="3" t="s">
        <v>15</v>
      </c>
      <c r="E30" s="11">
        <v>0</v>
      </c>
      <c r="F30" s="11">
        <v>0</v>
      </c>
      <c r="G30" s="11">
        <v>0</v>
      </c>
      <c r="H30" s="11">
        <v>0</v>
      </c>
      <c r="I30" s="11">
        <v>0</v>
      </c>
      <c r="J30" s="11">
        <v>0</v>
      </c>
      <c r="K30" s="11">
        <v>0</v>
      </c>
      <c r="L30" s="11">
        <v>0</v>
      </c>
      <c r="M30" s="11">
        <v>0</v>
      </c>
    </row>
    <row r="31" spans="1:16" ht="10.199999999999999" hidden="1" customHeight="1" outlineLevel="2"/>
    <row r="32" spans="1:16" ht="150" hidden="1" customHeight="1" outlineLevel="2"/>
    <row r="33" spans="3:13" ht="10.199999999999999" hidden="1" customHeight="1" outlineLevel="2"/>
    <row r="34" spans="3:13" ht="14.4" outlineLevel="1" collapsed="1">
      <c r="C34" s="41" t="s">
        <v>76</v>
      </c>
      <c r="D34" s="2" t="s">
        <v>16</v>
      </c>
    </row>
    <row r="35" spans="3:13" ht="10.199999999999999" customHeight="1" outlineLevel="1"/>
    <row r="36" spans="3:13" ht="15" hidden="1" customHeight="1" outlineLevel="2">
      <c r="D36" s="3" t="s">
        <v>17</v>
      </c>
      <c r="E36" s="12">
        <v>4.0999999999999996</v>
      </c>
      <c r="F36" s="12">
        <v>4.5</v>
      </c>
      <c r="G36" s="12">
        <v>4.5</v>
      </c>
      <c r="H36" s="12">
        <v>8.5</v>
      </c>
      <c r="I36" s="12">
        <v>1.1000000000000001</v>
      </c>
      <c r="J36" s="12">
        <v>2.7</v>
      </c>
      <c r="K36" s="12">
        <v>6.9</v>
      </c>
      <c r="L36" s="12">
        <v>10.3</v>
      </c>
      <c r="M36" s="12">
        <v>14.6</v>
      </c>
    </row>
    <row r="37" spans="3:13" ht="15" hidden="1" customHeight="1" outlineLevel="2">
      <c r="D37" s="18" t="s">
        <v>18</v>
      </c>
      <c r="E37" s="12">
        <v>4.5</v>
      </c>
      <c r="F37" s="12">
        <v>4.5</v>
      </c>
      <c r="G37" s="12">
        <v>4.5</v>
      </c>
      <c r="H37" s="12">
        <v>8.5</v>
      </c>
      <c r="I37" s="12">
        <v>1</v>
      </c>
      <c r="J37" s="12">
        <v>2.5</v>
      </c>
      <c r="K37" s="12">
        <v>8</v>
      </c>
      <c r="L37" s="12">
        <v>10.5</v>
      </c>
      <c r="M37" s="12">
        <v>15.5</v>
      </c>
    </row>
    <row r="38" spans="3:13" ht="15" hidden="1" customHeight="1" outlineLevel="2">
      <c r="D38" s="18" t="s">
        <v>19</v>
      </c>
      <c r="E38" s="12">
        <v>1</v>
      </c>
      <c r="F38" s="12">
        <v>0</v>
      </c>
      <c r="G38" s="12">
        <v>0</v>
      </c>
      <c r="H38" s="12">
        <v>4</v>
      </c>
      <c r="I38" s="12">
        <v>1</v>
      </c>
      <c r="J38" s="12">
        <v>1</v>
      </c>
      <c r="K38" s="12">
        <v>4</v>
      </c>
      <c r="L38" s="12">
        <v>10</v>
      </c>
      <c r="M38" s="12">
        <v>18</v>
      </c>
    </row>
    <row r="39" spans="3:13" ht="15" hidden="1" customHeight="1" outlineLevel="2">
      <c r="D39" s="3" t="s">
        <v>20</v>
      </c>
      <c r="E39" s="12">
        <v>2.1317702607092599</v>
      </c>
      <c r="F39" s="12">
        <v>3.0276503540974899</v>
      </c>
      <c r="G39" s="12">
        <v>3.0276503540974899</v>
      </c>
      <c r="H39" s="12">
        <v>3.0276503540974899</v>
      </c>
      <c r="I39" s="12">
        <v>0.56764621219754596</v>
      </c>
      <c r="J39" s="12">
        <v>1.8885620632286999</v>
      </c>
      <c r="K39" s="12">
        <v>2.6436506745197801</v>
      </c>
      <c r="L39" s="12">
        <v>2.1108186931983401</v>
      </c>
      <c r="M39" s="12">
        <v>4.1419265512024097</v>
      </c>
    </row>
    <row r="40" spans="3:13" ht="15" hidden="1" customHeight="1" outlineLevel="2">
      <c r="D40" s="20" t="s">
        <v>21</v>
      </c>
      <c r="E40" s="12">
        <v>4.5444444444444398</v>
      </c>
      <c r="F40" s="12">
        <v>9.1666666666666607</v>
      </c>
      <c r="G40" s="12">
        <v>9.1666666666666607</v>
      </c>
      <c r="H40" s="12">
        <v>9.1666666666666607</v>
      </c>
      <c r="I40" s="12">
        <v>0.32222222222222202</v>
      </c>
      <c r="J40" s="12">
        <v>3.5666666666666602</v>
      </c>
      <c r="K40" s="12">
        <v>6.9888888888888898</v>
      </c>
      <c r="L40" s="12">
        <v>4.4555555555555504</v>
      </c>
      <c r="M40" s="12">
        <v>17.155555555555502</v>
      </c>
    </row>
    <row r="41" spans="3:13" ht="10.199999999999999" hidden="1" customHeight="1" outlineLevel="2"/>
    <row r="42" spans="3:13" ht="150" hidden="1" customHeight="1" outlineLevel="2"/>
    <row r="43" spans="3:13" ht="10.199999999999999" hidden="1" customHeight="1" outlineLevel="2"/>
    <row r="44" spans="3:13" ht="14.4" outlineLevel="1" collapsed="1">
      <c r="C44" s="41" t="s">
        <v>76</v>
      </c>
      <c r="D44" s="2" t="s">
        <v>22</v>
      </c>
    </row>
    <row r="45" spans="3:13" ht="10.050000000000001" customHeight="1" outlineLevel="1"/>
    <row r="46" spans="3:13" ht="15" hidden="1" customHeight="1" outlineLevel="2">
      <c r="D46" s="3" t="s">
        <v>23</v>
      </c>
      <c r="E46" s="12">
        <v>1</v>
      </c>
      <c r="F46" s="12">
        <v>0</v>
      </c>
      <c r="G46" s="12">
        <v>0</v>
      </c>
      <c r="H46" s="12">
        <v>4</v>
      </c>
      <c r="I46" s="12">
        <v>0</v>
      </c>
      <c r="J46" s="12">
        <v>0</v>
      </c>
      <c r="K46" s="12">
        <v>4</v>
      </c>
      <c r="L46" s="12">
        <v>6</v>
      </c>
      <c r="M46" s="12">
        <v>8</v>
      </c>
    </row>
    <row r="47" spans="3:13" ht="15" hidden="1" customHeight="1" outlineLevel="2">
      <c r="D47" s="18">
        <v>0.05</v>
      </c>
      <c r="E47" s="12">
        <v>1</v>
      </c>
      <c r="F47" s="12">
        <v>0.45</v>
      </c>
      <c r="G47" s="12">
        <v>0.45</v>
      </c>
      <c r="H47" s="12">
        <v>4.45</v>
      </c>
      <c r="I47" s="12">
        <v>0.45</v>
      </c>
      <c r="J47" s="12">
        <v>0.45</v>
      </c>
      <c r="K47" s="12">
        <v>4</v>
      </c>
      <c r="L47" s="12">
        <v>6.9</v>
      </c>
      <c r="M47" s="12">
        <v>8.4499999999999993</v>
      </c>
    </row>
    <row r="48" spans="3:13" ht="15" hidden="1" customHeight="1" outlineLevel="2">
      <c r="D48" s="19">
        <v>0.25</v>
      </c>
      <c r="E48" s="12">
        <v>2.5</v>
      </c>
      <c r="F48" s="12">
        <v>2.25</v>
      </c>
      <c r="G48" s="12">
        <v>2.25</v>
      </c>
      <c r="H48" s="12">
        <v>6.25</v>
      </c>
      <c r="I48" s="12">
        <v>1</v>
      </c>
      <c r="J48" s="12">
        <v>1.25</v>
      </c>
      <c r="K48" s="12">
        <v>4</v>
      </c>
      <c r="L48" s="12">
        <v>10</v>
      </c>
      <c r="M48" s="12">
        <v>11.5</v>
      </c>
    </row>
    <row r="49" spans="3:13" ht="15" hidden="1" customHeight="1" outlineLevel="2">
      <c r="D49" s="3">
        <v>0.5</v>
      </c>
      <c r="E49" s="12">
        <v>4.5</v>
      </c>
      <c r="F49" s="12">
        <v>4.5</v>
      </c>
      <c r="G49" s="12">
        <v>4.5</v>
      </c>
      <c r="H49" s="12">
        <v>8.5</v>
      </c>
      <c r="I49" s="12">
        <v>1</v>
      </c>
      <c r="J49" s="12">
        <v>2.5</v>
      </c>
      <c r="K49" s="12">
        <v>8</v>
      </c>
      <c r="L49" s="12">
        <v>10.5</v>
      </c>
      <c r="M49" s="12">
        <v>15.5</v>
      </c>
    </row>
    <row r="50" spans="3:13" ht="15" hidden="1" customHeight="1" outlineLevel="2">
      <c r="D50" s="18">
        <v>0.75</v>
      </c>
      <c r="E50" s="12">
        <v>5.75</v>
      </c>
      <c r="F50" s="12">
        <v>6.75</v>
      </c>
      <c r="G50" s="12">
        <v>6.75</v>
      </c>
      <c r="H50" s="12">
        <v>10.75</v>
      </c>
      <c r="I50" s="12">
        <v>1</v>
      </c>
      <c r="J50" s="12">
        <v>3.75</v>
      </c>
      <c r="K50" s="12">
        <v>8.75</v>
      </c>
      <c r="L50" s="12">
        <v>11</v>
      </c>
      <c r="M50" s="12">
        <v>18</v>
      </c>
    </row>
    <row r="51" spans="3:13" ht="15" hidden="1" customHeight="1" outlineLevel="2">
      <c r="D51" s="18">
        <v>0.95</v>
      </c>
      <c r="E51" s="12">
        <v>6.5499999999999901</v>
      </c>
      <c r="F51" s="12">
        <v>8.5499999999999901</v>
      </c>
      <c r="G51" s="12">
        <v>8.5499999999999901</v>
      </c>
      <c r="H51" s="12">
        <v>12.549999999999899</v>
      </c>
      <c r="I51" s="12">
        <v>2</v>
      </c>
      <c r="J51" s="12">
        <v>5.5499999999999901</v>
      </c>
      <c r="K51" s="12">
        <v>10.0999999999999</v>
      </c>
      <c r="L51" s="12">
        <v>13</v>
      </c>
      <c r="M51" s="12">
        <v>19</v>
      </c>
    </row>
    <row r="52" spans="3:13" ht="15" hidden="1" customHeight="1" outlineLevel="2">
      <c r="D52" s="3" t="s">
        <v>24</v>
      </c>
      <c r="E52" s="12">
        <v>7</v>
      </c>
      <c r="F52" s="12">
        <v>9</v>
      </c>
      <c r="G52" s="12">
        <v>9</v>
      </c>
      <c r="H52" s="12">
        <v>13</v>
      </c>
      <c r="I52" s="12">
        <v>2</v>
      </c>
      <c r="J52" s="12">
        <v>6</v>
      </c>
      <c r="K52" s="12">
        <v>11</v>
      </c>
      <c r="L52" s="12">
        <v>13</v>
      </c>
      <c r="M52" s="12">
        <v>19</v>
      </c>
    </row>
    <row r="53" spans="3:13" ht="15" hidden="1" customHeight="1" outlineLevel="2">
      <c r="D53" s="18" t="s">
        <v>25</v>
      </c>
      <c r="E53" s="12">
        <v>6</v>
      </c>
      <c r="F53" s="12">
        <v>9</v>
      </c>
      <c r="G53" s="12">
        <v>9</v>
      </c>
      <c r="H53" s="12">
        <v>9</v>
      </c>
      <c r="I53" s="12">
        <v>2</v>
      </c>
      <c r="J53" s="12">
        <v>6</v>
      </c>
      <c r="K53" s="12">
        <v>7</v>
      </c>
      <c r="L53" s="12">
        <v>7</v>
      </c>
      <c r="M53" s="12">
        <v>11</v>
      </c>
    </row>
    <row r="54" spans="3:13" ht="15" hidden="1" customHeight="1" outlineLevel="2">
      <c r="D54" s="3" t="s">
        <v>26</v>
      </c>
      <c r="E54" s="12">
        <v>3.25</v>
      </c>
      <c r="F54" s="12">
        <v>4.5</v>
      </c>
      <c r="G54" s="12">
        <v>4.5</v>
      </c>
      <c r="H54" s="12">
        <v>4.5</v>
      </c>
      <c r="I54" s="12">
        <v>0</v>
      </c>
      <c r="J54" s="12">
        <v>2.5</v>
      </c>
      <c r="K54" s="12">
        <v>4.75</v>
      </c>
      <c r="L54" s="12">
        <v>1</v>
      </c>
      <c r="M54" s="12">
        <v>6.5</v>
      </c>
    </row>
    <row r="55" spans="3:13" ht="10.199999999999999" hidden="1" customHeight="1" outlineLevel="2"/>
    <row r="56" spans="3:13" ht="14.4" outlineLevel="1" collapsed="1">
      <c r="C56" s="41" t="s">
        <v>76</v>
      </c>
      <c r="D56" s="2" t="s">
        <v>27</v>
      </c>
    </row>
    <row r="57" spans="3:13" ht="10.050000000000001" customHeight="1" outlineLevel="1"/>
    <row r="58" spans="3:13" ht="15" hidden="1" customHeight="1" outlineLevel="2">
      <c r="D58" s="3" t="s">
        <v>28</v>
      </c>
      <c r="E58" s="36" t="b">
        <v>0</v>
      </c>
      <c r="F58" s="36" t="b">
        <v>0</v>
      </c>
      <c r="G58" s="36" t="b">
        <v>0</v>
      </c>
      <c r="H58" s="36" t="b">
        <v>0</v>
      </c>
      <c r="I58" s="36" t="b">
        <v>0</v>
      </c>
      <c r="J58" s="36" t="b">
        <v>0</v>
      </c>
      <c r="K58" s="36" t="b">
        <v>0</v>
      </c>
      <c r="L58" s="36" t="b">
        <v>0</v>
      </c>
      <c r="M58" s="36" t="b">
        <v>0</v>
      </c>
    </row>
    <row r="59" spans="3:13" ht="15" hidden="1" customHeight="1" outlineLevel="2">
      <c r="D59" s="18" t="s">
        <v>29</v>
      </c>
      <c r="E59" s="36" t="b">
        <v>0</v>
      </c>
      <c r="F59" s="36" t="b">
        <v>0</v>
      </c>
      <c r="G59" s="36" t="b">
        <v>0</v>
      </c>
      <c r="H59" s="36" t="b">
        <v>0</v>
      </c>
      <c r="I59" s="36" t="b">
        <v>0</v>
      </c>
      <c r="J59" s="36" t="b">
        <v>0</v>
      </c>
      <c r="K59" s="36" t="b">
        <v>0</v>
      </c>
      <c r="L59" s="36" t="b">
        <v>0</v>
      </c>
      <c r="M59" s="36" t="b">
        <v>0</v>
      </c>
    </row>
    <row r="60" spans="3:13" ht="15" hidden="1" customHeight="1" outlineLevel="2">
      <c r="D60" s="18" t="s">
        <v>30</v>
      </c>
      <c r="E60" s="36" t="b">
        <v>0</v>
      </c>
      <c r="F60" s="36" t="b">
        <v>0</v>
      </c>
      <c r="G60" s="36" t="b">
        <v>0</v>
      </c>
      <c r="H60" s="36" t="b">
        <v>0</v>
      </c>
      <c r="I60" s="36" t="b">
        <v>0</v>
      </c>
      <c r="J60" s="36" t="b">
        <v>0</v>
      </c>
      <c r="K60" s="36" t="b">
        <v>0</v>
      </c>
      <c r="L60" s="36" t="b">
        <v>0</v>
      </c>
      <c r="M60" s="36" t="b">
        <v>0</v>
      </c>
    </row>
    <row r="61" spans="3:13" ht="15" hidden="1" customHeight="1" outlineLevel="2">
      <c r="D61" s="18" t="s">
        <v>31</v>
      </c>
      <c r="E61" s="36" t="b">
        <v>0</v>
      </c>
      <c r="F61" s="36" t="b">
        <v>0</v>
      </c>
      <c r="G61" s="36" t="b">
        <v>0</v>
      </c>
      <c r="H61" s="36" t="b">
        <v>0</v>
      </c>
      <c r="I61" s="36" t="b">
        <v>0</v>
      </c>
      <c r="J61" s="36" t="b">
        <v>0</v>
      </c>
      <c r="K61" s="36" t="b">
        <v>0</v>
      </c>
      <c r="L61" s="36" t="b">
        <v>0</v>
      </c>
      <c r="M61" s="36" t="b">
        <v>0</v>
      </c>
    </row>
    <row r="62" spans="3:13" ht="15" hidden="1" customHeight="1" outlineLevel="2">
      <c r="D62" s="3" t="s">
        <v>32</v>
      </c>
      <c r="E62" s="36" t="b">
        <v>0</v>
      </c>
      <c r="F62" s="36" t="b">
        <v>0</v>
      </c>
      <c r="G62" s="36" t="b">
        <v>0</v>
      </c>
      <c r="H62" s="36" t="b">
        <v>0</v>
      </c>
      <c r="I62" s="36" t="b">
        <v>0</v>
      </c>
      <c r="J62" s="36" t="b">
        <v>0</v>
      </c>
      <c r="K62" s="36" t="b">
        <v>0</v>
      </c>
      <c r="L62" s="36" t="b">
        <v>0</v>
      </c>
      <c r="M62" s="36" t="b">
        <v>0</v>
      </c>
    </row>
    <row r="63" spans="3:13" ht="15" hidden="1" customHeight="1" outlineLevel="2">
      <c r="D63" s="18" t="s">
        <v>33</v>
      </c>
      <c r="E63" s="36" t="b">
        <v>0</v>
      </c>
      <c r="F63" s="36" t="b">
        <v>0</v>
      </c>
      <c r="G63" s="36" t="b">
        <v>0</v>
      </c>
      <c r="H63" s="36" t="b">
        <v>0</v>
      </c>
      <c r="I63" s="36" t="b">
        <v>0</v>
      </c>
      <c r="J63" s="36" t="b">
        <v>0</v>
      </c>
      <c r="K63" s="36" t="b">
        <v>0</v>
      </c>
      <c r="L63" s="36" t="b">
        <v>0</v>
      </c>
      <c r="M63" s="36" t="b">
        <v>0</v>
      </c>
    </row>
    <row r="64" spans="3:13" ht="15" hidden="1" customHeight="1" outlineLevel="2">
      <c r="D64" s="18" t="s">
        <v>34</v>
      </c>
      <c r="E64" s="36" t="b">
        <v>0</v>
      </c>
      <c r="F64" s="36" t="b">
        <v>0</v>
      </c>
      <c r="G64" s="36" t="b">
        <v>0</v>
      </c>
      <c r="H64" s="36" t="b">
        <v>0</v>
      </c>
      <c r="I64" s="36" t="b">
        <v>0</v>
      </c>
      <c r="J64" s="36" t="b">
        <v>0</v>
      </c>
      <c r="K64" s="36" t="b">
        <v>0</v>
      </c>
      <c r="L64" s="36" t="b">
        <v>0</v>
      </c>
      <c r="M64" s="36" t="b">
        <v>0</v>
      </c>
    </row>
    <row r="65" spans="3:16" ht="15" hidden="1" customHeight="1" outlineLevel="2">
      <c r="D65" s="3" t="s">
        <v>35</v>
      </c>
      <c r="E65" s="36" t="b">
        <v>0</v>
      </c>
      <c r="F65" s="36" t="b">
        <v>0</v>
      </c>
      <c r="G65" s="36" t="b">
        <v>0</v>
      </c>
      <c r="H65" s="36" t="b">
        <v>0</v>
      </c>
      <c r="I65" s="36" t="b">
        <v>0</v>
      </c>
      <c r="J65" s="36" t="b">
        <v>0</v>
      </c>
      <c r="K65" s="36" t="b">
        <v>0</v>
      </c>
      <c r="L65" s="36" t="b">
        <v>0</v>
      </c>
      <c r="M65" s="36" t="b">
        <v>0</v>
      </c>
    </row>
    <row r="66" spans="3:16" ht="10.199999999999999" hidden="1" customHeight="1" outlineLevel="2"/>
    <row r="67" spans="3:16" ht="14.4" outlineLevel="1" collapsed="1">
      <c r="C67" s="41" t="s">
        <v>76</v>
      </c>
      <c r="D67" s="2" t="s">
        <v>36</v>
      </c>
    </row>
    <row r="68" spans="3:16" ht="10.050000000000001" customHeight="1" outlineLevel="1"/>
    <row r="69" spans="3:16" ht="15" hidden="1" customHeight="1" outlineLevel="2">
      <c r="D69" s="3" t="str">
        <f>IF(COUNTIF(FieldList1, "&lt;&gt;FALSE") = 0,"",SUBSTITUTE(LOWER(D58)," ","_") &amp;" = ")</f>
        <v/>
      </c>
      <c r="E69" t="str">
        <f>IF(COUNTIF(FieldList1, "&lt;&gt;FALSE") = 0,"","['"&amp;_xlfn.TEXTJOIN("', '", TRUE, _xlfn._xlws.FILTER(FieldRange,FieldList1&lt;&gt; FALSE, ""))&amp;"']")</f>
        <v/>
      </c>
    </row>
    <row r="70" spans="3:16" ht="15" hidden="1" customHeight="1" outlineLevel="2">
      <c r="D70" s="17" t="str">
        <f>IF(COUNTIF(FieldList2, "&lt;&gt;FALSE") = 0,"",SUBSTITUTE(LOWER(D59)," ","_")&amp;" = ")</f>
        <v/>
      </c>
      <c r="E70" t="str">
        <f>IF(COUNTIF(FieldList2, "&lt;&gt;FALSE") = 0,"","['"&amp;_xlfn.TEXTJOIN("', '", TRUE, _xlfn._xlws.FILTER(FieldRange,FieldList2&lt;&gt; FALSE, ""))&amp;"']")</f>
        <v/>
      </c>
    </row>
    <row r="71" spans="3:16" ht="15" hidden="1" customHeight="1" outlineLevel="2">
      <c r="D71" s="17" t="str">
        <f>IF(COUNTIF(FieldList3, "&lt;&gt;FALSE") = 0,"",SUBSTITUTE(LOWER(D60)," ","_")&amp;" = ")</f>
        <v/>
      </c>
      <c r="E71" t="str">
        <f>IF(COUNTIF(FieldList3, "&lt;&gt;FALSE") = 0,"","['"&amp;_xlfn.TEXTJOIN("', '", TRUE, _xlfn._xlws.FILTER(FieldRange,FieldList3&lt;&gt; FALSE, ""))&amp;"']")</f>
        <v/>
      </c>
    </row>
    <row r="72" spans="3:16" ht="15" hidden="1" customHeight="1" outlineLevel="2">
      <c r="D72" s="17" t="str">
        <f>IF(COUNTIF(FieldList4, "&lt;&gt;FALSE") = 0,"",SUBSTITUTE(LOWER(D61)," ","_")&amp;" = ")</f>
        <v/>
      </c>
      <c r="E72" t="str">
        <f>IF(COUNTIF(FieldList4, "&lt;&gt;FALSE") = 0,"","['"&amp;_xlfn.TEXTJOIN("', '", TRUE, _xlfn._xlws.FILTER(FieldRange,FieldList4&lt;&gt; FALSE, ""))&amp;"']")</f>
        <v/>
      </c>
    </row>
    <row r="73" spans="3:16" ht="15" hidden="1" customHeight="1" outlineLevel="2">
      <c r="D73" s="17" t="str">
        <f>IF(COUNTIF(FieldList5, "&lt;&gt;FALSE") = 0,"",SUBSTITUTE(LOWER(D62)," ","_")&amp;" = ")</f>
        <v/>
      </c>
      <c r="E73" t="str">
        <f>IF(COUNTIF(FieldList5, "&lt;&gt;FALSE") = 0,"","['"&amp;_xlfn.TEXTJOIN("', '", TRUE, _xlfn._xlws.FILTER(FieldRange,FieldList5&lt;&gt; FALSE, ""))&amp;"']")</f>
        <v/>
      </c>
    </row>
    <row r="74" spans="3:16" ht="15" hidden="1" customHeight="1" outlineLevel="2">
      <c r="D74" s="17" t="str">
        <f>IF(COUNTIF(FieldList6, "&lt;&gt;FALSE") = 0,"",SUBSTITUTE(LOWER(D63)," ","_")&amp;" = ")</f>
        <v/>
      </c>
      <c r="E74" t="str">
        <f>IF(COUNTIF(FieldList6, "&lt;&gt;FALSE") = 0,"","['"&amp;_xlfn.TEXTJOIN("', '", TRUE, _xlfn._xlws.FILTER(FieldRange,FieldList6&lt;&gt; FALSE, ""))&amp;"']")</f>
        <v/>
      </c>
    </row>
    <row r="75" spans="3:16"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6"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6" ht="15" hidden="1" customHeight="1" outlineLevel="2">
      <c r="D77" s="15" t="str">
        <f>IF(COUNTIF(tbl_SourceData_metrics[Record List], "&lt;&gt;FALSE") = 0,"",SUBSTITUTE(LOWER(LightHeader)," ", "_") &amp;" = ")</f>
        <v/>
      </c>
      <c r="E77" t="str" cm="1">
        <f t="array" ref="E77">IF(COUNTIF(tbl_SourceData_metrics[Record List], "&lt;&gt;FALSE") = 0,"","['"&amp;_xlfn.TEXTJOIN("', '", TRUE, _xlfn._xlws.FILTER(_xlfn.TAKE(tbl_SourceData_metrics[],,-1), tbl_SourceData_metrics[Record List] &lt;&gt; FALSE, ""))&amp;"']")</f>
        <v/>
      </c>
    </row>
    <row r="78" spans="3:16" ht="10.199999999999999" hidden="1" customHeight="1" outlineLevel="1" collapsed="1"/>
    <row r="79" spans="3:16" ht="30" customHeight="1">
      <c r="D79" s="109" t="s">
        <v>37</v>
      </c>
      <c r="E79" s="100" t="s">
        <v>88</v>
      </c>
      <c r="F79" s="100" t="s">
        <v>89</v>
      </c>
      <c r="G79" s="100" t="s">
        <v>90</v>
      </c>
      <c r="H79" s="101" t="s">
        <v>91</v>
      </c>
      <c r="I79" s="101" t="s">
        <v>92</v>
      </c>
      <c r="J79" s="101" t="s">
        <v>93</v>
      </c>
      <c r="K79" s="101" t="s">
        <v>94</v>
      </c>
      <c r="L79" s="101" t="s">
        <v>95</v>
      </c>
      <c r="M79" s="101" t="s">
        <v>96</v>
      </c>
      <c r="N79" s="109" t="s">
        <v>85</v>
      </c>
      <c r="O79" s="109" t="s">
        <v>38</v>
      </c>
      <c r="P79" s="109" t="s">
        <v>86</v>
      </c>
    </row>
    <row r="80" spans="3:16" ht="15" customHeight="1">
      <c r="D80" s="110" t="b">
        <v>0</v>
      </c>
      <c r="E80" s="102">
        <v>6</v>
      </c>
      <c r="F80" s="102">
        <v>0</v>
      </c>
      <c r="G80" s="102">
        <v>9</v>
      </c>
      <c r="H80" s="114">
        <v>13</v>
      </c>
      <c r="I80" s="114">
        <v>1</v>
      </c>
      <c r="J80" s="114">
        <v>0</v>
      </c>
      <c r="K80" s="114">
        <v>8</v>
      </c>
      <c r="L80" s="114">
        <v>10</v>
      </c>
      <c r="M80" s="114">
        <v>9</v>
      </c>
      <c r="N80" s="115">
        <v>0</v>
      </c>
      <c r="O80" s="115">
        <v>0</v>
      </c>
      <c r="P80" s="115">
        <v>5.8284891896569984E+17</v>
      </c>
    </row>
    <row r="81" spans="4:16" ht="15" customHeight="1">
      <c r="D81" s="110" t="b">
        <v>0</v>
      </c>
      <c r="E81" s="102">
        <v>4</v>
      </c>
      <c r="F81" s="102">
        <v>1</v>
      </c>
      <c r="G81" s="102">
        <v>8</v>
      </c>
      <c r="H81" s="114">
        <v>12</v>
      </c>
      <c r="I81" s="114">
        <v>0</v>
      </c>
      <c r="J81" s="114">
        <v>3</v>
      </c>
      <c r="K81" s="114">
        <v>11</v>
      </c>
      <c r="L81" s="114">
        <v>11</v>
      </c>
      <c r="M81" s="114">
        <v>13</v>
      </c>
      <c r="N81" s="115">
        <v>1</v>
      </c>
      <c r="O81" s="115">
        <v>0</v>
      </c>
      <c r="P81" s="115">
        <v>3.227063498332117E+18</v>
      </c>
    </row>
    <row r="82" spans="4:16" ht="15" customHeight="1">
      <c r="D82" s="111" t="b">
        <v>0</v>
      </c>
      <c r="E82" s="105">
        <v>5</v>
      </c>
      <c r="F82" s="106">
        <v>2</v>
      </c>
      <c r="G82" s="106">
        <v>7</v>
      </c>
      <c r="H82" s="114">
        <v>11</v>
      </c>
      <c r="I82" s="114">
        <v>1</v>
      </c>
      <c r="J82" s="114">
        <v>3</v>
      </c>
      <c r="K82" s="114">
        <v>4</v>
      </c>
      <c r="L82" s="114">
        <v>8</v>
      </c>
      <c r="M82" s="114">
        <v>19</v>
      </c>
      <c r="N82" s="115">
        <v>2</v>
      </c>
      <c r="O82" s="115">
        <v>0</v>
      </c>
      <c r="P82" s="115">
        <v>1.0558241670230374E+19</v>
      </c>
    </row>
    <row r="83" spans="4:16" ht="15" customHeight="1">
      <c r="D83" s="111" t="b">
        <v>0</v>
      </c>
      <c r="E83" s="105">
        <v>1</v>
      </c>
      <c r="F83" s="106">
        <v>3</v>
      </c>
      <c r="G83" s="106">
        <v>6</v>
      </c>
      <c r="H83" s="114">
        <v>10</v>
      </c>
      <c r="I83" s="114">
        <v>2</v>
      </c>
      <c r="J83" s="114">
        <v>1</v>
      </c>
      <c r="K83" s="114">
        <v>9</v>
      </c>
      <c r="L83" s="114">
        <v>11</v>
      </c>
      <c r="M83" s="114">
        <v>11</v>
      </c>
      <c r="N83" s="115">
        <v>3</v>
      </c>
      <c r="O83" s="115">
        <v>0</v>
      </c>
      <c r="P83" s="115">
        <v>2.1879643471689907E+18</v>
      </c>
    </row>
    <row r="84" spans="4:16" ht="15" customHeight="1">
      <c r="D84" s="111" t="b">
        <v>0</v>
      </c>
      <c r="E84" s="105">
        <v>6</v>
      </c>
      <c r="F84" s="106">
        <v>4</v>
      </c>
      <c r="G84" s="106">
        <v>5</v>
      </c>
      <c r="H84" s="114">
        <v>9</v>
      </c>
      <c r="I84" s="114">
        <v>2</v>
      </c>
      <c r="J84" s="114">
        <v>5</v>
      </c>
      <c r="K84" s="114">
        <v>8</v>
      </c>
      <c r="L84" s="114">
        <v>6</v>
      </c>
      <c r="M84" s="114">
        <v>16</v>
      </c>
      <c r="N84" s="115">
        <v>4</v>
      </c>
      <c r="O84" s="115">
        <v>0</v>
      </c>
      <c r="P84" s="115">
        <v>8.8664235291902423E+18</v>
      </c>
    </row>
    <row r="85" spans="4:16" ht="15" customHeight="1">
      <c r="D85" s="111" t="b">
        <v>0</v>
      </c>
      <c r="E85" s="105">
        <v>1</v>
      </c>
      <c r="F85" s="106">
        <v>5</v>
      </c>
      <c r="G85" s="106">
        <v>4</v>
      </c>
      <c r="H85" s="114">
        <v>8</v>
      </c>
      <c r="I85" s="114">
        <v>1</v>
      </c>
      <c r="J85" s="114">
        <v>2</v>
      </c>
      <c r="K85" s="114">
        <v>8</v>
      </c>
      <c r="L85" s="114">
        <v>10</v>
      </c>
      <c r="M85" s="114">
        <v>8</v>
      </c>
      <c r="N85" s="115">
        <v>5</v>
      </c>
      <c r="O85" s="115">
        <v>0</v>
      </c>
      <c r="P85" s="115">
        <v>2.8374603012623616E+18</v>
      </c>
    </row>
    <row r="86" spans="4:16" ht="15" customHeight="1">
      <c r="D86" s="111" t="b">
        <v>0</v>
      </c>
      <c r="E86" s="105">
        <v>4</v>
      </c>
      <c r="F86" s="106">
        <v>6</v>
      </c>
      <c r="G86" s="106">
        <v>3</v>
      </c>
      <c r="H86" s="114">
        <v>7</v>
      </c>
      <c r="I86" s="114">
        <v>1</v>
      </c>
      <c r="J86" s="114">
        <v>1</v>
      </c>
      <c r="K86" s="114">
        <v>4</v>
      </c>
      <c r="L86" s="114">
        <v>13</v>
      </c>
      <c r="M86" s="114">
        <v>15</v>
      </c>
      <c r="N86" s="115">
        <v>6</v>
      </c>
      <c r="O86" s="115">
        <v>0</v>
      </c>
      <c r="P86" s="115">
        <v>1.295449726147087E+19</v>
      </c>
    </row>
    <row r="87" spans="4:16" ht="15" customHeight="1">
      <c r="D87" s="111" t="b">
        <v>0</v>
      </c>
      <c r="E87" s="105">
        <v>7</v>
      </c>
      <c r="F87" s="106">
        <v>7</v>
      </c>
      <c r="G87" s="106">
        <v>2</v>
      </c>
      <c r="H87" s="114">
        <v>6</v>
      </c>
      <c r="I87" s="114">
        <v>1</v>
      </c>
      <c r="J87" s="114">
        <v>2</v>
      </c>
      <c r="K87" s="114">
        <v>9</v>
      </c>
      <c r="L87" s="114">
        <v>10</v>
      </c>
      <c r="M87" s="114">
        <v>18</v>
      </c>
      <c r="N87" s="115">
        <v>7</v>
      </c>
      <c r="O87" s="115">
        <v>0</v>
      </c>
      <c r="P87" s="115">
        <v>9.3093161611108168E+18</v>
      </c>
    </row>
    <row r="88" spans="4:16" ht="15" customHeight="1">
      <c r="D88" s="111" t="b">
        <v>0</v>
      </c>
      <c r="E88" s="105">
        <v>5</v>
      </c>
      <c r="F88" s="106">
        <v>8</v>
      </c>
      <c r="G88" s="106">
        <v>1</v>
      </c>
      <c r="H88" s="114">
        <v>5</v>
      </c>
      <c r="I88" s="114">
        <v>1</v>
      </c>
      <c r="J88" s="114">
        <v>4</v>
      </c>
      <c r="K88" s="114">
        <v>4</v>
      </c>
      <c r="L88" s="114">
        <v>13</v>
      </c>
      <c r="M88" s="114">
        <v>19</v>
      </c>
      <c r="N88" s="115">
        <v>8</v>
      </c>
      <c r="O88" s="115">
        <v>0</v>
      </c>
      <c r="P88" s="115">
        <v>6.3605889030882488E+18</v>
      </c>
    </row>
    <row r="89" spans="4:16" ht="15" customHeight="1">
      <c r="D89" s="112" t="b">
        <v>0</v>
      </c>
      <c r="E89" s="107">
        <v>2</v>
      </c>
      <c r="F89" s="108">
        <v>9</v>
      </c>
      <c r="G89" s="108">
        <v>0</v>
      </c>
      <c r="H89" s="114">
        <v>4</v>
      </c>
      <c r="I89" s="114">
        <v>1</v>
      </c>
      <c r="J89" s="114">
        <v>6</v>
      </c>
      <c r="K89" s="114">
        <v>4</v>
      </c>
      <c r="L89" s="114">
        <v>11</v>
      </c>
      <c r="M89" s="114">
        <v>18</v>
      </c>
      <c r="N89" s="115">
        <v>9</v>
      </c>
      <c r="O89" s="115">
        <v>0</v>
      </c>
      <c r="P89" s="115">
        <v>1.0102405043047592E+19</v>
      </c>
    </row>
  </sheetData>
  <mergeCells count="1">
    <mergeCell ref="E7:F7"/>
  </mergeCells>
  <phoneticPr fontId="32" type="noConversion"/>
  <conditionalFormatting sqref="E23:G30 E36:G40 E46:G54">
    <cfRule type="cellIs" dxfId="60" priority="12" operator="equal">
      <formula>0</formula>
    </cfRule>
  </conditionalFormatting>
  <conditionalFormatting sqref="D80:D89">
    <cfRule type="cellIs" dxfId="59" priority="11" operator="notEqual">
      <formula>FALSE</formula>
    </cfRule>
  </conditionalFormatting>
  <conditionalFormatting sqref="E17:M17">
    <cfRule type="cellIs" dxfId="58"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57" priority="8"/>
  </conditionalFormatting>
  <conditionalFormatting sqref="E15:M15">
    <cfRule type="cellIs" dxfId="56" priority="6" operator="notEqual">
      <formula>"Definition"</formula>
    </cfRule>
  </conditionalFormatting>
  <conditionalFormatting sqref="E7">
    <cfRule type="cellIs" dxfId="55" priority="5" operator="notEqual">
      <formula>"Dataset Description"</formula>
    </cfRule>
  </conditionalFormatting>
  <conditionalFormatting sqref="E58:G65">
    <cfRule type="cellIs" dxfId="54"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M30 H36:M40 H46:M54">
    <cfRule type="cellIs" dxfId="53" priority="3" operator="equal">
      <formula>0</formula>
    </cfRule>
  </conditionalFormatting>
  <conditionalFormatting sqref="H24:M26">
    <cfRule type="colorScale" priority="1">
      <colorScale>
        <cfvo type="num" val="0"/>
        <cfvo type="num" val="0.2"/>
        <color rgb="FF000000"/>
        <color rgb="FF7A0000"/>
      </colorScale>
    </cfRule>
  </conditionalFormatting>
  <conditionalFormatting sqref="H58:M65">
    <cfRule type="cellIs" dxfId="52"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BB28-7DAB-4650-A2C1-9E7D85D5BB1D}">
  <sheetPr codeName="Sheet27">
    <tabColor rgb="FF9C9C9C"/>
  </sheetPr>
  <dimension ref="A1:W180"/>
  <sheetViews>
    <sheetView zoomScale="85" zoomScaleNormal="85" workbookViewId="0">
      <pane xSplit="4" ySplit="19" topLeftCell="E20" activePane="bottomRight" state="frozen"/>
      <selection sqref="A1:B1"/>
      <selection pane="topRight" sqref="A1:B1"/>
      <selection pane="bottomLeft" sqref="A1:B1"/>
      <selection pane="bottomRight" activeCell="F79" sqref="F79"/>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7" width="27.6640625" customWidth="1"/>
    <col min="8" max="8" width="15.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139</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101</v>
      </c>
    </row>
    <row r="10" spans="1:23" ht="15" hidden="1" customHeight="1" outlineLevel="1">
      <c r="D10" s="3" t="s">
        <v>50</v>
      </c>
      <c r="E10" s="26">
        <v>3</v>
      </c>
    </row>
    <row r="11" spans="1:23" ht="15" hidden="1" customHeight="1" outlineLevel="1">
      <c r="D11" s="3" t="s">
        <v>12</v>
      </c>
      <c r="E11" s="26" t="s">
        <v>224</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row>
    <row r="16" spans="1:23" ht="10.199999999999999" hidden="1" customHeight="1" outlineLevel="1"/>
    <row r="17" spans="1:10" ht="34.950000000000003" hidden="1" customHeight="1" outlineLevel="1">
      <c r="D17" s="21" t="s">
        <v>3</v>
      </c>
      <c r="E17" s="45" t="s">
        <v>47</v>
      </c>
      <c r="F17" s="46" t="s">
        <v>47</v>
      </c>
      <c r="G17" s="47" t="s">
        <v>47</v>
      </c>
    </row>
    <row r="18" spans="1:10" ht="10.199999999999999" hidden="1" customHeight="1" outlineLevel="1"/>
    <row r="19" spans="1:10" s="23" customFormat="1" ht="30" customHeight="1" collapsed="1">
      <c r="A19"/>
      <c r="B19"/>
      <c r="C19" s="91"/>
      <c r="D19" s="91" t="s">
        <v>4</v>
      </c>
      <c r="E19" s="92" t="s">
        <v>135</v>
      </c>
      <c r="F19" s="92" t="s">
        <v>136</v>
      </c>
      <c r="G19" s="92" t="s">
        <v>137</v>
      </c>
      <c r="H19" s="23" t="s">
        <v>85</v>
      </c>
      <c r="I19" s="23" t="s">
        <v>38</v>
      </c>
      <c r="J19" s="23" t="s">
        <v>86</v>
      </c>
    </row>
    <row r="20" spans="1:10" ht="10.199999999999999" customHeight="1"/>
    <row r="21" spans="1:10" ht="14.4" outlineLevel="1">
      <c r="C21" s="41" t="s">
        <v>76</v>
      </c>
      <c r="D21" s="2" t="s">
        <v>7</v>
      </c>
    </row>
    <row r="22" spans="1:10" ht="10.199999999999999" customHeight="1" outlineLevel="1"/>
    <row r="23" spans="1:10" ht="15" hidden="1" customHeight="1" outlineLevel="2">
      <c r="D23" s="19" t="s">
        <v>8</v>
      </c>
      <c r="E23" s="9" t="s">
        <v>194</v>
      </c>
      <c r="F23" s="9" t="s">
        <v>193</v>
      </c>
      <c r="G23" s="9" t="s">
        <v>193</v>
      </c>
    </row>
    <row r="24" spans="1:10" ht="15" hidden="1" customHeight="1" outlineLevel="2">
      <c r="D24" s="3" t="s">
        <v>9</v>
      </c>
      <c r="E24" s="10">
        <v>1</v>
      </c>
      <c r="F24" s="10">
        <v>1</v>
      </c>
      <c r="G24" s="10">
        <v>1</v>
      </c>
    </row>
    <row r="25" spans="1:10" ht="15" hidden="1" customHeight="1" outlineLevel="2">
      <c r="D25" s="18" t="s">
        <v>10</v>
      </c>
      <c r="E25" s="10">
        <v>0</v>
      </c>
      <c r="F25" s="10">
        <v>0</v>
      </c>
      <c r="G25" s="10">
        <v>0</v>
      </c>
    </row>
    <row r="26" spans="1:10" ht="15" hidden="1" customHeight="1" outlineLevel="2">
      <c r="D26" s="18" t="s">
        <v>11</v>
      </c>
      <c r="E26" s="10">
        <v>0.29514393719104298</v>
      </c>
      <c r="F26" s="10">
        <v>0.23495202093631801</v>
      </c>
      <c r="G26" s="10">
        <v>0.23495202093631801</v>
      </c>
    </row>
    <row r="27" spans="1:10" ht="15" hidden="1" customHeight="1" outlineLevel="2">
      <c r="D27" s="18" t="s">
        <v>12</v>
      </c>
      <c r="E27" s="11">
        <v>1015</v>
      </c>
      <c r="F27" s="11">
        <v>808</v>
      </c>
      <c r="G27" s="11">
        <v>808</v>
      </c>
    </row>
    <row r="28" spans="1:10" ht="15" hidden="1" customHeight="1" outlineLevel="2">
      <c r="D28" s="18" t="s">
        <v>13</v>
      </c>
      <c r="E28" s="11">
        <v>101</v>
      </c>
      <c r="F28" s="11">
        <v>101</v>
      </c>
      <c r="G28" s="11">
        <v>101</v>
      </c>
    </row>
    <row r="29" spans="1:10" ht="15" hidden="1" customHeight="1" outlineLevel="2">
      <c r="D29" s="19" t="s">
        <v>14</v>
      </c>
      <c r="E29" s="11">
        <v>101</v>
      </c>
      <c r="F29" s="11">
        <v>101</v>
      </c>
      <c r="G29" s="11">
        <v>101</v>
      </c>
    </row>
    <row r="30" spans="1:10" ht="15" hidden="1" customHeight="1" outlineLevel="2">
      <c r="D30" s="3" t="s">
        <v>15</v>
      </c>
      <c r="E30" s="11">
        <v>0</v>
      </c>
      <c r="F30" s="11">
        <v>0</v>
      </c>
      <c r="G30" s="11">
        <v>0</v>
      </c>
    </row>
    <row r="31" spans="1:10" ht="10.199999999999999" hidden="1" customHeight="1" outlineLevel="2"/>
    <row r="32" spans="1:10" ht="150" hidden="1" customHeight="1" outlineLevel="2"/>
    <row r="33" spans="3:7" ht="10.199999999999999" hidden="1" customHeight="1" outlineLevel="2"/>
    <row r="34" spans="3:7" ht="14.4" outlineLevel="1" collapsed="1">
      <c r="C34" s="41" t="s">
        <v>76</v>
      </c>
      <c r="D34" s="2" t="s">
        <v>16</v>
      </c>
    </row>
    <row r="35" spans="3:7" ht="10.199999999999999" customHeight="1" outlineLevel="1"/>
    <row r="36" spans="3:7" ht="15" hidden="1" customHeight="1" outlineLevel="2">
      <c r="D36" s="3" t="s">
        <v>17</v>
      </c>
      <c r="E36" s="12"/>
      <c r="F36" s="12">
        <v>124620.643564356</v>
      </c>
      <c r="G36" s="12">
        <v>126833.217821782</v>
      </c>
    </row>
    <row r="37" spans="3:7" ht="15" hidden="1" customHeight="1" outlineLevel="2">
      <c r="D37" s="18" t="s">
        <v>18</v>
      </c>
      <c r="E37" s="12"/>
      <c r="F37" s="12">
        <v>53979</v>
      </c>
      <c r="G37" s="12">
        <v>59627</v>
      </c>
    </row>
    <row r="38" spans="3:7" ht="15" hidden="1" customHeight="1" outlineLevel="2">
      <c r="D38" s="18" t="s">
        <v>19</v>
      </c>
      <c r="E38" s="12">
        <v>0</v>
      </c>
      <c r="F38" s="12">
        <v>19</v>
      </c>
      <c r="G38" s="12">
        <v>34</v>
      </c>
    </row>
    <row r="39" spans="3:7" ht="15" hidden="1" customHeight="1" outlineLevel="2">
      <c r="D39" s="3" t="s">
        <v>20</v>
      </c>
      <c r="E39" s="12"/>
      <c r="F39" s="12">
        <v>149821.63294081201</v>
      </c>
      <c r="G39" s="12">
        <v>147551.36995484601</v>
      </c>
    </row>
    <row r="40" spans="3:7" ht="15" hidden="1" customHeight="1" outlineLevel="2">
      <c r="D40" s="20" t="s">
        <v>21</v>
      </c>
      <c r="E40" s="12"/>
      <c r="F40" s="12">
        <v>22446521697.051601</v>
      </c>
      <c r="G40" s="12">
        <v>21771406775.551998</v>
      </c>
    </row>
    <row r="41" spans="3:7" ht="10.199999999999999" hidden="1" customHeight="1" outlineLevel="2"/>
    <row r="42" spans="3:7" ht="150" hidden="1" customHeight="1" outlineLevel="2"/>
    <row r="43" spans="3:7" ht="10.199999999999999" hidden="1" customHeight="1" outlineLevel="2"/>
    <row r="44" spans="3:7" ht="14.4" outlineLevel="1" collapsed="1">
      <c r="C44" s="41" t="s">
        <v>76</v>
      </c>
      <c r="D44" s="2" t="s">
        <v>22</v>
      </c>
    </row>
    <row r="45" spans="3:7" ht="10.050000000000001" customHeight="1" outlineLevel="1"/>
    <row r="46" spans="3:7" ht="15" hidden="1" customHeight="1" outlineLevel="2">
      <c r="D46" s="3" t="s">
        <v>23</v>
      </c>
      <c r="E46" s="12"/>
      <c r="F46" s="12">
        <v>19</v>
      </c>
      <c r="G46" s="12">
        <v>34</v>
      </c>
    </row>
    <row r="47" spans="3:7" ht="15" hidden="1" customHeight="1" outlineLevel="2">
      <c r="D47" s="18">
        <v>0.05</v>
      </c>
      <c r="E47" s="12"/>
      <c r="F47" s="12">
        <v>158</v>
      </c>
      <c r="G47" s="12">
        <v>254</v>
      </c>
    </row>
    <row r="48" spans="3:7" ht="15" hidden="1" customHeight="1" outlineLevel="2">
      <c r="D48" s="19">
        <v>0.25</v>
      </c>
      <c r="E48" s="12"/>
      <c r="F48" s="12">
        <v>14603</v>
      </c>
      <c r="G48" s="12">
        <v>16132</v>
      </c>
    </row>
    <row r="49" spans="3:7" ht="15" hidden="1" customHeight="1" outlineLevel="2">
      <c r="D49" s="3">
        <v>0.5</v>
      </c>
      <c r="E49" s="12"/>
      <c r="F49" s="12">
        <v>53979</v>
      </c>
      <c r="G49" s="12">
        <v>59627</v>
      </c>
    </row>
    <row r="50" spans="3:7" ht="15" hidden="1" customHeight="1" outlineLevel="2">
      <c r="D50" s="18">
        <v>0.75</v>
      </c>
      <c r="E50" s="12"/>
      <c r="F50" s="12">
        <v>190123</v>
      </c>
      <c r="G50" s="12">
        <v>197951</v>
      </c>
    </row>
    <row r="51" spans="3:7" ht="15" hidden="1" customHeight="1" outlineLevel="2">
      <c r="D51" s="18">
        <v>0.95</v>
      </c>
      <c r="E51" s="12"/>
      <c r="F51" s="12">
        <v>446766</v>
      </c>
      <c r="G51" s="12">
        <v>438722</v>
      </c>
    </row>
    <row r="52" spans="3:7" ht="15" hidden="1" customHeight="1" outlineLevel="2">
      <c r="D52" s="3" t="s">
        <v>24</v>
      </c>
      <c r="E52" s="12"/>
      <c r="F52" s="12">
        <v>564163</v>
      </c>
      <c r="G52" s="12">
        <v>551463</v>
      </c>
    </row>
    <row r="53" spans="3:7" ht="15" hidden="1" customHeight="1" outlineLevel="2">
      <c r="D53" s="18" t="s">
        <v>25</v>
      </c>
      <c r="E53" s="12"/>
      <c r="F53" s="12">
        <v>564144</v>
      </c>
      <c r="G53" s="12">
        <v>551429</v>
      </c>
    </row>
    <row r="54" spans="3:7" ht="15" hidden="1" customHeight="1" outlineLevel="2">
      <c r="D54" s="3" t="s">
        <v>26</v>
      </c>
      <c r="E54" s="12"/>
      <c r="F54" s="12">
        <v>175520</v>
      </c>
      <c r="G54" s="12">
        <v>181819</v>
      </c>
    </row>
    <row r="55" spans="3:7" ht="10.199999999999999" hidden="1" customHeight="1" outlineLevel="2"/>
    <row r="56" spans="3:7" ht="14.4" outlineLevel="1" collapsed="1">
      <c r="C56" s="41" t="s">
        <v>76</v>
      </c>
      <c r="D56" s="2" t="s">
        <v>27</v>
      </c>
    </row>
    <row r="57" spans="3:7" ht="10.050000000000001" customHeight="1" outlineLevel="1"/>
    <row r="58" spans="3:7" ht="15" hidden="1" customHeight="1" outlineLevel="2">
      <c r="D58" s="3" t="s">
        <v>28</v>
      </c>
      <c r="E58" s="36" t="b">
        <v>0</v>
      </c>
      <c r="F58" s="36" t="b">
        <v>0</v>
      </c>
      <c r="G58" s="36" t="b">
        <v>0</v>
      </c>
    </row>
    <row r="59" spans="3:7" ht="15" hidden="1" customHeight="1" outlineLevel="2">
      <c r="D59" s="18" t="s">
        <v>29</v>
      </c>
      <c r="E59" s="36" t="b">
        <v>0</v>
      </c>
      <c r="F59" s="36" t="b">
        <v>0</v>
      </c>
      <c r="G59" s="36" t="b">
        <v>0</v>
      </c>
    </row>
    <row r="60" spans="3:7" ht="15" hidden="1" customHeight="1" outlineLevel="2">
      <c r="D60" s="18" t="s">
        <v>30</v>
      </c>
      <c r="E60" s="36" t="b">
        <v>0</v>
      </c>
      <c r="F60" s="36" t="b">
        <v>0</v>
      </c>
      <c r="G60" s="36" t="b">
        <v>0</v>
      </c>
    </row>
    <row r="61" spans="3:7" ht="15" hidden="1" customHeight="1" outlineLevel="2">
      <c r="D61" s="18" t="s">
        <v>31</v>
      </c>
      <c r="E61" s="36" t="b">
        <v>0</v>
      </c>
      <c r="F61" s="36" t="b">
        <v>0</v>
      </c>
      <c r="G61" s="36" t="b">
        <v>0</v>
      </c>
    </row>
    <row r="62" spans="3:7" ht="15" hidden="1" customHeight="1" outlineLevel="2">
      <c r="D62" s="3" t="s">
        <v>32</v>
      </c>
      <c r="E62" s="36" t="b">
        <v>0</v>
      </c>
      <c r="F62" s="36" t="b">
        <v>0</v>
      </c>
      <c r="G62" s="36" t="b">
        <v>0</v>
      </c>
    </row>
    <row r="63" spans="3:7" ht="15" hidden="1" customHeight="1" outlineLevel="2">
      <c r="D63" s="18" t="s">
        <v>33</v>
      </c>
      <c r="E63" s="36" t="b">
        <v>0</v>
      </c>
      <c r="F63" s="36" t="b">
        <v>0</v>
      </c>
      <c r="G63" s="36" t="b">
        <v>0</v>
      </c>
    </row>
    <row r="64" spans="3:7" ht="15" hidden="1" customHeight="1" outlineLevel="2">
      <c r="D64" s="18" t="s">
        <v>34</v>
      </c>
      <c r="E64" s="36" t="b">
        <v>0</v>
      </c>
      <c r="F64" s="36" t="b">
        <v>0</v>
      </c>
      <c r="G64" s="36" t="b">
        <v>0</v>
      </c>
    </row>
    <row r="65" spans="3:10" ht="15" hidden="1" customHeight="1" outlineLevel="2">
      <c r="D65" s="3" t="s">
        <v>35</v>
      </c>
      <c r="E65" s="36" t="b">
        <v>0</v>
      </c>
      <c r="F65" s="36" t="b">
        <v>0</v>
      </c>
      <c r="G65" s="36" t="b">
        <v>0</v>
      </c>
    </row>
    <row r="66" spans="3:10" ht="10.199999999999999" hidden="1" customHeight="1" outlineLevel="2"/>
    <row r="67" spans="3:10" ht="14.4" outlineLevel="1" collapsed="1">
      <c r="C67" s="41" t="s">
        <v>76</v>
      </c>
      <c r="D67" s="2" t="s">
        <v>36</v>
      </c>
    </row>
    <row r="68" spans="3:10" ht="10.050000000000001" customHeight="1" outlineLevel="1"/>
    <row r="69" spans="3:10" ht="15" hidden="1" customHeight="1" outlineLevel="2">
      <c r="D69" s="3" t="str">
        <f>IF(COUNTIF(FieldList1, "&lt;&gt;FALSE") = 0,"",SUBSTITUTE(LOWER(D58)," ","_") &amp;" = ")</f>
        <v/>
      </c>
      <c r="E69" t="str">
        <f>IF(COUNTIF(FieldList1, "&lt;&gt;FALSE") = 0,"","['"&amp;_xlfn.TEXTJOIN("', '", TRUE, _xlfn._xlws.FILTER(FieldRange,FieldList1&lt;&gt; FALSE, ""))&amp;"']")</f>
        <v/>
      </c>
    </row>
    <row r="70" spans="3:10" ht="15" hidden="1" customHeight="1" outlineLevel="2">
      <c r="D70" s="17" t="str">
        <f>IF(COUNTIF(FieldList2, "&lt;&gt;FALSE") = 0,"",SUBSTITUTE(LOWER(D59)," ","_")&amp;" = ")</f>
        <v/>
      </c>
      <c r="E70" t="str">
        <f>IF(COUNTIF(FieldList2, "&lt;&gt;FALSE") = 0,"","['"&amp;_xlfn.TEXTJOIN("', '", TRUE, _xlfn._xlws.FILTER(FieldRange,FieldList2&lt;&gt; FALSE, ""))&amp;"']")</f>
        <v/>
      </c>
    </row>
    <row r="71" spans="3:10" ht="15" hidden="1" customHeight="1" outlineLevel="2">
      <c r="D71" s="17" t="str">
        <f>IF(COUNTIF(FieldList3, "&lt;&gt;FALSE") = 0,"",SUBSTITUTE(LOWER(D60)," ","_")&amp;" = ")</f>
        <v/>
      </c>
      <c r="E71" t="str">
        <f>IF(COUNTIF(FieldList3, "&lt;&gt;FALSE") = 0,"","['"&amp;_xlfn.TEXTJOIN("', '", TRUE, _xlfn._xlws.FILTER(FieldRange,FieldList3&lt;&gt; FALSE, ""))&amp;"']")</f>
        <v/>
      </c>
    </row>
    <row r="72" spans="3:10" ht="15" hidden="1" customHeight="1" outlineLevel="2">
      <c r="D72" s="17" t="str">
        <f>IF(COUNTIF(FieldList4, "&lt;&gt;FALSE") = 0,"",SUBSTITUTE(LOWER(D61)," ","_")&amp;" = ")</f>
        <v/>
      </c>
      <c r="E72" t="str">
        <f>IF(COUNTIF(FieldList4, "&lt;&gt;FALSE") = 0,"","['"&amp;_xlfn.TEXTJOIN("', '", TRUE, _xlfn._xlws.FILTER(FieldRange,FieldList4&lt;&gt; FALSE, ""))&amp;"']")</f>
        <v/>
      </c>
    </row>
    <row r="73" spans="3:10" ht="15" hidden="1" customHeight="1" outlineLevel="2">
      <c r="D73" s="17" t="str">
        <f>IF(COUNTIF(FieldList5, "&lt;&gt;FALSE") = 0,"",SUBSTITUTE(LOWER(D62)," ","_")&amp;" = ")</f>
        <v/>
      </c>
      <c r="E73" t="str">
        <f>IF(COUNTIF(FieldList5, "&lt;&gt;FALSE") = 0,"","['"&amp;_xlfn.TEXTJOIN("', '", TRUE, _xlfn._xlws.FILTER(FieldRange,FieldList5&lt;&gt; FALSE, ""))&amp;"']")</f>
        <v/>
      </c>
    </row>
    <row r="74" spans="3:10" ht="15" hidden="1" customHeight="1" outlineLevel="2">
      <c r="D74" s="17" t="str">
        <f>IF(COUNTIF(FieldList6, "&lt;&gt;FALSE") = 0,"",SUBSTITUTE(LOWER(D63)," ","_")&amp;" = ")</f>
        <v/>
      </c>
      <c r="E74" t="str">
        <f>IF(COUNTIF(FieldList6, "&lt;&gt;FALSE") = 0,"","['"&amp;_xlfn.TEXTJOIN("', '", TRUE, _xlfn._xlws.FILTER(FieldRange,FieldList6&lt;&gt; FALSE, ""))&amp;"']")</f>
        <v/>
      </c>
    </row>
    <row r="75" spans="3:10"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0"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0" ht="15" hidden="1" customHeight="1" outlineLevel="2">
      <c r="D77" s="15" t="str">
        <f>IF(COUNTIF(tbl_SourceData_niger_populati[Record List], "&lt;&gt;FALSE") = 0,"",SUBSTITUTE(LOWER(LightHeader)," ", "_") &amp;" = ")</f>
        <v/>
      </c>
      <c r="E77" t="str" cm="1">
        <f t="array" ref="E77">IF(COUNTIF(tbl_SourceData_niger_populati[Record List], "&lt;&gt;FALSE") = 0,"","['"&amp;_xlfn.TEXTJOIN("', '", TRUE, _xlfn._xlws.FILTER(_xlfn.TAKE(tbl_SourceData_niger_populati[],,-1), tbl_SourceData_niger_populati[Record List] &lt;&gt; FALSE, ""))&amp;"']")</f>
        <v/>
      </c>
    </row>
    <row r="78" spans="3:10" ht="10.199999999999999" hidden="1" customHeight="1" outlineLevel="1" collapsed="1"/>
    <row r="79" spans="3:10" ht="30" customHeight="1">
      <c r="D79" s="109" t="s">
        <v>37</v>
      </c>
      <c r="E79" s="100" t="s">
        <v>135</v>
      </c>
      <c r="F79" s="100" t="s">
        <v>136</v>
      </c>
      <c r="G79" s="100" t="s">
        <v>137</v>
      </c>
      <c r="H79" s="109" t="s">
        <v>85</v>
      </c>
      <c r="I79" s="109" t="s">
        <v>38</v>
      </c>
      <c r="J79" s="109" t="s">
        <v>86</v>
      </c>
    </row>
    <row r="80" spans="3:10" ht="15" customHeight="1">
      <c r="D80" s="110" t="b">
        <v>0</v>
      </c>
      <c r="E80" s="102">
        <v>0</v>
      </c>
      <c r="F80" s="102">
        <v>564163</v>
      </c>
      <c r="G80" s="102">
        <v>551463</v>
      </c>
      <c r="H80" s="115">
        <v>0</v>
      </c>
      <c r="I80" s="115">
        <v>0</v>
      </c>
      <c r="J80" s="115">
        <v>1.090962357096708E+18</v>
      </c>
    </row>
    <row r="81" spans="4:10" ht="15" customHeight="1">
      <c r="D81" s="110" t="b">
        <v>0</v>
      </c>
      <c r="E81" s="102">
        <v>1</v>
      </c>
      <c r="F81" s="102">
        <v>530222</v>
      </c>
      <c r="G81" s="102">
        <v>520363</v>
      </c>
      <c r="H81" s="115">
        <v>1</v>
      </c>
      <c r="I81" s="115">
        <v>0</v>
      </c>
      <c r="J81" s="115">
        <v>7.4745606410851389E+18</v>
      </c>
    </row>
    <row r="82" spans="4:10" ht="15" customHeight="1">
      <c r="D82" s="111" t="b">
        <v>0</v>
      </c>
      <c r="E82" s="105">
        <v>2</v>
      </c>
      <c r="F82" s="106">
        <v>505621</v>
      </c>
      <c r="G82" s="106">
        <v>496367</v>
      </c>
      <c r="H82" s="115">
        <v>2</v>
      </c>
      <c r="I82" s="115">
        <v>0</v>
      </c>
      <c r="J82" s="115">
        <v>5.4016154149911808E+18</v>
      </c>
    </row>
    <row r="83" spans="4:10" ht="15" customHeight="1">
      <c r="D83" s="111" t="b">
        <v>0</v>
      </c>
      <c r="E83" s="105">
        <v>3</v>
      </c>
      <c r="F83" s="106">
        <v>484178</v>
      </c>
      <c r="G83" s="106">
        <v>475397</v>
      </c>
      <c r="H83" s="115">
        <v>3</v>
      </c>
      <c r="I83" s="115">
        <v>0</v>
      </c>
      <c r="J83" s="115">
        <v>1.3618307185824682E+19</v>
      </c>
    </row>
    <row r="84" spans="4:10" ht="15" customHeight="1">
      <c r="D84" s="111" t="b">
        <v>0</v>
      </c>
      <c r="E84" s="105">
        <v>4</v>
      </c>
      <c r="F84" s="106">
        <v>464755</v>
      </c>
      <c r="G84" s="106">
        <v>456333</v>
      </c>
      <c r="H84" s="115">
        <v>4</v>
      </c>
      <c r="I84" s="115">
        <v>0</v>
      </c>
      <c r="J84" s="115">
        <v>1.8231618442842505E+19</v>
      </c>
    </row>
    <row r="85" spans="4:10" ht="15" customHeight="1">
      <c r="D85" s="111" t="b">
        <v>0</v>
      </c>
      <c r="E85" s="105">
        <v>5</v>
      </c>
      <c r="F85" s="106">
        <v>446766</v>
      </c>
      <c r="G85" s="106">
        <v>438722</v>
      </c>
      <c r="H85" s="115">
        <v>5</v>
      </c>
      <c r="I85" s="115">
        <v>0</v>
      </c>
      <c r="J85" s="115">
        <v>1.8064631115843873E+18</v>
      </c>
    </row>
    <row r="86" spans="4:10" ht="15" customHeight="1">
      <c r="D86" s="111" t="b">
        <v>0</v>
      </c>
      <c r="E86" s="105">
        <v>6</v>
      </c>
      <c r="F86" s="106">
        <v>429733</v>
      </c>
      <c r="G86" s="106">
        <v>422102</v>
      </c>
      <c r="H86" s="115">
        <v>6</v>
      </c>
      <c r="I86" s="115">
        <v>0</v>
      </c>
      <c r="J86" s="115">
        <v>1.5362167148544213E+19</v>
      </c>
    </row>
    <row r="87" spans="4:10" ht="15" customHeight="1">
      <c r="D87" s="111" t="b">
        <v>0</v>
      </c>
      <c r="E87" s="105">
        <v>7</v>
      </c>
      <c r="F87" s="106">
        <v>413638</v>
      </c>
      <c r="G87" s="106">
        <v>406406</v>
      </c>
      <c r="H87" s="115">
        <v>7</v>
      </c>
      <c r="I87" s="115">
        <v>0</v>
      </c>
      <c r="J87" s="115">
        <v>1.5422341492369613E+19</v>
      </c>
    </row>
    <row r="88" spans="4:10" ht="15" customHeight="1">
      <c r="D88" s="111" t="b">
        <v>0</v>
      </c>
      <c r="E88" s="105">
        <v>8</v>
      </c>
      <c r="F88" s="106">
        <v>398501</v>
      </c>
      <c r="G88" s="106">
        <v>391612</v>
      </c>
      <c r="H88" s="115">
        <v>8</v>
      </c>
      <c r="I88" s="115">
        <v>0</v>
      </c>
      <c r="J88" s="115">
        <v>3.8896441913112819E+17</v>
      </c>
    </row>
    <row r="89" spans="4:10" ht="15" customHeight="1">
      <c r="D89" s="111" t="b">
        <v>0</v>
      </c>
      <c r="E89" s="105">
        <v>9</v>
      </c>
      <c r="F89" s="106">
        <v>384863</v>
      </c>
      <c r="G89" s="106">
        <v>378245</v>
      </c>
      <c r="H89" s="115">
        <v>9</v>
      </c>
      <c r="I89" s="115">
        <v>0</v>
      </c>
      <c r="J89" s="115">
        <v>2.3427135441630689E+18</v>
      </c>
    </row>
    <row r="90" spans="4:10" ht="15" customHeight="1">
      <c r="D90" s="111" t="b">
        <v>0</v>
      </c>
      <c r="E90" s="105">
        <v>10</v>
      </c>
      <c r="F90" s="106">
        <v>371682</v>
      </c>
      <c r="G90" s="106">
        <v>365850</v>
      </c>
      <c r="H90" s="115">
        <v>10</v>
      </c>
      <c r="I90" s="115">
        <v>0</v>
      </c>
      <c r="J90" s="115">
        <v>1.0296883693325134E+19</v>
      </c>
    </row>
    <row r="91" spans="4:10" ht="15" customHeight="1">
      <c r="D91" s="111" t="b">
        <v>0</v>
      </c>
      <c r="E91" s="105">
        <v>11</v>
      </c>
      <c r="F91" s="106">
        <v>358638</v>
      </c>
      <c r="G91" s="106">
        <v>354209</v>
      </c>
      <c r="H91" s="115">
        <v>11</v>
      </c>
      <c r="I91" s="115">
        <v>0</v>
      </c>
      <c r="J91" s="115">
        <v>1.6818355490826158E+19</v>
      </c>
    </row>
    <row r="92" spans="4:10" ht="15" customHeight="1">
      <c r="D92" s="111" t="b">
        <v>0</v>
      </c>
      <c r="E92" s="105">
        <v>12</v>
      </c>
      <c r="F92" s="106">
        <v>346676</v>
      </c>
      <c r="G92" s="106">
        <v>343717</v>
      </c>
      <c r="H92" s="115">
        <v>12</v>
      </c>
      <c r="I92" s="115">
        <v>0</v>
      </c>
      <c r="J92" s="115">
        <v>4.5942826417216681E+18</v>
      </c>
    </row>
    <row r="93" spans="4:10" ht="15" customHeight="1">
      <c r="D93" s="111" t="b">
        <v>0</v>
      </c>
      <c r="E93" s="105">
        <v>13</v>
      </c>
      <c r="F93" s="106">
        <v>335934</v>
      </c>
      <c r="G93" s="106">
        <v>334501</v>
      </c>
      <c r="H93" s="115">
        <v>13</v>
      </c>
      <c r="I93" s="115">
        <v>0</v>
      </c>
      <c r="J93" s="115">
        <v>1.0636998912176357E+19</v>
      </c>
    </row>
    <row r="94" spans="4:10" ht="15" customHeight="1">
      <c r="D94" s="111" t="b">
        <v>0</v>
      </c>
      <c r="E94" s="105">
        <v>14</v>
      </c>
      <c r="F94" s="106">
        <v>325582</v>
      </c>
      <c r="G94" s="106">
        <v>325713</v>
      </c>
      <c r="H94" s="115">
        <v>14</v>
      </c>
      <c r="I94" s="115">
        <v>0</v>
      </c>
      <c r="J94" s="115">
        <v>1.7038891504361198E+19</v>
      </c>
    </row>
    <row r="95" spans="4:10" ht="15" customHeight="1">
      <c r="D95" s="111" t="b">
        <v>0</v>
      </c>
      <c r="E95" s="105">
        <v>15</v>
      </c>
      <c r="F95" s="106">
        <v>315874</v>
      </c>
      <c r="G95" s="106">
        <v>317563</v>
      </c>
      <c r="H95" s="115">
        <v>15</v>
      </c>
      <c r="I95" s="115">
        <v>0</v>
      </c>
      <c r="J95" s="115">
        <v>1.7656623707677899E+19</v>
      </c>
    </row>
    <row r="96" spans="4:10" ht="15" customHeight="1">
      <c r="D96" s="111" t="b">
        <v>0</v>
      </c>
      <c r="E96" s="105">
        <v>16</v>
      </c>
      <c r="F96" s="106">
        <v>304803</v>
      </c>
      <c r="G96" s="106">
        <v>307986</v>
      </c>
      <c r="H96" s="115">
        <v>16</v>
      </c>
      <c r="I96" s="115">
        <v>0</v>
      </c>
      <c r="J96" s="115">
        <v>1.2726672237281119E+18</v>
      </c>
    </row>
    <row r="97" spans="4:10" ht="15" customHeight="1">
      <c r="D97" s="111" t="b">
        <v>0</v>
      </c>
      <c r="E97" s="105">
        <v>17</v>
      </c>
      <c r="F97" s="106">
        <v>291591</v>
      </c>
      <c r="G97" s="106">
        <v>296204</v>
      </c>
      <c r="H97" s="115">
        <v>17</v>
      </c>
      <c r="I97" s="115">
        <v>0</v>
      </c>
      <c r="J97" s="115">
        <v>1.0914733241345231E+19</v>
      </c>
    </row>
    <row r="98" spans="4:10" ht="15" customHeight="1">
      <c r="D98" s="111" t="b">
        <v>0</v>
      </c>
      <c r="E98" s="105">
        <v>18</v>
      </c>
      <c r="F98" s="106">
        <v>278601</v>
      </c>
      <c r="G98" s="106">
        <v>284336</v>
      </c>
      <c r="H98" s="115">
        <v>18</v>
      </c>
      <c r="I98" s="115">
        <v>0</v>
      </c>
      <c r="J98" s="115">
        <v>1.402095633357363E+19</v>
      </c>
    </row>
    <row r="99" spans="4:10" ht="15" customHeight="1">
      <c r="D99" s="111" t="b">
        <v>0</v>
      </c>
      <c r="E99" s="105">
        <v>19</v>
      </c>
      <c r="F99" s="106">
        <v>265650</v>
      </c>
      <c r="G99" s="106">
        <v>272587</v>
      </c>
      <c r="H99" s="115">
        <v>19</v>
      </c>
      <c r="I99" s="115">
        <v>0</v>
      </c>
      <c r="J99" s="115">
        <v>1.1281812161602159E+19</v>
      </c>
    </row>
    <row r="100" spans="4:10" ht="15" customHeight="1">
      <c r="D100" s="111" t="b">
        <v>0</v>
      </c>
      <c r="E100" s="105">
        <v>20</v>
      </c>
      <c r="F100" s="106">
        <v>253360</v>
      </c>
      <c r="G100" s="106">
        <v>261236</v>
      </c>
      <c r="H100" s="115">
        <v>20</v>
      </c>
      <c r="I100" s="115">
        <v>0</v>
      </c>
      <c r="J100" s="115">
        <v>3.4446950668915436E+18</v>
      </c>
    </row>
    <row r="101" spans="4:10" ht="15" customHeight="1">
      <c r="D101" s="111" t="b">
        <v>0</v>
      </c>
      <c r="E101" s="105">
        <v>21</v>
      </c>
      <c r="F101" s="106">
        <v>239998</v>
      </c>
      <c r="G101" s="106">
        <v>248740</v>
      </c>
      <c r="H101" s="115">
        <v>21</v>
      </c>
      <c r="I101" s="115">
        <v>0</v>
      </c>
      <c r="J101" s="115">
        <v>5.102124926071594E+18</v>
      </c>
    </row>
    <row r="102" spans="4:10" ht="15" customHeight="1">
      <c r="D102" s="111" t="b">
        <v>0</v>
      </c>
      <c r="E102" s="105">
        <v>22</v>
      </c>
      <c r="F102" s="106">
        <v>224740</v>
      </c>
      <c r="G102" s="106">
        <v>233844</v>
      </c>
      <c r="H102" s="115">
        <v>22</v>
      </c>
      <c r="I102" s="115">
        <v>0</v>
      </c>
      <c r="J102" s="115">
        <v>8.419812759272917E+18</v>
      </c>
    </row>
    <row r="103" spans="4:10" ht="15" customHeight="1">
      <c r="D103" s="111" t="b">
        <v>0</v>
      </c>
      <c r="E103" s="105">
        <v>23</v>
      </c>
      <c r="F103" s="106">
        <v>212585</v>
      </c>
      <c r="G103" s="106">
        <v>221522</v>
      </c>
      <c r="H103" s="115">
        <v>23</v>
      </c>
      <c r="I103" s="115">
        <v>0</v>
      </c>
      <c r="J103" s="115">
        <v>1.068307677862553E+19</v>
      </c>
    </row>
    <row r="104" spans="4:10" ht="15" customHeight="1">
      <c r="D104" s="111" t="b">
        <v>0</v>
      </c>
      <c r="E104" s="105">
        <v>24</v>
      </c>
      <c r="F104" s="106">
        <v>201367</v>
      </c>
      <c r="G104" s="106">
        <v>209607</v>
      </c>
      <c r="H104" s="115">
        <v>24</v>
      </c>
      <c r="I104" s="115">
        <v>0</v>
      </c>
      <c r="J104" s="115">
        <v>5.0563922023708221E+18</v>
      </c>
    </row>
    <row r="105" spans="4:10" ht="15" customHeight="1">
      <c r="D105" s="111" t="b">
        <v>0</v>
      </c>
      <c r="E105" s="105">
        <v>25</v>
      </c>
      <c r="F105" s="106">
        <v>190123</v>
      </c>
      <c r="G105" s="106">
        <v>197951</v>
      </c>
      <c r="H105" s="115">
        <v>25</v>
      </c>
      <c r="I105" s="115">
        <v>0</v>
      </c>
      <c r="J105" s="115">
        <v>1.3309969028513343E+19</v>
      </c>
    </row>
    <row r="106" spans="4:10" ht="15" customHeight="1">
      <c r="D106" s="111" t="b">
        <v>0</v>
      </c>
      <c r="E106" s="105">
        <v>26</v>
      </c>
      <c r="F106" s="106">
        <v>179062</v>
      </c>
      <c r="G106" s="106">
        <v>186578</v>
      </c>
      <c r="H106" s="115">
        <v>26</v>
      </c>
      <c r="I106" s="115">
        <v>0</v>
      </c>
      <c r="J106" s="115">
        <v>1.0783154263216038E+19</v>
      </c>
    </row>
    <row r="107" spans="4:10" ht="15" customHeight="1">
      <c r="D107" s="111" t="b">
        <v>0</v>
      </c>
      <c r="E107" s="105">
        <v>27</v>
      </c>
      <c r="F107" s="106">
        <v>168419</v>
      </c>
      <c r="G107" s="106">
        <v>175703</v>
      </c>
      <c r="H107" s="115">
        <v>27</v>
      </c>
      <c r="I107" s="115">
        <v>0</v>
      </c>
      <c r="J107" s="115">
        <v>1.158374619034699E+19</v>
      </c>
    </row>
    <row r="108" spans="4:10" ht="15" customHeight="1">
      <c r="D108" s="111" t="b">
        <v>0</v>
      </c>
      <c r="E108" s="105">
        <v>28</v>
      </c>
      <c r="F108" s="106">
        <v>157968</v>
      </c>
      <c r="G108" s="106">
        <v>165268</v>
      </c>
      <c r="H108" s="115">
        <v>28</v>
      </c>
      <c r="I108" s="115">
        <v>0</v>
      </c>
      <c r="J108" s="115">
        <v>1.7220761189873719E+19</v>
      </c>
    </row>
    <row r="109" spans="4:10" ht="15" customHeight="1">
      <c r="D109" s="111" t="b">
        <v>0</v>
      </c>
      <c r="E109" s="105">
        <v>29</v>
      </c>
      <c r="F109" s="106">
        <v>147700</v>
      </c>
      <c r="G109" s="106">
        <v>155098</v>
      </c>
      <c r="H109" s="115">
        <v>29</v>
      </c>
      <c r="I109" s="115">
        <v>0</v>
      </c>
      <c r="J109" s="115">
        <v>9.4303239870264177E+18</v>
      </c>
    </row>
    <row r="110" spans="4:10" ht="15" customHeight="1">
      <c r="D110" s="111" t="b">
        <v>0</v>
      </c>
      <c r="E110" s="105">
        <v>30</v>
      </c>
      <c r="F110" s="106">
        <v>138374</v>
      </c>
      <c r="G110" s="106">
        <v>146020</v>
      </c>
      <c r="H110" s="115">
        <v>30</v>
      </c>
      <c r="I110" s="115">
        <v>0</v>
      </c>
      <c r="J110" s="115">
        <v>1.7833386540066753E+19</v>
      </c>
    </row>
    <row r="111" spans="4:10" ht="15" customHeight="1">
      <c r="D111" s="111" t="b">
        <v>0</v>
      </c>
      <c r="E111" s="105">
        <v>31</v>
      </c>
      <c r="F111" s="106">
        <v>129813</v>
      </c>
      <c r="G111" s="106">
        <v>137811</v>
      </c>
      <c r="H111" s="115">
        <v>31</v>
      </c>
      <c r="I111" s="115">
        <v>0</v>
      </c>
      <c r="J111" s="115">
        <v>1.1916366988947462E+19</v>
      </c>
    </row>
    <row r="112" spans="4:10" ht="15" customHeight="1">
      <c r="D112" s="111" t="b">
        <v>0</v>
      </c>
      <c r="E112" s="105">
        <v>32</v>
      </c>
      <c r="F112" s="106">
        <v>123617</v>
      </c>
      <c r="G112" s="106">
        <v>131363</v>
      </c>
      <c r="H112" s="115">
        <v>32</v>
      </c>
      <c r="I112" s="115">
        <v>0</v>
      </c>
      <c r="J112" s="115">
        <v>1.7576716680094392E+19</v>
      </c>
    </row>
    <row r="113" spans="4:10" ht="15" customHeight="1">
      <c r="D113" s="111" t="b">
        <v>0</v>
      </c>
      <c r="E113" s="105">
        <v>33</v>
      </c>
      <c r="F113" s="106">
        <v>118055</v>
      </c>
      <c r="G113" s="106">
        <v>125299</v>
      </c>
      <c r="H113" s="115">
        <v>33</v>
      </c>
      <c r="I113" s="115">
        <v>0</v>
      </c>
      <c r="J113" s="115">
        <v>2.9503633935093135E+18</v>
      </c>
    </row>
    <row r="114" spans="4:10" ht="15" customHeight="1">
      <c r="D114" s="111" t="b">
        <v>0</v>
      </c>
      <c r="E114" s="105">
        <v>34</v>
      </c>
      <c r="F114" s="106">
        <v>112393</v>
      </c>
      <c r="G114" s="106">
        <v>119456</v>
      </c>
      <c r="H114" s="115">
        <v>34</v>
      </c>
      <c r="I114" s="115">
        <v>0</v>
      </c>
      <c r="J114" s="115">
        <v>1.4418779169175988E+19</v>
      </c>
    </row>
    <row r="115" spans="4:10" ht="15" customHeight="1">
      <c r="D115" s="111" t="b">
        <v>0</v>
      </c>
      <c r="E115" s="105">
        <v>35</v>
      </c>
      <c r="F115" s="106">
        <v>108929</v>
      </c>
      <c r="G115" s="106">
        <v>115863</v>
      </c>
      <c r="H115" s="115">
        <v>35</v>
      </c>
      <c r="I115" s="115">
        <v>0</v>
      </c>
      <c r="J115" s="115">
        <v>1.3707503694985511E+19</v>
      </c>
    </row>
    <row r="116" spans="4:10" ht="15" customHeight="1">
      <c r="D116" s="111" t="b">
        <v>0</v>
      </c>
      <c r="E116" s="105">
        <v>36</v>
      </c>
      <c r="F116" s="106">
        <v>103815</v>
      </c>
      <c r="G116" s="106">
        <v>111319</v>
      </c>
      <c r="H116" s="115">
        <v>36</v>
      </c>
      <c r="I116" s="115">
        <v>0</v>
      </c>
      <c r="J116" s="115">
        <v>2.242419389709654E+18</v>
      </c>
    </row>
    <row r="117" spans="4:10" ht="15" customHeight="1">
      <c r="D117" s="111" t="b">
        <v>0</v>
      </c>
      <c r="E117" s="105">
        <v>37</v>
      </c>
      <c r="F117" s="106">
        <v>98918</v>
      </c>
      <c r="G117" s="106">
        <v>106846</v>
      </c>
      <c r="H117" s="115">
        <v>37</v>
      </c>
      <c r="I117" s="115">
        <v>0</v>
      </c>
      <c r="J117" s="115">
        <v>9.9002722201295782E+17</v>
      </c>
    </row>
    <row r="118" spans="4:10" ht="15" customHeight="1">
      <c r="D118" s="111" t="b">
        <v>0</v>
      </c>
      <c r="E118" s="105">
        <v>38</v>
      </c>
      <c r="F118" s="106">
        <v>94205</v>
      </c>
      <c r="G118" s="106">
        <v>102529</v>
      </c>
      <c r="H118" s="115">
        <v>38</v>
      </c>
      <c r="I118" s="115">
        <v>0</v>
      </c>
      <c r="J118" s="115">
        <v>1.8042632034629255E+19</v>
      </c>
    </row>
    <row r="119" spans="4:10" ht="15" customHeight="1">
      <c r="D119" s="111" t="b">
        <v>0</v>
      </c>
      <c r="E119" s="105">
        <v>39</v>
      </c>
      <c r="F119" s="106">
        <v>90102</v>
      </c>
      <c r="G119" s="106">
        <v>98503</v>
      </c>
      <c r="H119" s="115">
        <v>39</v>
      </c>
      <c r="I119" s="115">
        <v>0</v>
      </c>
      <c r="J119" s="115">
        <v>4.9203027674503844E+18</v>
      </c>
    </row>
    <row r="120" spans="4:10" ht="15" customHeight="1">
      <c r="D120" s="111" t="b">
        <v>0</v>
      </c>
      <c r="E120" s="105">
        <v>40</v>
      </c>
      <c r="F120" s="106">
        <v>86125</v>
      </c>
      <c r="G120" s="106">
        <v>94657</v>
      </c>
      <c r="H120" s="115">
        <v>40</v>
      </c>
      <c r="I120" s="115">
        <v>0</v>
      </c>
      <c r="J120" s="115">
        <v>1.4937978849419094E+19</v>
      </c>
    </row>
    <row r="121" spans="4:10" ht="15" customHeight="1">
      <c r="D121" s="111" t="b">
        <v>0</v>
      </c>
      <c r="E121" s="105">
        <v>41</v>
      </c>
      <c r="F121" s="106">
        <v>82438</v>
      </c>
      <c r="G121" s="106">
        <v>90875</v>
      </c>
      <c r="H121" s="115">
        <v>41</v>
      </c>
      <c r="I121" s="115">
        <v>0</v>
      </c>
      <c r="J121" s="115">
        <v>1.0122636493416471E+19</v>
      </c>
    </row>
    <row r="122" spans="4:10" ht="15" customHeight="1">
      <c r="D122" s="111" t="b">
        <v>0</v>
      </c>
      <c r="E122" s="105">
        <v>42</v>
      </c>
      <c r="F122" s="106">
        <v>79082</v>
      </c>
      <c r="G122" s="106">
        <v>87188</v>
      </c>
      <c r="H122" s="115">
        <v>42</v>
      </c>
      <c r="I122" s="115">
        <v>0</v>
      </c>
      <c r="J122" s="115">
        <v>1.6847331645203229E+19</v>
      </c>
    </row>
    <row r="123" spans="4:10" ht="15" customHeight="1">
      <c r="D123" s="111" t="b">
        <v>0</v>
      </c>
      <c r="E123" s="105">
        <v>43</v>
      </c>
      <c r="F123" s="106">
        <v>76024</v>
      </c>
      <c r="G123" s="106">
        <v>83684</v>
      </c>
      <c r="H123" s="115">
        <v>43</v>
      </c>
      <c r="I123" s="115">
        <v>0</v>
      </c>
      <c r="J123" s="115">
        <v>1.0968711392668377E+19</v>
      </c>
    </row>
    <row r="124" spans="4:10" ht="15" customHeight="1">
      <c r="D124" s="111" t="b">
        <v>0</v>
      </c>
      <c r="E124" s="105">
        <v>44</v>
      </c>
      <c r="F124" s="106">
        <v>73292</v>
      </c>
      <c r="G124" s="106">
        <v>80566</v>
      </c>
      <c r="H124" s="115">
        <v>44</v>
      </c>
      <c r="I124" s="115">
        <v>0</v>
      </c>
      <c r="J124" s="115">
        <v>7.9493871535207363E+18</v>
      </c>
    </row>
    <row r="125" spans="4:10" ht="15" customHeight="1">
      <c r="D125" s="111" t="b">
        <v>0</v>
      </c>
      <c r="E125" s="105">
        <v>45</v>
      </c>
      <c r="F125" s="106">
        <v>70172</v>
      </c>
      <c r="G125" s="106">
        <v>77836</v>
      </c>
      <c r="H125" s="115">
        <v>45</v>
      </c>
      <c r="I125" s="115">
        <v>0</v>
      </c>
      <c r="J125" s="115">
        <v>1.8034541335538999E+19</v>
      </c>
    </row>
    <row r="126" spans="4:10" ht="15" customHeight="1">
      <c r="D126" s="111" t="b">
        <v>0</v>
      </c>
      <c r="E126" s="105">
        <v>46</v>
      </c>
      <c r="F126" s="106">
        <v>65586</v>
      </c>
      <c r="G126" s="106">
        <v>71872</v>
      </c>
      <c r="H126" s="115">
        <v>46</v>
      </c>
      <c r="I126" s="115">
        <v>0</v>
      </c>
      <c r="J126" s="115">
        <v>1.8014675750866813E+19</v>
      </c>
    </row>
    <row r="127" spans="4:10" ht="15" customHeight="1">
      <c r="D127" s="111" t="b">
        <v>0</v>
      </c>
      <c r="E127" s="105">
        <v>47</v>
      </c>
      <c r="F127" s="106">
        <v>62179</v>
      </c>
      <c r="G127" s="106">
        <v>68503</v>
      </c>
      <c r="H127" s="115">
        <v>47</v>
      </c>
      <c r="I127" s="115">
        <v>0</v>
      </c>
      <c r="J127" s="115">
        <v>1.52651495736199E+19</v>
      </c>
    </row>
    <row r="128" spans="4:10" ht="15" customHeight="1">
      <c r="D128" s="111" t="b">
        <v>0</v>
      </c>
      <c r="E128" s="105">
        <v>48</v>
      </c>
      <c r="F128" s="106">
        <v>59331</v>
      </c>
      <c r="G128" s="106">
        <v>65615</v>
      </c>
      <c r="H128" s="115">
        <v>48</v>
      </c>
      <c r="I128" s="115">
        <v>0</v>
      </c>
      <c r="J128" s="115">
        <v>9.9101749820239462E+18</v>
      </c>
    </row>
    <row r="129" spans="4:10" ht="15" customHeight="1">
      <c r="D129" s="111" t="b">
        <v>0</v>
      </c>
      <c r="E129" s="105">
        <v>49</v>
      </c>
      <c r="F129" s="106">
        <v>56365</v>
      </c>
      <c r="G129" s="106">
        <v>62487</v>
      </c>
      <c r="H129" s="115">
        <v>49</v>
      </c>
      <c r="I129" s="115">
        <v>0</v>
      </c>
      <c r="J129" s="115">
        <v>8.9370099751972116E+18</v>
      </c>
    </row>
    <row r="130" spans="4:10" ht="15" customHeight="1">
      <c r="D130" s="111" t="b">
        <v>0</v>
      </c>
      <c r="E130" s="105">
        <v>50</v>
      </c>
      <c r="F130" s="106">
        <v>53979</v>
      </c>
      <c r="G130" s="106">
        <v>59627</v>
      </c>
      <c r="H130" s="115">
        <v>50</v>
      </c>
      <c r="I130" s="115">
        <v>0</v>
      </c>
      <c r="J130" s="115">
        <v>6.9342479505268081E+18</v>
      </c>
    </row>
    <row r="131" spans="4:10" ht="15" customHeight="1">
      <c r="D131" s="111" t="b">
        <v>0</v>
      </c>
      <c r="E131" s="105">
        <v>51</v>
      </c>
      <c r="F131" s="106">
        <v>51859</v>
      </c>
      <c r="G131" s="106">
        <v>57436</v>
      </c>
      <c r="H131" s="115">
        <v>51</v>
      </c>
      <c r="I131" s="115">
        <v>0</v>
      </c>
      <c r="J131" s="115">
        <v>1.4085861607605776E+19</v>
      </c>
    </row>
    <row r="132" spans="4:10" ht="15" customHeight="1">
      <c r="D132" s="111" t="b">
        <v>0</v>
      </c>
      <c r="E132" s="105">
        <v>52</v>
      </c>
      <c r="F132" s="106">
        <v>50026</v>
      </c>
      <c r="G132" s="106">
        <v>55136</v>
      </c>
      <c r="H132" s="115">
        <v>52</v>
      </c>
      <c r="I132" s="115">
        <v>0</v>
      </c>
      <c r="J132" s="115">
        <v>9.1395365632879334E+17</v>
      </c>
    </row>
    <row r="133" spans="4:10" ht="15" customHeight="1">
      <c r="D133" s="111" t="b">
        <v>0</v>
      </c>
      <c r="E133" s="105">
        <v>53</v>
      </c>
      <c r="F133" s="106">
        <v>47958</v>
      </c>
      <c r="G133" s="106">
        <v>52857</v>
      </c>
      <c r="H133" s="115">
        <v>53</v>
      </c>
      <c r="I133" s="115">
        <v>0</v>
      </c>
      <c r="J133" s="115">
        <v>3.3668280951515213E+18</v>
      </c>
    </row>
    <row r="134" spans="4:10" ht="15" customHeight="1">
      <c r="D134" s="111" t="b">
        <v>0</v>
      </c>
      <c r="E134" s="105">
        <v>54</v>
      </c>
      <c r="F134" s="106">
        <v>46041</v>
      </c>
      <c r="G134" s="106">
        <v>50576</v>
      </c>
      <c r="H134" s="115">
        <v>54</v>
      </c>
      <c r="I134" s="115">
        <v>0</v>
      </c>
      <c r="J134" s="115">
        <v>9.0435104761242726E+18</v>
      </c>
    </row>
    <row r="135" spans="4:10" ht="15" customHeight="1">
      <c r="D135" s="111" t="b">
        <v>0</v>
      </c>
      <c r="E135" s="105">
        <v>55</v>
      </c>
      <c r="F135" s="106">
        <v>44041</v>
      </c>
      <c r="G135" s="106">
        <v>48326</v>
      </c>
      <c r="H135" s="115">
        <v>55</v>
      </c>
      <c r="I135" s="115">
        <v>0</v>
      </c>
      <c r="J135" s="115">
        <v>4.269694983405136E+17</v>
      </c>
    </row>
    <row r="136" spans="4:10" ht="15" customHeight="1">
      <c r="D136" s="111" t="b">
        <v>0</v>
      </c>
      <c r="E136" s="105">
        <v>56</v>
      </c>
      <c r="F136" s="106">
        <v>43108</v>
      </c>
      <c r="G136" s="106">
        <v>46714</v>
      </c>
      <c r="H136" s="115">
        <v>56</v>
      </c>
      <c r="I136" s="115">
        <v>0</v>
      </c>
      <c r="J136" s="115">
        <v>6.6905131560572682E+18</v>
      </c>
    </row>
    <row r="137" spans="4:10" ht="15" customHeight="1">
      <c r="D137" s="111" t="b">
        <v>0</v>
      </c>
      <c r="E137" s="105">
        <v>57</v>
      </c>
      <c r="F137" s="106">
        <v>42317</v>
      </c>
      <c r="G137" s="106">
        <v>45168</v>
      </c>
      <c r="H137" s="115">
        <v>57</v>
      </c>
      <c r="I137" s="115">
        <v>0</v>
      </c>
      <c r="J137" s="115">
        <v>1.5581038721985995E+19</v>
      </c>
    </row>
    <row r="138" spans="4:10" ht="15" customHeight="1">
      <c r="D138" s="111" t="b">
        <v>0</v>
      </c>
      <c r="E138" s="105">
        <v>58</v>
      </c>
      <c r="F138" s="106">
        <v>41271</v>
      </c>
      <c r="G138" s="106">
        <v>43412</v>
      </c>
      <c r="H138" s="115">
        <v>58</v>
      </c>
      <c r="I138" s="115">
        <v>0</v>
      </c>
      <c r="J138" s="115">
        <v>4.7963375651265792E+18</v>
      </c>
    </row>
    <row r="139" spans="4:10" ht="15" customHeight="1">
      <c r="D139" s="111" t="b">
        <v>0</v>
      </c>
      <c r="E139" s="105">
        <v>59</v>
      </c>
      <c r="F139" s="106">
        <v>39777</v>
      </c>
      <c r="G139" s="106">
        <v>41603</v>
      </c>
      <c r="H139" s="115">
        <v>59</v>
      </c>
      <c r="I139" s="115">
        <v>0</v>
      </c>
      <c r="J139" s="115">
        <v>1.8186621668186899E+17</v>
      </c>
    </row>
    <row r="140" spans="4:10" ht="15" customHeight="1">
      <c r="D140" s="111" t="b">
        <v>0</v>
      </c>
      <c r="E140" s="105">
        <v>60</v>
      </c>
      <c r="F140" s="106">
        <v>38258</v>
      </c>
      <c r="G140" s="106">
        <v>39450</v>
      </c>
      <c r="H140" s="115">
        <v>60</v>
      </c>
      <c r="I140" s="115">
        <v>0</v>
      </c>
      <c r="J140" s="115">
        <v>1.277938314064213E+19</v>
      </c>
    </row>
    <row r="141" spans="4:10" ht="15" customHeight="1">
      <c r="D141" s="111" t="b">
        <v>0</v>
      </c>
      <c r="E141" s="105">
        <v>61</v>
      </c>
      <c r="F141" s="106">
        <v>36700</v>
      </c>
      <c r="G141" s="106">
        <v>37545</v>
      </c>
      <c r="H141" s="115">
        <v>61</v>
      </c>
      <c r="I141" s="115">
        <v>0</v>
      </c>
      <c r="J141" s="115">
        <v>1.7499973826618991E+19</v>
      </c>
    </row>
    <row r="142" spans="4:10" ht="15" customHeight="1">
      <c r="D142" s="111" t="b">
        <v>0</v>
      </c>
      <c r="E142" s="105">
        <v>62</v>
      </c>
      <c r="F142" s="106">
        <v>35175</v>
      </c>
      <c r="G142" s="106">
        <v>35685</v>
      </c>
      <c r="H142" s="115">
        <v>62</v>
      </c>
      <c r="I142" s="115">
        <v>0</v>
      </c>
      <c r="J142" s="115">
        <v>1.815638684328524E+19</v>
      </c>
    </row>
    <row r="143" spans="4:10" ht="15" customHeight="1">
      <c r="D143" s="111" t="b">
        <v>0</v>
      </c>
      <c r="E143" s="105">
        <v>63</v>
      </c>
      <c r="F143" s="106">
        <v>33461</v>
      </c>
      <c r="G143" s="106">
        <v>33957</v>
      </c>
      <c r="H143" s="115">
        <v>63</v>
      </c>
      <c r="I143" s="115">
        <v>0</v>
      </c>
      <c r="J143" s="115">
        <v>9.5501731559073229E+17</v>
      </c>
    </row>
    <row r="144" spans="4:10" ht="15" customHeight="1">
      <c r="D144" s="111" t="b">
        <v>0</v>
      </c>
      <c r="E144" s="105">
        <v>64</v>
      </c>
      <c r="F144" s="106">
        <v>31685</v>
      </c>
      <c r="G144" s="106">
        <v>32109</v>
      </c>
      <c r="H144" s="115">
        <v>64</v>
      </c>
      <c r="I144" s="115">
        <v>0</v>
      </c>
      <c r="J144" s="115">
        <v>2.2156213870446705E+18</v>
      </c>
    </row>
    <row r="145" spans="4:10" ht="15" customHeight="1">
      <c r="D145" s="111" t="b">
        <v>0</v>
      </c>
      <c r="E145" s="105">
        <v>65</v>
      </c>
      <c r="F145" s="106">
        <v>29864</v>
      </c>
      <c r="G145" s="106">
        <v>30198</v>
      </c>
      <c r="H145" s="115">
        <v>65</v>
      </c>
      <c r="I145" s="115">
        <v>0</v>
      </c>
      <c r="J145" s="115">
        <v>1.5883980704433463E+19</v>
      </c>
    </row>
    <row r="146" spans="4:10" ht="15" customHeight="1">
      <c r="D146" s="111" t="b">
        <v>0</v>
      </c>
      <c r="E146" s="105">
        <v>66</v>
      </c>
      <c r="F146" s="106">
        <v>27808</v>
      </c>
      <c r="G146" s="106">
        <v>28426</v>
      </c>
      <c r="H146" s="115">
        <v>66</v>
      </c>
      <c r="I146" s="115">
        <v>0</v>
      </c>
      <c r="J146" s="115">
        <v>8.7603140120115681E+18</v>
      </c>
    </row>
    <row r="147" spans="4:10" ht="15" customHeight="1">
      <c r="D147" s="111" t="b">
        <v>0</v>
      </c>
      <c r="E147" s="105">
        <v>67</v>
      </c>
      <c r="F147" s="106">
        <v>25825</v>
      </c>
      <c r="G147" s="106">
        <v>26549</v>
      </c>
      <c r="H147" s="115">
        <v>67</v>
      </c>
      <c r="I147" s="115">
        <v>0</v>
      </c>
      <c r="J147" s="115">
        <v>5.7945972115080049E+18</v>
      </c>
    </row>
    <row r="148" spans="4:10" ht="15" customHeight="1">
      <c r="D148" s="111" t="b">
        <v>0</v>
      </c>
      <c r="E148" s="105">
        <v>68</v>
      </c>
      <c r="F148" s="106">
        <v>23925</v>
      </c>
      <c r="G148" s="106">
        <v>24728</v>
      </c>
      <c r="H148" s="115">
        <v>68</v>
      </c>
      <c r="I148" s="115">
        <v>0</v>
      </c>
      <c r="J148" s="115">
        <v>3.4415083175249779E+17</v>
      </c>
    </row>
    <row r="149" spans="4:10" ht="15" customHeight="1">
      <c r="D149" s="111" t="b">
        <v>0</v>
      </c>
      <c r="E149" s="105">
        <v>69</v>
      </c>
      <c r="F149" s="106">
        <v>22284</v>
      </c>
      <c r="G149" s="106">
        <v>23308</v>
      </c>
      <c r="H149" s="115">
        <v>69</v>
      </c>
      <c r="I149" s="115">
        <v>0</v>
      </c>
      <c r="J149" s="115">
        <v>3.478995734035222E+18</v>
      </c>
    </row>
    <row r="150" spans="4:10" ht="15" customHeight="1">
      <c r="D150" s="111" t="b">
        <v>0</v>
      </c>
      <c r="E150" s="105">
        <v>70</v>
      </c>
      <c r="F150" s="106">
        <v>20788</v>
      </c>
      <c r="G150" s="106">
        <v>21910</v>
      </c>
      <c r="H150" s="115">
        <v>70</v>
      </c>
      <c r="I150" s="115">
        <v>0</v>
      </c>
      <c r="J150" s="115">
        <v>8.8916232505061161E+18</v>
      </c>
    </row>
    <row r="151" spans="4:10" ht="15" customHeight="1">
      <c r="D151" s="111" t="b">
        <v>0</v>
      </c>
      <c r="E151" s="105">
        <v>71</v>
      </c>
      <c r="F151" s="106">
        <v>19460</v>
      </c>
      <c r="G151" s="106">
        <v>20622</v>
      </c>
      <c r="H151" s="115">
        <v>71</v>
      </c>
      <c r="I151" s="115">
        <v>0</v>
      </c>
      <c r="J151" s="115">
        <v>1.0297331350419702E+19</v>
      </c>
    </row>
    <row r="152" spans="4:10" ht="15" customHeight="1">
      <c r="D152" s="111" t="b">
        <v>0</v>
      </c>
      <c r="E152" s="105">
        <v>72</v>
      </c>
      <c r="F152" s="106">
        <v>18174</v>
      </c>
      <c r="G152" s="106">
        <v>19463</v>
      </c>
      <c r="H152" s="115">
        <v>72</v>
      </c>
      <c r="I152" s="115">
        <v>0</v>
      </c>
      <c r="J152" s="115">
        <v>1.5929396119534975E+19</v>
      </c>
    </row>
    <row r="153" spans="4:10" ht="15" customHeight="1">
      <c r="D153" s="111" t="b">
        <v>0</v>
      </c>
      <c r="E153" s="105">
        <v>73</v>
      </c>
      <c r="F153" s="106">
        <v>16927</v>
      </c>
      <c r="G153" s="106">
        <v>18413</v>
      </c>
      <c r="H153" s="115">
        <v>73</v>
      </c>
      <c r="I153" s="115">
        <v>0</v>
      </c>
      <c r="J153" s="115">
        <v>1.6720881533817463E+19</v>
      </c>
    </row>
    <row r="154" spans="4:10" ht="15" customHeight="1">
      <c r="D154" s="111" t="b">
        <v>0</v>
      </c>
      <c r="E154" s="105">
        <v>74</v>
      </c>
      <c r="F154" s="106">
        <v>15795</v>
      </c>
      <c r="G154" s="106">
        <v>17316</v>
      </c>
      <c r="H154" s="115">
        <v>74</v>
      </c>
      <c r="I154" s="115">
        <v>0</v>
      </c>
      <c r="J154" s="115">
        <v>1.6899286355334926E+19</v>
      </c>
    </row>
    <row r="155" spans="4:10" ht="15" customHeight="1">
      <c r="D155" s="111" t="b">
        <v>0</v>
      </c>
      <c r="E155" s="105">
        <v>75</v>
      </c>
      <c r="F155" s="106">
        <v>14603</v>
      </c>
      <c r="G155" s="106">
        <v>16132</v>
      </c>
      <c r="H155" s="115">
        <v>75</v>
      </c>
      <c r="I155" s="115">
        <v>0</v>
      </c>
      <c r="J155" s="115">
        <v>1.7814568979915817E+19</v>
      </c>
    </row>
    <row r="156" spans="4:10" ht="15" customHeight="1">
      <c r="D156" s="111" t="b">
        <v>0</v>
      </c>
      <c r="E156" s="105">
        <v>76</v>
      </c>
      <c r="F156" s="106">
        <v>13407</v>
      </c>
      <c r="G156" s="106">
        <v>14909</v>
      </c>
      <c r="H156" s="115">
        <v>76</v>
      </c>
      <c r="I156" s="115">
        <v>0</v>
      </c>
      <c r="J156" s="115">
        <v>7.3701650128167229E+18</v>
      </c>
    </row>
    <row r="157" spans="4:10" ht="15" customHeight="1">
      <c r="D157" s="111" t="b">
        <v>0</v>
      </c>
      <c r="E157" s="105">
        <v>77</v>
      </c>
      <c r="F157" s="106">
        <v>12179</v>
      </c>
      <c r="G157" s="106">
        <v>13625</v>
      </c>
      <c r="H157" s="115">
        <v>77</v>
      </c>
      <c r="I157" s="115">
        <v>0</v>
      </c>
      <c r="J157" s="115">
        <v>1.4600918495806493E+19</v>
      </c>
    </row>
    <row r="158" spans="4:10" ht="15" customHeight="1">
      <c r="D158" s="111" t="b">
        <v>0</v>
      </c>
      <c r="E158" s="105">
        <v>78</v>
      </c>
      <c r="F158" s="106">
        <v>11011</v>
      </c>
      <c r="G158" s="106">
        <v>12488</v>
      </c>
      <c r="H158" s="115">
        <v>78</v>
      </c>
      <c r="I158" s="115">
        <v>0</v>
      </c>
      <c r="J158" s="115">
        <v>8.6206324829105818E+17</v>
      </c>
    </row>
    <row r="159" spans="4:10" ht="15" customHeight="1">
      <c r="D159" s="111" t="b">
        <v>0</v>
      </c>
      <c r="E159" s="105">
        <v>79</v>
      </c>
      <c r="F159" s="106">
        <v>9871</v>
      </c>
      <c r="G159" s="106">
        <v>11199</v>
      </c>
      <c r="H159" s="115">
        <v>79</v>
      </c>
      <c r="I159" s="115">
        <v>0</v>
      </c>
      <c r="J159" s="115">
        <v>1.3405350344595492E+18</v>
      </c>
    </row>
    <row r="160" spans="4:10" ht="15" customHeight="1">
      <c r="D160" s="111" t="b">
        <v>0</v>
      </c>
      <c r="E160" s="105">
        <v>80</v>
      </c>
      <c r="F160" s="106">
        <v>8715</v>
      </c>
      <c r="G160" s="106">
        <v>9978</v>
      </c>
      <c r="H160" s="115">
        <v>80</v>
      </c>
      <c r="I160" s="115">
        <v>0</v>
      </c>
      <c r="J160" s="115">
        <v>6.4547227923362427E+18</v>
      </c>
    </row>
    <row r="161" spans="4:10" ht="15" customHeight="1">
      <c r="D161" s="111" t="b">
        <v>0</v>
      </c>
      <c r="E161" s="105">
        <v>81</v>
      </c>
      <c r="F161" s="106">
        <v>7606</v>
      </c>
      <c r="G161" s="106">
        <v>8755</v>
      </c>
      <c r="H161" s="115">
        <v>81</v>
      </c>
      <c r="I161" s="115">
        <v>0</v>
      </c>
      <c r="J161" s="115">
        <v>1.1402238234230847E+19</v>
      </c>
    </row>
    <row r="162" spans="4:10" ht="15" customHeight="1">
      <c r="D162" s="111" t="b">
        <v>0</v>
      </c>
      <c r="E162" s="105">
        <v>82</v>
      </c>
      <c r="F162" s="106">
        <v>6439</v>
      </c>
      <c r="G162" s="106">
        <v>7576</v>
      </c>
      <c r="H162" s="115">
        <v>82</v>
      </c>
      <c r="I162" s="115">
        <v>0</v>
      </c>
      <c r="J162" s="115">
        <v>1.0998017430925068E+19</v>
      </c>
    </row>
    <row r="163" spans="4:10" ht="15" customHeight="1">
      <c r="D163" s="111" t="b">
        <v>0</v>
      </c>
      <c r="E163" s="105">
        <v>83</v>
      </c>
      <c r="F163" s="106">
        <v>5409</v>
      </c>
      <c r="G163" s="106">
        <v>6367</v>
      </c>
      <c r="H163" s="115">
        <v>83</v>
      </c>
      <c r="I163" s="115">
        <v>0</v>
      </c>
      <c r="J163" s="115">
        <v>5.4964965331747103E+18</v>
      </c>
    </row>
    <row r="164" spans="4:10" ht="15" customHeight="1">
      <c r="D164" s="111" t="b">
        <v>0</v>
      </c>
      <c r="E164" s="105">
        <v>84</v>
      </c>
      <c r="F164" s="106">
        <v>4425</v>
      </c>
      <c r="G164" s="106">
        <v>5356</v>
      </c>
      <c r="H164" s="115">
        <v>84</v>
      </c>
      <c r="I164" s="115">
        <v>0</v>
      </c>
      <c r="J164" s="115">
        <v>2.6485508755389015E+18</v>
      </c>
    </row>
    <row r="165" spans="4:10" ht="15" customHeight="1">
      <c r="D165" s="111" t="b">
        <v>0</v>
      </c>
      <c r="E165" s="105">
        <v>85</v>
      </c>
      <c r="F165" s="106">
        <v>3572</v>
      </c>
      <c r="G165" s="106">
        <v>4360</v>
      </c>
      <c r="H165" s="115">
        <v>85</v>
      </c>
      <c r="I165" s="115">
        <v>0</v>
      </c>
      <c r="J165" s="115">
        <v>1.2103724966999434E+18</v>
      </c>
    </row>
    <row r="166" spans="4:10" ht="15" customHeight="1">
      <c r="D166" s="111" t="b">
        <v>0</v>
      </c>
      <c r="E166" s="105">
        <v>86</v>
      </c>
      <c r="F166" s="106">
        <v>2819</v>
      </c>
      <c r="G166" s="106">
        <v>3543</v>
      </c>
      <c r="H166" s="115">
        <v>86</v>
      </c>
      <c r="I166" s="115">
        <v>0</v>
      </c>
      <c r="J166" s="115">
        <v>1.5878489352047404E+18</v>
      </c>
    </row>
    <row r="167" spans="4:10" ht="15" customHeight="1">
      <c r="D167" s="111" t="b">
        <v>0</v>
      </c>
      <c r="E167" s="105">
        <v>87</v>
      </c>
      <c r="F167" s="106">
        <v>2196</v>
      </c>
      <c r="G167" s="106">
        <v>2823</v>
      </c>
      <c r="H167" s="115">
        <v>87</v>
      </c>
      <c r="I167" s="115">
        <v>0</v>
      </c>
      <c r="J167" s="115">
        <v>1.3474541683163973E+18</v>
      </c>
    </row>
    <row r="168" spans="4:10" ht="15" customHeight="1">
      <c r="D168" s="111" t="b">
        <v>0</v>
      </c>
      <c r="E168" s="105">
        <v>88</v>
      </c>
      <c r="F168" s="106">
        <v>1722</v>
      </c>
      <c r="G168" s="106">
        <v>2308</v>
      </c>
      <c r="H168" s="115">
        <v>88</v>
      </c>
      <c r="I168" s="115">
        <v>0</v>
      </c>
      <c r="J168" s="115">
        <v>1.2740918470570899E+19</v>
      </c>
    </row>
    <row r="169" spans="4:10" ht="15" customHeight="1">
      <c r="D169" s="111" t="b">
        <v>0</v>
      </c>
      <c r="E169" s="105">
        <v>89</v>
      </c>
      <c r="F169" s="106">
        <v>1337</v>
      </c>
      <c r="G169" s="106">
        <v>1825</v>
      </c>
      <c r="H169" s="115">
        <v>89</v>
      </c>
      <c r="I169" s="115">
        <v>0</v>
      </c>
      <c r="J169" s="115">
        <v>1.168578596576334E+19</v>
      </c>
    </row>
    <row r="170" spans="4:10" ht="15" customHeight="1">
      <c r="D170" s="111" t="b">
        <v>0</v>
      </c>
      <c r="E170" s="105">
        <v>90</v>
      </c>
      <c r="F170" s="106">
        <v>1010</v>
      </c>
      <c r="G170" s="106">
        <v>1440</v>
      </c>
      <c r="H170" s="115">
        <v>90</v>
      </c>
      <c r="I170" s="115">
        <v>0</v>
      </c>
      <c r="J170" s="115">
        <v>5.8408613020742912E+18</v>
      </c>
    </row>
    <row r="171" spans="4:10" ht="15" customHeight="1">
      <c r="D171" s="111" t="b">
        <v>0</v>
      </c>
      <c r="E171" s="105">
        <v>91</v>
      </c>
      <c r="F171" s="106">
        <v>737</v>
      </c>
      <c r="G171" s="106">
        <v>1068</v>
      </c>
      <c r="H171" s="115">
        <v>91</v>
      </c>
      <c r="I171" s="115">
        <v>0</v>
      </c>
      <c r="J171" s="115">
        <v>5.4237016177223537E+18</v>
      </c>
    </row>
    <row r="172" spans="4:10" ht="15" customHeight="1">
      <c r="D172" s="111" t="b">
        <v>0</v>
      </c>
      <c r="E172" s="105">
        <v>92</v>
      </c>
      <c r="F172" s="106">
        <v>527</v>
      </c>
      <c r="G172" s="106">
        <v>786</v>
      </c>
      <c r="H172" s="115">
        <v>92</v>
      </c>
      <c r="I172" s="115">
        <v>0</v>
      </c>
      <c r="J172" s="115">
        <v>2.0825790077348137E+18</v>
      </c>
    </row>
    <row r="173" spans="4:10" ht="15" customHeight="1">
      <c r="D173" s="111" t="b">
        <v>0</v>
      </c>
      <c r="E173" s="105">
        <v>93</v>
      </c>
      <c r="F173" s="106">
        <v>354</v>
      </c>
      <c r="G173" s="106">
        <v>543</v>
      </c>
      <c r="H173" s="115">
        <v>93</v>
      </c>
      <c r="I173" s="115">
        <v>0</v>
      </c>
      <c r="J173" s="115">
        <v>1.8045924812895568E+19</v>
      </c>
    </row>
    <row r="174" spans="4:10" ht="15" customHeight="1">
      <c r="D174" s="111" t="b">
        <v>0</v>
      </c>
      <c r="E174" s="105">
        <v>94</v>
      </c>
      <c r="F174" s="106">
        <v>247</v>
      </c>
      <c r="G174" s="106">
        <v>387</v>
      </c>
      <c r="H174" s="115">
        <v>94</v>
      </c>
      <c r="I174" s="115">
        <v>0</v>
      </c>
      <c r="J174" s="115">
        <v>8.0083343271464643E+18</v>
      </c>
    </row>
    <row r="175" spans="4:10" ht="15" customHeight="1">
      <c r="D175" s="111" t="b">
        <v>0</v>
      </c>
      <c r="E175" s="105">
        <v>95</v>
      </c>
      <c r="F175" s="106">
        <v>158</v>
      </c>
      <c r="G175" s="106">
        <v>254</v>
      </c>
      <c r="H175" s="115">
        <v>95</v>
      </c>
      <c r="I175" s="115">
        <v>0</v>
      </c>
      <c r="J175" s="115">
        <v>3.3235860988444995E+18</v>
      </c>
    </row>
    <row r="176" spans="4:10" ht="15" customHeight="1">
      <c r="D176" s="111" t="b">
        <v>0</v>
      </c>
      <c r="E176" s="105">
        <v>96</v>
      </c>
      <c r="F176" s="106">
        <v>96</v>
      </c>
      <c r="G176" s="106">
        <v>158</v>
      </c>
      <c r="H176" s="115">
        <v>96</v>
      </c>
      <c r="I176" s="115">
        <v>0</v>
      </c>
      <c r="J176" s="115">
        <v>6.0397811811153766E+18</v>
      </c>
    </row>
    <row r="177" spans="4:10" ht="15" customHeight="1">
      <c r="D177" s="111" t="b">
        <v>0</v>
      </c>
      <c r="E177" s="105">
        <v>97</v>
      </c>
      <c r="F177" s="106">
        <v>56</v>
      </c>
      <c r="G177" s="106">
        <v>96</v>
      </c>
      <c r="H177" s="115">
        <v>97</v>
      </c>
      <c r="I177" s="115">
        <v>0</v>
      </c>
      <c r="J177" s="115">
        <v>3.665971573228716E+18</v>
      </c>
    </row>
    <row r="178" spans="4:10" ht="15" customHeight="1">
      <c r="D178" s="111" t="b">
        <v>0</v>
      </c>
      <c r="E178" s="105">
        <v>98</v>
      </c>
      <c r="F178" s="106">
        <v>35</v>
      </c>
      <c r="G178" s="106">
        <v>59</v>
      </c>
      <c r="H178" s="115">
        <v>98</v>
      </c>
      <c r="I178" s="115">
        <v>0</v>
      </c>
      <c r="J178" s="115">
        <v>1.655761598526507E+19</v>
      </c>
    </row>
    <row r="179" spans="4:10" ht="15" customHeight="1">
      <c r="D179" s="111" t="b">
        <v>0</v>
      </c>
      <c r="E179" s="105">
        <v>99</v>
      </c>
      <c r="F179" s="106">
        <v>19</v>
      </c>
      <c r="G179" s="106">
        <v>34</v>
      </c>
      <c r="H179" s="115">
        <v>99</v>
      </c>
      <c r="I179" s="115">
        <v>0</v>
      </c>
      <c r="J179" s="115">
        <v>1.3980046871921306E+19</v>
      </c>
    </row>
    <row r="180" spans="4:10" ht="15" customHeight="1">
      <c r="D180" s="112" t="b">
        <v>0</v>
      </c>
      <c r="E180" s="107" t="s">
        <v>1544</v>
      </c>
      <c r="F180" s="108">
        <v>21</v>
      </c>
      <c r="G180" s="108">
        <v>37</v>
      </c>
      <c r="H180" s="115">
        <v>100</v>
      </c>
      <c r="I180" s="115">
        <v>0</v>
      </c>
      <c r="J180" s="115">
        <v>2.0745622321887611E+18</v>
      </c>
    </row>
  </sheetData>
  <mergeCells count="1">
    <mergeCell ref="E7:F7"/>
  </mergeCells>
  <phoneticPr fontId="32" type="noConversion"/>
  <conditionalFormatting sqref="E23:G30 E36:G40 E46:G54">
    <cfRule type="cellIs" dxfId="51" priority="9" operator="equal">
      <formula>0</formula>
    </cfRule>
  </conditionalFormatting>
  <conditionalFormatting sqref="D80:D180">
    <cfRule type="cellIs" dxfId="50" priority="8" operator="notEqual">
      <formula>FALSE</formula>
    </cfRule>
  </conditionalFormatting>
  <conditionalFormatting sqref="E17:G17">
    <cfRule type="cellIs" dxfId="49" priority="4" operator="notEqual">
      <formula>"Note"</formula>
    </cfRule>
  </conditionalFormatting>
  <conditionalFormatting sqref="E24:G26">
    <cfRule type="colorScale" priority="6">
      <colorScale>
        <cfvo type="num" val="0"/>
        <cfvo type="num" val="0.2"/>
        <color rgb="FF000000"/>
        <color rgb="FF7A0000"/>
      </colorScale>
    </cfRule>
  </conditionalFormatting>
  <conditionalFormatting sqref="D79 D58:D65">
    <cfRule type="duplicateValues" dxfId="48" priority="5"/>
  </conditionalFormatting>
  <conditionalFormatting sqref="E15:G15">
    <cfRule type="cellIs" dxfId="47" priority="3" operator="notEqual">
      <formula>"Definition"</formula>
    </cfRule>
  </conditionalFormatting>
  <conditionalFormatting sqref="E7">
    <cfRule type="cellIs" dxfId="46" priority="2" operator="notEqual">
      <formula>"Dataset Description"</formula>
    </cfRule>
  </conditionalFormatting>
  <conditionalFormatting sqref="E58:G65">
    <cfRule type="cellIs" dxfId="45" priority="7" operator="notEqual">
      <formula>FALSE</formula>
    </cfRule>
  </conditionalFormatting>
  <conditionalFormatting sqref="E12:E13">
    <cfRule type="colorScale" priority="1">
      <colorScale>
        <cfvo type="num" val="0"/>
        <cfvo type="num" val="0.2"/>
        <color theme="1" tint="-0.499984740745262"/>
        <color rgb="FF7A0000"/>
      </colorScale>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BAF99-1925-4098-AC23-82BBB53A84B9}">
  <sheetPr codeName="Sheet29">
    <tabColor rgb="FF000000"/>
  </sheetPr>
  <dimension ref="A1:W129"/>
  <sheetViews>
    <sheetView zoomScale="85" zoomScaleNormal="85" workbookViewId="0">
      <pane xSplit="4" ySplit="19" topLeftCell="E20" activePane="bottomRight" state="frozen"/>
      <selection sqref="A1:B1"/>
      <selection pane="topRight" sqref="A1:B1"/>
      <selection pane="bottomLeft" sqref="A1:B1"/>
      <selection pane="bottomRight" activeCell="A2" sqref="A2"/>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15"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140</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50</v>
      </c>
    </row>
    <row r="10" spans="1:23" ht="15" hidden="1" customHeight="1" outlineLevel="1">
      <c r="D10" s="3" t="s">
        <v>50</v>
      </c>
      <c r="E10" s="26">
        <v>11</v>
      </c>
    </row>
    <row r="11" spans="1:23" ht="15" hidden="1" customHeight="1" outlineLevel="1">
      <c r="D11" s="3" t="s">
        <v>12</v>
      </c>
      <c r="E11" s="26" t="s">
        <v>225</v>
      </c>
    </row>
    <row r="12" spans="1:23" ht="15" hidden="1" customHeight="1" outlineLevel="1">
      <c r="D12" s="3" t="s">
        <v>51</v>
      </c>
      <c r="E12" s="39">
        <v>1</v>
      </c>
    </row>
    <row r="13" spans="1:23" ht="15" hidden="1" customHeight="1" outlineLevel="1">
      <c r="D13" s="3" t="s">
        <v>52</v>
      </c>
      <c r="E13" s="40">
        <v>0.16727272727272727</v>
      </c>
    </row>
    <row r="14" spans="1:23" ht="10.199999999999999" hidden="1" customHeight="1" outlineLevel="1"/>
    <row r="15" spans="1:23" ht="34.950000000000003" hidden="1" customHeight="1" outlineLevel="1">
      <c r="D15" s="21" t="s">
        <v>2</v>
      </c>
      <c r="E15" s="43" t="s">
        <v>40</v>
      </c>
      <c r="F15" s="44" t="s">
        <v>40</v>
      </c>
      <c r="G15" s="44" t="s">
        <v>40</v>
      </c>
      <c r="H15" s="44" t="s">
        <v>40</v>
      </c>
      <c r="I15" s="44" t="s">
        <v>40</v>
      </c>
      <c r="J15" s="44" t="s">
        <v>40</v>
      </c>
      <c r="K15" s="44" t="s">
        <v>40</v>
      </c>
      <c r="L15" s="44" t="s">
        <v>40</v>
      </c>
      <c r="M15" s="44" t="s">
        <v>40</v>
      </c>
      <c r="N15" s="44" t="s">
        <v>40</v>
      </c>
      <c r="O15" s="44" t="s">
        <v>40</v>
      </c>
    </row>
    <row r="16" spans="1:23" ht="10.199999999999999" hidden="1" customHeight="1" outlineLevel="1"/>
    <row r="17" spans="1:18" ht="34.950000000000003" hidden="1" customHeight="1" outlineLevel="1">
      <c r="D17" s="21" t="s">
        <v>3</v>
      </c>
      <c r="E17" s="45" t="s">
        <v>47</v>
      </c>
      <c r="F17" s="46" t="s">
        <v>47</v>
      </c>
      <c r="G17" s="47" t="s">
        <v>47</v>
      </c>
      <c r="H17" s="47" t="s">
        <v>47</v>
      </c>
      <c r="I17" s="47" t="s">
        <v>47</v>
      </c>
      <c r="J17" s="47" t="s">
        <v>47</v>
      </c>
      <c r="K17" s="47" t="s">
        <v>47</v>
      </c>
      <c r="L17" s="47" t="s">
        <v>47</v>
      </c>
      <c r="M17" s="47" t="s">
        <v>47</v>
      </c>
      <c r="N17" s="47" t="s">
        <v>47</v>
      </c>
      <c r="O17" s="47" t="s">
        <v>47</v>
      </c>
    </row>
    <row r="18" spans="1:18" ht="10.199999999999999" hidden="1" customHeight="1" outlineLevel="1"/>
    <row r="19" spans="1:18" s="23" customFormat="1" ht="30" customHeight="1" collapsed="1">
      <c r="A19"/>
      <c r="B19"/>
      <c r="C19" s="91"/>
      <c r="D19" s="91" t="s">
        <v>4</v>
      </c>
      <c r="E19" s="92" t="s">
        <v>101</v>
      </c>
      <c r="F19" s="92" t="s">
        <v>141</v>
      </c>
      <c r="G19" s="92" t="s">
        <v>142</v>
      </c>
      <c r="H19" s="92" t="s">
        <v>143</v>
      </c>
      <c r="I19" s="92" t="s">
        <v>144</v>
      </c>
      <c r="J19" s="92" t="s">
        <v>145</v>
      </c>
      <c r="K19" s="92" t="s">
        <v>146</v>
      </c>
      <c r="L19" s="92" t="s">
        <v>147</v>
      </c>
      <c r="M19" s="92" t="s">
        <v>148</v>
      </c>
      <c r="N19" s="92" t="s">
        <v>149</v>
      </c>
      <c r="O19" s="92" t="s">
        <v>150</v>
      </c>
      <c r="P19" s="23" t="s">
        <v>85</v>
      </c>
      <c r="Q19" s="23" t="s">
        <v>38</v>
      </c>
      <c r="R19" s="23" t="s">
        <v>86</v>
      </c>
    </row>
    <row r="20" spans="1:18" ht="10.199999999999999" customHeight="1"/>
    <row r="21" spans="1:18" ht="14.4" outlineLevel="1">
      <c r="C21" s="41" t="s">
        <v>76</v>
      </c>
      <c r="D21" s="2" t="s">
        <v>7</v>
      </c>
    </row>
    <row r="22" spans="1:18" ht="10.199999999999999" customHeight="1" outlineLevel="1"/>
    <row r="23" spans="1:18" ht="15" hidden="1" customHeight="1" outlineLevel="2">
      <c r="D23" s="19" t="s">
        <v>8</v>
      </c>
      <c r="E23" s="9" t="s">
        <v>208</v>
      </c>
      <c r="F23" s="9" t="s">
        <v>194</v>
      </c>
      <c r="G23" s="9" t="s">
        <v>194</v>
      </c>
      <c r="H23" s="9" t="s">
        <v>194</v>
      </c>
      <c r="I23" s="9" t="s">
        <v>196</v>
      </c>
      <c r="J23" s="9" t="s">
        <v>196</v>
      </c>
      <c r="K23" s="9" t="s">
        <v>194</v>
      </c>
      <c r="L23" s="9" t="s">
        <v>194</v>
      </c>
      <c r="M23" s="9" t="s">
        <v>196</v>
      </c>
      <c r="N23" s="9" t="s">
        <v>196</v>
      </c>
      <c r="O23" s="9" t="s">
        <v>194</v>
      </c>
    </row>
    <row r="24" spans="1:18" ht="15" hidden="1" customHeight="1" outlineLevel="2">
      <c r="D24" s="3" t="s">
        <v>9</v>
      </c>
      <c r="E24" s="10">
        <v>0.02</v>
      </c>
      <c r="F24" s="10">
        <v>0.04</v>
      </c>
      <c r="G24" s="10">
        <v>0.1</v>
      </c>
      <c r="H24" s="10">
        <v>0.12</v>
      </c>
      <c r="I24" s="10">
        <v>1</v>
      </c>
      <c r="J24" s="10">
        <v>1</v>
      </c>
      <c r="K24" s="10">
        <v>0.04</v>
      </c>
      <c r="L24" s="10">
        <v>0.06</v>
      </c>
      <c r="M24" s="10">
        <v>1</v>
      </c>
      <c r="N24" s="10">
        <v>1</v>
      </c>
      <c r="O24" s="10">
        <v>0.02</v>
      </c>
    </row>
    <row r="25" spans="1:18" ht="15" hidden="1" customHeight="1" outlineLevel="2">
      <c r="D25" s="18" t="s">
        <v>10</v>
      </c>
      <c r="E25" s="10">
        <v>0</v>
      </c>
      <c r="F25" s="10">
        <v>0</v>
      </c>
      <c r="G25" s="10">
        <v>0</v>
      </c>
      <c r="H25" s="10">
        <v>0</v>
      </c>
      <c r="I25" s="10">
        <v>0</v>
      </c>
      <c r="J25" s="10">
        <v>0</v>
      </c>
      <c r="K25" s="10">
        <v>0.92</v>
      </c>
      <c r="L25" s="10">
        <v>0</v>
      </c>
      <c r="M25" s="10">
        <v>0</v>
      </c>
      <c r="N25" s="10">
        <v>0</v>
      </c>
      <c r="O25" s="10">
        <v>0.92</v>
      </c>
    </row>
    <row r="26" spans="1:18" ht="15" hidden="1" customHeight="1" outlineLevel="2">
      <c r="D26" s="18" t="s">
        <v>11</v>
      </c>
      <c r="E26" s="10">
        <v>0.30219088390833498</v>
      </c>
      <c r="F26" s="10">
        <v>9.3049609670108197E-2</v>
      </c>
      <c r="G26" s="10">
        <v>8.9020397884663802E-2</v>
      </c>
      <c r="H26" s="10">
        <v>6.9000251825736506E-2</v>
      </c>
      <c r="I26" s="10">
        <v>5.03651473180559E-2</v>
      </c>
      <c r="J26" s="10">
        <v>5.03651473180559E-2</v>
      </c>
      <c r="K26" s="10">
        <v>5.47720977083858E-2</v>
      </c>
      <c r="L26" s="10">
        <v>8.6879879123646406E-2</v>
      </c>
      <c r="M26" s="10">
        <v>5.03651473180559E-2</v>
      </c>
      <c r="N26" s="10">
        <v>5.03651473180559E-2</v>
      </c>
      <c r="O26" s="10">
        <v>5.3261143288844098E-2</v>
      </c>
    </row>
    <row r="27" spans="1:18" ht="15" hidden="1" customHeight="1" outlineLevel="2">
      <c r="D27" s="18" t="s">
        <v>12</v>
      </c>
      <c r="E27" s="11">
        <v>2400</v>
      </c>
      <c r="F27" s="11">
        <v>739</v>
      </c>
      <c r="G27" s="11">
        <v>707</v>
      </c>
      <c r="H27" s="11">
        <v>548</v>
      </c>
      <c r="I27" s="11">
        <v>400</v>
      </c>
      <c r="J27" s="11">
        <v>400</v>
      </c>
      <c r="K27" s="11">
        <v>435</v>
      </c>
      <c r="L27" s="11">
        <v>690</v>
      </c>
      <c r="M27" s="11">
        <v>400</v>
      </c>
      <c r="N27" s="11">
        <v>400</v>
      </c>
      <c r="O27" s="11">
        <v>423</v>
      </c>
    </row>
    <row r="28" spans="1:18" ht="15" hidden="1" customHeight="1" outlineLevel="2">
      <c r="D28" s="18" t="s">
        <v>13</v>
      </c>
      <c r="E28" s="11">
        <v>1</v>
      </c>
      <c r="F28" s="11">
        <v>2</v>
      </c>
      <c r="G28" s="11">
        <v>5</v>
      </c>
      <c r="H28" s="11">
        <v>6</v>
      </c>
      <c r="I28" s="11">
        <v>50</v>
      </c>
      <c r="J28" s="11">
        <v>50</v>
      </c>
      <c r="K28" s="11">
        <v>2</v>
      </c>
      <c r="L28" s="11">
        <v>3</v>
      </c>
      <c r="M28" s="11">
        <v>50</v>
      </c>
      <c r="N28" s="11">
        <v>50</v>
      </c>
      <c r="O28" s="11">
        <v>1</v>
      </c>
    </row>
    <row r="29" spans="1:18" ht="15" hidden="1" customHeight="1" outlineLevel="2">
      <c r="D29" s="19" t="s">
        <v>14</v>
      </c>
      <c r="E29" s="11">
        <v>50</v>
      </c>
      <c r="F29" s="11">
        <v>50</v>
      </c>
      <c r="G29" s="11">
        <v>50</v>
      </c>
      <c r="H29" s="11">
        <v>50</v>
      </c>
      <c r="I29" s="11">
        <v>50</v>
      </c>
      <c r="J29" s="11">
        <v>50</v>
      </c>
      <c r="K29" s="11">
        <v>4</v>
      </c>
      <c r="L29" s="11">
        <v>50</v>
      </c>
      <c r="M29" s="11">
        <v>50</v>
      </c>
      <c r="N29" s="11">
        <v>50</v>
      </c>
      <c r="O29" s="11">
        <v>4</v>
      </c>
    </row>
    <row r="30" spans="1:18" ht="15" hidden="1" customHeight="1" outlineLevel="2">
      <c r="D30" s="3" t="s">
        <v>15</v>
      </c>
      <c r="E30" s="11">
        <v>0</v>
      </c>
      <c r="F30" s="11">
        <v>0</v>
      </c>
      <c r="G30" s="11">
        <v>0</v>
      </c>
      <c r="H30" s="11">
        <v>0</v>
      </c>
      <c r="I30" s="11">
        <v>0</v>
      </c>
      <c r="J30" s="11">
        <v>0</v>
      </c>
      <c r="K30" s="11">
        <v>46</v>
      </c>
      <c r="L30" s="11">
        <v>0</v>
      </c>
      <c r="M30" s="11">
        <v>0</v>
      </c>
      <c r="N30" s="11">
        <v>0</v>
      </c>
      <c r="O30" s="11">
        <v>46</v>
      </c>
    </row>
    <row r="31" spans="1:18" ht="10.199999999999999" hidden="1" customHeight="1" outlineLevel="2"/>
    <row r="32" spans="1:18" ht="150" hidden="1" customHeight="1" outlineLevel="2"/>
    <row r="33" spans="3:15" ht="10.199999999999999" hidden="1" customHeight="1" outlineLevel="2"/>
    <row r="34" spans="3:15" ht="14.4" outlineLevel="1" collapsed="1">
      <c r="C34" s="41" t="s">
        <v>76</v>
      </c>
      <c r="D34" s="2" t="s">
        <v>16</v>
      </c>
    </row>
    <row r="35" spans="3:15" ht="10.199999999999999" customHeight="1" outlineLevel="1"/>
    <row r="36" spans="3:15" ht="15" hidden="1" customHeight="1" outlineLevel="2">
      <c r="D36" s="3" t="s">
        <v>17</v>
      </c>
      <c r="E36" s="12"/>
      <c r="F36" s="12"/>
      <c r="G36" s="12"/>
      <c r="H36" s="12"/>
      <c r="I36" s="12">
        <v>52.358600924257097</v>
      </c>
      <c r="J36" s="12">
        <v>9.9463412049226392</v>
      </c>
      <c r="K36" s="12"/>
      <c r="L36" s="12"/>
      <c r="M36" s="12">
        <v>0.52565707412082696</v>
      </c>
      <c r="N36" s="12">
        <v>0.52565707412082696</v>
      </c>
      <c r="O36" s="12"/>
    </row>
    <row r="37" spans="3:15" ht="15" hidden="1" customHeight="1" outlineLevel="2">
      <c r="D37" s="18" t="s">
        <v>18</v>
      </c>
      <c r="E37" s="12"/>
      <c r="F37" s="12"/>
      <c r="G37" s="12"/>
      <c r="H37" s="12"/>
      <c r="I37" s="12">
        <v>53.219367016572498</v>
      </c>
      <c r="J37" s="12">
        <v>10.5451142555102</v>
      </c>
      <c r="K37" s="12"/>
      <c r="L37" s="12"/>
      <c r="M37" s="12">
        <v>0.50952792284078896</v>
      </c>
      <c r="N37" s="12">
        <v>0.50952792284078896</v>
      </c>
      <c r="O37" s="12"/>
    </row>
    <row r="38" spans="3:15" ht="15" hidden="1" customHeight="1" outlineLevel="2">
      <c r="D38" s="18" t="s">
        <v>19</v>
      </c>
      <c r="E38" s="12">
        <v>0.67745370370370372</v>
      </c>
      <c r="F38" s="12" t="s">
        <v>226</v>
      </c>
      <c r="G38" s="12" t="s">
        <v>227</v>
      </c>
      <c r="H38" s="12" t="s">
        <v>228</v>
      </c>
      <c r="I38" s="12">
        <v>1.5967940678820001</v>
      </c>
      <c r="J38" s="12">
        <v>0.19396839663386301</v>
      </c>
      <c r="K38" s="12" t="s">
        <v>229</v>
      </c>
      <c r="L38" s="12" t="s">
        <v>230</v>
      </c>
      <c r="M38" s="12">
        <v>1.3183436822146099E-2</v>
      </c>
      <c r="N38" s="12">
        <v>1.3183436822146099E-2</v>
      </c>
      <c r="O38" s="12" t="s">
        <v>231</v>
      </c>
    </row>
    <row r="39" spans="3:15" ht="15" hidden="1" customHeight="1" outlineLevel="2">
      <c r="D39" s="3" t="s">
        <v>20</v>
      </c>
      <c r="E39" s="12"/>
      <c r="F39" s="12"/>
      <c r="G39" s="12"/>
      <c r="H39" s="12"/>
      <c r="I39" s="12">
        <v>31.192414129792599</v>
      </c>
      <c r="J39" s="12">
        <v>5.33398158540124</v>
      </c>
      <c r="K39" s="12"/>
      <c r="L39" s="12"/>
      <c r="M39" s="12">
        <v>0.27500874316774099</v>
      </c>
      <c r="N39" s="12">
        <v>0.27500874316774099</v>
      </c>
      <c r="O39" s="12"/>
    </row>
    <row r="40" spans="3:15" ht="15" hidden="1" customHeight="1" outlineLevel="2">
      <c r="D40" s="20" t="s">
        <v>21</v>
      </c>
      <c r="E40" s="12"/>
      <c r="F40" s="12"/>
      <c r="G40" s="12"/>
      <c r="H40" s="12"/>
      <c r="I40" s="12">
        <v>972.96669924448702</v>
      </c>
      <c r="J40" s="12">
        <v>28.451359553399499</v>
      </c>
      <c r="K40" s="12"/>
      <c r="L40" s="12"/>
      <c r="M40" s="12">
        <v>7.5629808818700794E-2</v>
      </c>
      <c r="N40" s="12">
        <v>7.5629808818700794E-2</v>
      </c>
      <c r="O40" s="12"/>
    </row>
    <row r="41" spans="3:15" ht="10.199999999999999" hidden="1" customHeight="1" outlineLevel="2"/>
    <row r="42" spans="3:15" ht="150" hidden="1" customHeight="1" outlineLevel="2"/>
    <row r="43" spans="3:15" ht="10.199999999999999" hidden="1" customHeight="1" outlineLevel="2"/>
    <row r="44" spans="3:15" ht="14.4" outlineLevel="1" collapsed="1">
      <c r="C44" s="41" t="s">
        <v>76</v>
      </c>
      <c r="D44" s="2" t="s">
        <v>22</v>
      </c>
    </row>
    <row r="45" spans="3:15" ht="10.050000000000001" customHeight="1" outlineLevel="1"/>
    <row r="46" spans="3:15" ht="15" hidden="1" customHeight="1" outlineLevel="2">
      <c r="D46" s="3" t="s">
        <v>23</v>
      </c>
      <c r="E46" s="12"/>
      <c r="F46" s="12"/>
      <c r="G46" s="12"/>
      <c r="H46" s="12"/>
      <c r="I46" s="12">
        <v>1.5967940678820001</v>
      </c>
      <c r="J46" s="12">
        <v>0.19396839663386301</v>
      </c>
      <c r="K46" s="12"/>
      <c r="L46" s="12"/>
      <c r="M46" s="12">
        <v>1.3183436822146099E-2</v>
      </c>
      <c r="N46" s="12">
        <v>1.3183436822146099E-2</v>
      </c>
      <c r="O46" s="12"/>
    </row>
    <row r="47" spans="3:15" ht="15" hidden="1" customHeight="1" outlineLevel="2">
      <c r="D47" s="18">
        <v>0.05</v>
      </c>
      <c r="E47" s="12"/>
      <c r="F47" s="12"/>
      <c r="G47" s="12"/>
      <c r="H47" s="12"/>
      <c r="I47" s="12">
        <v>3.3971697906963501</v>
      </c>
      <c r="J47" s="12">
        <v>1.8478512321598799</v>
      </c>
      <c r="K47" s="12"/>
      <c r="L47" s="12"/>
      <c r="M47" s="12">
        <v>7.4350045493338193E-2</v>
      </c>
      <c r="N47" s="12">
        <v>7.4350045493338193E-2</v>
      </c>
      <c r="O47" s="12"/>
    </row>
    <row r="48" spans="3:15" ht="15" hidden="1" customHeight="1" outlineLevel="2">
      <c r="D48" s="19">
        <v>0.25</v>
      </c>
      <c r="E48" s="12"/>
      <c r="F48" s="12"/>
      <c r="G48" s="12"/>
      <c r="H48" s="12"/>
      <c r="I48" s="12">
        <v>29.930725641315799</v>
      </c>
      <c r="J48" s="12">
        <v>5.0035483890678698</v>
      </c>
      <c r="K48" s="12"/>
      <c r="L48" s="12"/>
      <c r="M48" s="12">
        <v>0.32002667448250499</v>
      </c>
      <c r="N48" s="12">
        <v>0.32002667448250499</v>
      </c>
      <c r="O48" s="12"/>
    </row>
    <row r="49" spans="3:15" ht="15" hidden="1" customHeight="1" outlineLevel="2">
      <c r="D49" s="3">
        <v>0.5</v>
      </c>
      <c r="E49" s="12"/>
      <c r="F49" s="12"/>
      <c r="G49" s="12"/>
      <c r="H49" s="12"/>
      <c r="I49" s="12">
        <v>53.219367016572498</v>
      </c>
      <c r="J49" s="12">
        <v>10.5451142555102</v>
      </c>
      <c r="K49" s="12"/>
      <c r="L49" s="12"/>
      <c r="M49" s="12">
        <v>0.50952792284078896</v>
      </c>
      <c r="N49" s="12">
        <v>0.50952792284078896</v>
      </c>
      <c r="O49" s="12"/>
    </row>
    <row r="50" spans="3:15" ht="15" hidden="1" customHeight="1" outlineLevel="2">
      <c r="D50" s="18">
        <v>0.75</v>
      </c>
      <c r="E50" s="12"/>
      <c r="F50" s="12"/>
      <c r="G50" s="12"/>
      <c r="H50" s="12"/>
      <c r="I50" s="12">
        <v>77.544460177887203</v>
      </c>
      <c r="J50" s="12">
        <v>13.7172694632317</v>
      </c>
      <c r="K50" s="12"/>
      <c r="L50" s="12"/>
      <c r="M50" s="12">
        <v>0.73727994010550901</v>
      </c>
      <c r="N50" s="12">
        <v>0.73727994010550901</v>
      </c>
      <c r="O50" s="12"/>
    </row>
    <row r="51" spans="3:15" ht="15" hidden="1" customHeight="1" outlineLevel="2">
      <c r="D51" s="18">
        <v>0.95</v>
      </c>
      <c r="E51" s="12"/>
      <c r="F51" s="12"/>
      <c r="G51" s="12"/>
      <c r="H51" s="12"/>
      <c r="I51" s="12">
        <v>95.424979769159094</v>
      </c>
      <c r="J51" s="12">
        <v>18.0576955433934</v>
      </c>
      <c r="K51" s="12"/>
      <c r="L51" s="12"/>
      <c r="M51" s="12">
        <v>0.93140551715623499</v>
      </c>
      <c r="N51" s="12">
        <v>0.93140551715623499</v>
      </c>
      <c r="O51" s="12"/>
    </row>
    <row r="52" spans="3:15" ht="15" hidden="1" customHeight="1" outlineLevel="2">
      <c r="D52" s="3" t="s">
        <v>24</v>
      </c>
      <c r="E52" s="12"/>
      <c r="F52" s="12"/>
      <c r="G52" s="12"/>
      <c r="H52" s="12"/>
      <c r="I52" s="12">
        <v>99.529688735492499</v>
      </c>
      <c r="J52" s="12">
        <v>19.9760819273069</v>
      </c>
      <c r="K52" s="12"/>
      <c r="L52" s="12"/>
      <c r="M52" s="12">
        <v>0.99219247070141103</v>
      </c>
      <c r="N52" s="12">
        <v>0.99219247070141103</v>
      </c>
      <c r="O52" s="12"/>
    </row>
    <row r="53" spans="3:15" ht="15" hidden="1" customHeight="1" outlineLevel="2">
      <c r="D53" s="18" t="s">
        <v>25</v>
      </c>
      <c r="E53" s="12"/>
      <c r="F53" s="12"/>
      <c r="G53" s="12"/>
      <c r="H53" s="12"/>
      <c r="I53" s="12">
        <v>97.932894667610498</v>
      </c>
      <c r="J53" s="12">
        <v>19.782113530673001</v>
      </c>
      <c r="K53" s="12"/>
      <c r="L53" s="12"/>
      <c r="M53" s="12">
        <v>0.97900903387926497</v>
      </c>
      <c r="N53" s="12">
        <v>0.97900903387926497</v>
      </c>
      <c r="O53" s="12"/>
    </row>
    <row r="54" spans="3:15" ht="15" hidden="1" customHeight="1" outlineLevel="2">
      <c r="D54" s="3" t="s">
        <v>26</v>
      </c>
      <c r="E54" s="12"/>
      <c r="F54" s="12"/>
      <c r="G54" s="12"/>
      <c r="H54" s="12"/>
      <c r="I54" s="12">
        <v>47.6137345365714</v>
      </c>
      <c r="J54" s="12">
        <v>8.7137210741639102</v>
      </c>
      <c r="K54" s="12"/>
      <c r="L54" s="12"/>
      <c r="M54" s="12">
        <v>0.41725326562300302</v>
      </c>
      <c r="N54" s="12">
        <v>0.41725326562300302</v>
      </c>
      <c r="O54" s="12"/>
    </row>
    <row r="55" spans="3:15" ht="10.199999999999999" hidden="1" customHeight="1" outlineLevel="2"/>
    <row r="56" spans="3:15" ht="14.4" outlineLevel="1" collapsed="1">
      <c r="C56" s="41" t="s">
        <v>76</v>
      </c>
      <c r="D56" s="2" t="s">
        <v>27</v>
      </c>
    </row>
    <row r="57" spans="3:15" ht="10.050000000000001" customHeight="1" outlineLevel="1"/>
    <row r="58" spans="3:15" ht="15" hidden="1" customHeight="1" outlineLevel="2">
      <c r="D58" s="3" t="s">
        <v>28</v>
      </c>
      <c r="E58" s="36" t="b">
        <v>0</v>
      </c>
      <c r="F58" s="36" t="b">
        <v>0</v>
      </c>
      <c r="G58" s="36" t="b">
        <v>0</v>
      </c>
      <c r="H58" s="36" t="b">
        <v>0</v>
      </c>
      <c r="I58" s="36" t="b">
        <v>0</v>
      </c>
      <c r="J58" s="36" t="b">
        <v>0</v>
      </c>
      <c r="K58" s="36" t="b">
        <v>0</v>
      </c>
      <c r="L58" s="36" t="b">
        <v>0</v>
      </c>
      <c r="M58" s="36" t="b">
        <v>0</v>
      </c>
      <c r="N58" s="36" t="b">
        <v>0</v>
      </c>
      <c r="O58" s="36" t="b">
        <v>0</v>
      </c>
    </row>
    <row r="59" spans="3:15" ht="15" hidden="1" customHeight="1" outlineLevel="2">
      <c r="D59" s="18" t="s">
        <v>29</v>
      </c>
      <c r="E59" s="36" t="b">
        <v>0</v>
      </c>
      <c r="F59" s="36" t="b">
        <v>0</v>
      </c>
      <c r="G59" s="36" t="b">
        <v>0</v>
      </c>
      <c r="H59" s="36" t="b">
        <v>0</v>
      </c>
      <c r="I59" s="36" t="b">
        <v>0</v>
      </c>
      <c r="J59" s="36" t="b">
        <v>0</v>
      </c>
      <c r="K59" s="36" t="b">
        <v>0</v>
      </c>
      <c r="L59" s="36" t="b">
        <v>0</v>
      </c>
      <c r="M59" s="36" t="b">
        <v>0</v>
      </c>
      <c r="N59" s="36" t="b">
        <v>0</v>
      </c>
      <c r="O59" s="36" t="b">
        <v>0</v>
      </c>
    </row>
    <row r="60" spans="3:15" ht="15" hidden="1" customHeight="1" outlineLevel="2">
      <c r="D60" s="18" t="s">
        <v>30</v>
      </c>
      <c r="E60" s="36" t="b">
        <v>0</v>
      </c>
      <c r="F60" s="36" t="b">
        <v>0</v>
      </c>
      <c r="G60" s="36" t="b">
        <v>0</v>
      </c>
      <c r="H60" s="36" t="b">
        <v>0</v>
      </c>
      <c r="I60" s="36" t="b">
        <v>0</v>
      </c>
      <c r="J60" s="36" t="b">
        <v>0</v>
      </c>
      <c r="K60" s="36" t="b">
        <v>0</v>
      </c>
      <c r="L60" s="36" t="b">
        <v>0</v>
      </c>
      <c r="M60" s="36" t="b">
        <v>0</v>
      </c>
      <c r="N60" s="36" t="b">
        <v>0</v>
      </c>
      <c r="O60" s="36" t="b">
        <v>0</v>
      </c>
    </row>
    <row r="61" spans="3:15" ht="15" hidden="1" customHeight="1" outlineLevel="2">
      <c r="D61" s="18" t="s">
        <v>31</v>
      </c>
      <c r="E61" s="36" t="b">
        <v>0</v>
      </c>
      <c r="F61" s="36" t="b">
        <v>0</v>
      </c>
      <c r="G61" s="36" t="b">
        <v>0</v>
      </c>
      <c r="H61" s="36" t="b">
        <v>0</v>
      </c>
      <c r="I61" s="36" t="b">
        <v>0</v>
      </c>
      <c r="J61" s="36" t="b">
        <v>0</v>
      </c>
      <c r="K61" s="36" t="b">
        <v>0</v>
      </c>
      <c r="L61" s="36" t="b">
        <v>0</v>
      </c>
      <c r="M61" s="36" t="b">
        <v>0</v>
      </c>
      <c r="N61" s="36" t="b">
        <v>0</v>
      </c>
      <c r="O61" s="36" t="b">
        <v>0</v>
      </c>
    </row>
    <row r="62" spans="3:15" ht="15" hidden="1" customHeight="1" outlineLevel="2">
      <c r="D62" s="3" t="s">
        <v>32</v>
      </c>
      <c r="E62" s="36" t="b">
        <v>0</v>
      </c>
      <c r="F62" s="36" t="b">
        <v>0</v>
      </c>
      <c r="G62" s="36" t="b">
        <v>0</v>
      </c>
      <c r="H62" s="36" t="b">
        <v>0</v>
      </c>
      <c r="I62" s="36" t="b">
        <v>0</v>
      </c>
      <c r="J62" s="36" t="b">
        <v>0</v>
      </c>
      <c r="K62" s="36" t="b">
        <v>0</v>
      </c>
      <c r="L62" s="36" t="b">
        <v>0</v>
      </c>
      <c r="M62" s="36" t="b">
        <v>0</v>
      </c>
      <c r="N62" s="36" t="b">
        <v>0</v>
      </c>
      <c r="O62" s="36" t="b">
        <v>0</v>
      </c>
    </row>
    <row r="63" spans="3:15" ht="15" hidden="1" customHeight="1" outlineLevel="2">
      <c r="D63" s="18" t="s">
        <v>33</v>
      </c>
      <c r="E63" s="36" t="b">
        <v>0</v>
      </c>
      <c r="F63" s="36" t="b">
        <v>0</v>
      </c>
      <c r="G63" s="36" t="b">
        <v>0</v>
      </c>
      <c r="H63" s="36" t="b">
        <v>0</v>
      </c>
      <c r="I63" s="36" t="b">
        <v>0</v>
      </c>
      <c r="J63" s="36" t="b">
        <v>0</v>
      </c>
      <c r="K63" s="36" t="b">
        <v>0</v>
      </c>
      <c r="L63" s="36" t="b">
        <v>0</v>
      </c>
      <c r="M63" s="36" t="b">
        <v>0</v>
      </c>
      <c r="N63" s="36" t="b">
        <v>0</v>
      </c>
      <c r="O63" s="36" t="b">
        <v>0</v>
      </c>
    </row>
    <row r="64" spans="3:15" ht="15" hidden="1" customHeight="1" outlineLevel="2">
      <c r="D64" s="18" t="s">
        <v>34</v>
      </c>
      <c r="E64" s="36" t="b">
        <v>0</v>
      </c>
      <c r="F64" s="36" t="b">
        <v>0</v>
      </c>
      <c r="G64" s="36" t="b">
        <v>0</v>
      </c>
      <c r="H64" s="36" t="b">
        <v>0</v>
      </c>
      <c r="I64" s="36" t="b">
        <v>0</v>
      </c>
      <c r="J64" s="36" t="b">
        <v>0</v>
      </c>
      <c r="K64" s="36" t="b">
        <v>0</v>
      </c>
      <c r="L64" s="36" t="b">
        <v>0</v>
      </c>
      <c r="M64" s="36" t="b">
        <v>0</v>
      </c>
      <c r="N64" s="36" t="b">
        <v>0</v>
      </c>
      <c r="O64" s="36" t="b">
        <v>0</v>
      </c>
    </row>
    <row r="65" spans="3:18" ht="15" hidden="1" customHeight="1" outlineLevel="2">
      <c r="D65" s="3" t="s">
        <v>35</v>
      </c>
      <c r="E65" s="36" t="b">
        <v>0</v>
      </c>
      <c r="F65" s="36" t="b">
        <v>0</v>
      </c>
      <c r="G65" s="36" t="b">
        <v>0</v>
      </c>
      <c r="H65" s="36" t="b">
        <v>0</v>
      </c>
      <c r="I65" s="36" t="b">
        <v>0</v>
      </c>
      <c r="J65" s="36" t="b">
        <v>0</v>
      </c>
      <c r="K65" s="36" t="b">
        <v>0</v>
      </c>
      <c r="L65" s="36" t="b">
        <v>0</v>
      </c>
      <c r="M65" s="36" t="b">
        <v>0</v>
      </c>
      <c r="N65" s="36" t="b">
        <v>0</v>
      </c>
      <c r="O65" s="36" t="b">
        <v>0</v>
      </c>
    </row>
    <row r="66" spans="3:18" ht="10.199999999999999" hidden="1" customHeight="1" outlineLevel="2"/>
    <row r="67" spans="3:18" ht="14.4" outlineLevel="1" collapsed="1">
      <c r="C67" s="41" t="s">
        <v>76</v>
      </c>
      <c r="D67" s="2" t="s">
        <v>36</v>
      </c>
    </row>
    <row r="68" spans="3:18" ht="10.050000000000001" customHeight="1" outlineLevel="1"/>
    <row r="69" spans="3:18" ht="15" hidden="1" customHeight="1" outlineLevel="2">
      <c r="D69" s="3" t="str">
        <f>IF(COUNTIF(FieldList1, "&lt;&gt;FALSE") = 0,"",SUBSTITUTE(LOWER(D58)," ","_") &amp;" = ")</f>
        <v/>
      </c>
      <c r="E69" t="str">
        <f>IF(COUNTIF(FieldList1, "&lt;&gt;FALSE") = 0,"","['"&amp;_xlfn.TEXTJOIN("', '", TRUE, _xlfn._xlws.FILTER(FieldRange,FieldList1&lt;&gt; FALSE, ""))&amp;"']")</f>
        <v/>
      </c>
    </row>
    <row r="70" spans="3:18" ht="15" hidden="1" customHeight="1" outlineLevel="2">
      <c r="D70" s="17" t="str">
        <f>IF(COUNTIF(FieldList2, "&lt;&gt;FALSE") = 0,"",SUBSTITUTE(LOWER(D59)," ","_")&amp;" = ")</f>
        <v/>
      </c>
      <c r="E70" t="str">
        <f>IF(COUNTIF(FieldList2, "&lt;&gt;FALSE") = 0,"","['"&amp;_xlfn.TEXTJOIN("', '", TRUE, _xlfn._xlws.FILTER(FieldRange,FieldList2&lt;&gt; FALSE, ""))&amp;"']")</f>
        <v/>
      </c>
    </row>
    <row r="71" spans="3:18" ht="15" hidden="1" customHeight="1" outlineLevel="2">
      <c r="D71" s="17" t="str">
        <f>IF(COUNTIF(FieldList3, "&lt;&gt;FALSE") = 0,"",SUBSTITUTE(LOWER(D60)," ","_")&amp;" = ")</f>
        <v/>
      </c>
      <c r="E71" t="str">
        <f>IF(COUNTIF(FieldList3, "&lt;&gt;FALSE") = 0,"","['"&amp;_xlfn.TEXTJOIN("', '", TRUE, _xlfn._xlws.FILTER(FieldRange,FieldList3&lt;&gt; FALSE, ""))&amp;"']")</f>
        <v/>
      </c>
    </row>
    <row r="72" spans="3:18" ht="15" hidden="1" customHeight="1" outlineLevel="2">
      <c r="D72" s="17" t="str">
        <f>IF(COUNTIF(FieldList4, "&lt;&gt;FALSE") = 0,"",SUBSTITUTE(LOWER(D61)," ","_")&amp;" = ")</f>
        <v/>
      </c>
      <c r="E72" t="str">
        <f>IF(COUNTIF(FieldList4, "&lt;&gt;FALSE") = 0,"","['"&amp;_xlfn.TEXTJOIN("', '", TRUE, _xlfn._xlws.FILTER(FieldRange,FieldList4&lt;&gt; FALSE, ""))&amp;"']")</f>
        <v/>
      </c>
    </row>
    <row r="73" spans="3:18" ht="15" hidden="1" customHeight="1" outlineLevel="2">
      <c r="D73" s="17" t="str">
        <f>IF(COUNTIF(FieldList5, "&lt;&gt;FALSE") = 0,"",SUBSTITUTE(LOWER(D62)," ","_")&amp;" = ")</f>
        <v/>
      </c>
      <c r="E73" t="str">
        <f>IF(COUNTIF(FieldList5, "&lt;&gt;FALSE") = 0,"","['"&amp;_xlfn.TEXTJOIN("', '", TRUE, _xlfn._xlws.FILTER(FieldRange,FieldList5&lt;&gt; FALSE, ""))&amp;"']")</f>
        <v/>
      </c>
    </row>
    <row r="74" spans="3:18" ht="15" hidden="1" customHeight="1" outlineLevel="2">
      <c r="D74" s="17" t="str">
        <f>IF(COUNTIF(FieldList6, "&lt;&gt;FALSE") = 0,"",SUBSTITUTE(LOWER(D63)," ","_")&amp;" = ")</f>
        <v/>
      </c>
      <c r="E74" t="str">
        <f>IF(COUNTIF(FieldList6, "&lt;&gt;FALSE") = 0,"","['"&amp;_xlfn.TEXTJOIN("', '", TRUE, _xlfn._xlws.FILTER(FieldRange,FieldList6&lt;&gt; FALSE, ""))&amp;"']")</f>
        <v/>
      </c>
    </row>
    <row r="75" spans="3:18"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8"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8" ht="15" hidden="1" customHeight="1" outlineLevel="2">
      <c r="D77" s="15" t="str">
        <f>IF(COUNTIF(tbl_SourceData_quotes[Record List], "&lt;&gt;FALSE") = 0,"",SUBSTITUTE(LOWER(LightHeader)," ", "_") &amp;" = ")</f>
        <v/>
      </c>
      <c r="E77" t="str" cm="1">
        <f t="array" ref="E77">IF(COUNTIF(tbl_SourceData_quotes[Record List], "&lt;&gt;FALSE") = 0,"","['"&amp;_xlfn.TEXTJOIN("', '", TRUE, _xlfn._xlws.FILTER(_xlfn.TAKE(tbl_SourceData_quotes[],,-1), tbl_SourceData_quotes[Record List] &lt;&gt; FALSE, ""))&amp;"']")</f>
        <v/>
      </c>
    </row>
    <row r="78" spans="3:18" ht="10.199999999999999" hidden="1" customHeight="1" outlineLevel="1" collapsed="1"/>
    <row r="79" spans="3:18" ht="30" customHeight="1">
      <c r="D79" s="109" t="s">
        <v>37</v>
      </c>
      <c r="E79" s="100" t="s">
        <v>101</v>
      </c>
      <c r="F79" s="100" t="s">
        <v>141</v>
      </c>
      <c r="G79" s="100" t="s">
        <v>142</v>
      </c>
      <c r="H79" s="101" t="s">
        <v>143</v>
      </c>
      <c r="I79" s="101" t="s">
        <v>144</v>
      </c>
      <c r="J79" s="101" t="s">
        <v>145</v>
      </c>
      <c r="K79" s="101" t="s">
        <v>146</v>
      </c>
      <c r="L79" s="101" t="s">
        <v>147</v>
      </c>
      <c r="M79" s="101" t="s">
        <v>148</v>
      </c>
      <c r="N79" s="101" t="s">
        <v>149</v>
      </c>
      <c r="O79" s="101" t="s">
        <v>150</v>
      </c>
      <c r="P79" s="109" t="s">
        <v>85</v>
      </c>
      <c r="Q79" s="109" t="s">
        <v>38</v>
      </c>
      <c r="R79" s="109" t="s">
        <v>86</v>
      </c>
    </row>
    <row r="80" spans="3:18" ht="15" customHeight="1">
      <c r="D80" s="110" t="b">
        <v>0</v>
      </c>
      <c r="E80" s="121">
        <v>0.67745370370370372</v>
      </c>
      <c r="F80" s="102" t="s">
        <v>1545</v>
      </c>
      <c r="G80" s="102" t="s">
        <v>1546</v>
      </c>
      <c r="H80" s="114" t="s">
        <v>1538</v>
      </c>
      <c r="I80" s="114">
        <v>66.759592457674444</v>
      </c>
      <c r="J80" s="114">
        <v>19.380235392600298</v>
      </c>
      <c r="K80" s="114"/>
      <c r="L80" s="114" t="s">
        <v>1547</v>
      </c>
      <c r="M80" s="114">
        <v>0.29245967324823141</v>
      </c>
      <c r="N80" s="114">
        <v>0.29245967324823141</v>
      </c>
      <c r="O80" s="114"/>
      <c r="P80" s="115">
        <v>0</v>
      </c>
      <c r="Q80" s="115">
        <v>1</v>
      </c>
      <c r="R80" s="115">
        <v>7.3718554154393088E+17</v>
      </c>
    </row>
    <row r="81" spans="4:18" ht="15" customHeight="1">
      <c r="D81" s="110" t="b">
        <v>0</v>
      </c>
      <c r="E81" s="121">
        <v>0.67745370370370372</v>
      </c>
      <c r="F81" s="102" t="s">
        <v>226</v>
      </c>
      <c r="G81" s="102" t="s">
        <v>1548</v>
      </c>
      <c r="H81" s="114" t="s">
        <v>1549</v>
      </c>
      <c r="I81" s="114">
        <v>41.202276572585106</v>
      </c>
      <c r="J81" s="114">
        <v>6.972980173304677</v>
      </c>
      <c r="K81" s="114"/>
      <c r="L81" s="114" t="s">
        <v>230</v>
      </c>
      <c r="M81" s="114">
        <v>0.67121630464680493</v>
      </c>
      <c r="N81" s="114">
        <v>0.67121630464680493</v>
      </c>
      <c r="O81" s="114"/>
      <c r="P81" s="115">
        <v>1</v>
      </c>
      <c r="Q81" s="115">
        <v>1</v>
      </c>
      <c r="R81" s="115">
        <v>9.3760844094040494E+18</v>
      </c>
    </row>
    <row r="82" spans="4:18" ht="15" customHeight="1">
      <c r="D82" s="111" t="b">
        <v>0</v>
      </c>
      <c r="E82" s="122">
        <v>0.67745370370370372</v>
      </c>
      <c r="F82" s="106" t="s">
        <v>226</v>
      </c>
      <c r="G82" s="106" t="s">
        <v>1550</v>
      </c>
      <c r="H82" s="114" t="s">
        <v>1551</v>
      </c>
      <c r="I82" s="114">
        <v>26.346891117282212</v>
      </c>
      <c r="J82" s="114">
        <v>14.343510922044516</v>
      </c>
      <c r="K82" s="114"/>
      <c r="L82" s="114" t="s">
        <v>1547</v>
      </c>
      <c r="M82" s="114">
        <v>0.89135008212178946</v>
      </c>
      <c r="N82" s="114">
        <v>0.89135008212178946</v>
      </c>
      <c r="O82" s="114"/>
      <c r="P82" s="115">
        <v>2</v>
      </c>
      <c r="Q82" s="115">
        <v>1</v>
      </c>
      <c r="R82" s="115">
        <v>4.9643551566085478E+18</v>
      </c>
    </row>
    <row r="83" spans="4:18" ht="15" customHeight="1">
      <c r="D83" s="111" t="b">
        <v>0</v>
      </c>
      <c r="E83" s="122">
        <v>0.67745370370370372</v>
      </c>
      <c r="F83" s="106" t="s">
        <v>226</v>
      </c>
      <c r="G83" s="106" t="s">
        <v>1548</v>
      </c>
      <c r="H83" s="114" t="s">
        <v>1538</v>
      </c>
      <c r="I83" s="114">
        <v>2.0541628589853644</v>
      </c>
      <c r="J83" s="114">
        <v>19.97608192730695</v>
      </c>
      <c r="K83" s="114"/>
      <c r="L83" s="114" t="s">
        <v>230</v>
      </c>
      <c r="M83" s="114">
        <v>0.40705723944120109</v>
      </c>
      <c r="N83" s="114">
        <v>0.40705723944120109</v>
      </c>
      <c r="O83" s="114"/>
      <c r="P83" s="115">
        <v>3</v>
      </c>
      <c r="Q83" s="115">
        <v>1</v>
      </c>
      <c r="R83" s="115">
        <v>5.3118529296421673E+18</v>
      </c>
    </row>
    <row r="84" spans="4:18" ht="15" customHeight="1">
      <c r="D84" s="111" t="b">
        <v>0</v>
      </c>
      <c r="E84" s="122">
        <v>0.67745370370370372</v>
      </c>
      <c r="F84" s="106" t="s">
        <v>226</v>
      </c>
      <c r="G84" s="106" t="s">
        <v>227</v>
      </c>
      <c r="H84" s="114" t="s">
        <v>1549</v>
      </c>
      <c r="I84" s="114">
        <v>43.014945415779948</v>
      </c>
      <c r="J84" s="114">
        <v>16.80965987034142</v>
      </c>
      <c r="K84" s="114"/>
      <c r="L84" s="114" t="s">
        <v>1547</v>
      </c>
      <c r="M84" s="114">
        <v>0.492378766881302</v>
      </c>
      <c r="N84" s="114">
        <v>0.492378766881302</v>
      </c>
      <c r="O84" s="114"/>
      <c r="P84" s="115">
        <v>4</v>
      </c>
      <c r="Q84" s="115">
        <v>1</v>
      </c>
      <c r="R84" s="115">
        <v>7.6797397643831419E+18</v>
      </c>
    </row>
    <row r="85" spans="4:18" ht="15" customHeight="1">
      <c r="D85" s="111" t="b">
        <v>0</v>
      </c>
      <c r="E85" s="122">
        <v>0.67745370370370372</v>
      </c>
      <c r="F85" s="106" t="s">
        <v>1545</v>
      </c>
      <c r="G85" s="106" t="s">
        <v>1548</v>
      </c>
      <c r="H85" s="114" t="s">
        <v>1552</v>
      </c>
      <c r="I85" s="114">
        <v>5.1839564694091678</v>
      </c>
      <c r="J85" s="114">
        <v>17.504122359678149</v>
      </c>
      <c r="K85" s="114"/>
      <c r="L85" s="114" t="s">
        <v>1553</v>
      </c>
      <c r="M85" s="114">
        <v>0.67854068102315068</v>
      </c>
      <c r="N85" s="114">
        <v>0.67854068102315068</v>
      </c>
      <c r="O85" s="114"/>
      <c r="P85" s="115">
        <v>5</v>
      </c>
      <c r="Q85" s="115">
        <v>1</v>
      </c>
      <c r="R85" s="115">
        <v>1.6389624642644251E+19</v>
      </c>
    </row>
    <row r="86" spans="4:18" ht="15" customHeight="1">
      <c r="D86" s="111" t="b">
        <v>0</v>
      </c>
      <c r="E86" s="122">
        <v>0.67745370370370372</v>
      </c>
      <c r="F86" s="106" t="s">
        <v>226</v>
      </c>
      <c r="G86" s="106" t="s">
        <v>1550</v>
      </c>
      <c r="H86" s="114" t="s">
        <v>1552</v>
      </c>
      <c r="I86" s="114">
        <v>49.773998535238206</v>
      </c>
      <c r="J86" s="114">
        <v>13.648960227146745</v>
      </c>
      <c r="K86" s="114"/>
      <c r="L86" s="114" t="s">
        <v>230</v>
      </c>
      <c r="M86" s="114">
        <v>0.77316947164945304</v>
      </c>
      <c r="N86" s="114">
        <v>0.77316947164945304</v>
      </c>
      <c r="O86" s="114"/>
      <c r="P86" s="115">
        <v>6</v>
      </c>
      <c r="Q86" s="115">
        <v>1</v>
      </c>
      <c r="R86" s="115">
        <v>1.1617629620223918E+19</v>
      </c>
    </row>
    <row r="87" spans="4:18" ht="15" customHeight="1">
      <c r="D87" s="111" t="b">
        <v>0</v>
      </c>
      <c r="E87" s="122">
        <v>0.67745370370370372</v>
      </c>
      <c r="F87" s="106" t="s">
        <v>226</v>
      </c>
      <c r="G87" s="106" t="s">
        <v>227</v>
      </c>
      <c r="H87" s="114" t="s">
        <v>1549</v>
      </c>
      <c r="I87" s="114">
        <v>47.801726078614593</v>
      </c>
      <c r="J87" s="114">
        <v>7.9857913870364428</v>
      </c>
      <c r="K87" s="114"/>
      <c r="L87" s="114" t="s">
        <v>1547</v>
      </c>
      <c r="M87" s="114">
        <v>0.4398517396766693</v>
      </c>
      <c r="N87" s="114">
        <v>0.4398517396766693</v>
      </c>
      <c r="O87" s="114"/>
      <c r="P87" s="115">
        <v>7</v>
      </c>
      <c r="Q87" s="115">
        <v>1</v>
      </c>
      <c r="R87" s="115">
        <v>8.3445725237412936E+18</v>
      </c>
    </row>
    <row r="88" spans="4:18" ht="15" customHeight="1">
      <c r="D88" s="111" t="b">
        <v>0</v>
      </c>
      <c r="E88" s="122">
        <v>0.67745370370370372</v>
      </c>
      <c r="F88" s="106" t="s">
        <v>226</v>
      </c>
      <c r="G88" s="106" t="s">
        <v>1548</v>
      </c>
      <c r="H88" s="114" t="s">
        <v>1552</v>
      </c>
      <c r="I88" s="114">
        <v>90.954430634155869</v>
      </c>
      <c r="J88" s="114">
        <v>4.9304679734632373</v>
      </c>
      <c r="K88" s="114"/>
      <c r="L88" s="114" t="s">
        <v>230</v>
      </c>
      <c r="M88" s="114">
        <v>0.24537850101478401</v>
      </c>
      <c r="N88" s="114">
        <v>0.24537850101478401</v>
      </c>
      <c r="O88" s="114"/>
      <c r="P88" s="115">
        <v>8</v>
      </c>
      <c r="Q88" s="115">
        <v>1</v>
      </c>
      <c r="R88" s="115">
        <v>1.1909423822276471E+19</v>
      </c>
    </row>
    <row r="89" spans="4:18" ht="15" customHeight="1">
      <c r="D89" s="111" t="b">
        <v>0</v>
      </c>
      <c r="E89" s="122">
        <v>0.67745370370370372</v>
      </c>
      <c r="F89" s="106" t="s">
        <v>1545</v>
      </c>
      <c r="G89" s="106" t="s">
        <v>1554</v>
      </c>
      <c r="H89" s="114" t="s">
        <v>1538</v>
      </c>
      <c r="I89" s="114">
        <v>70.787018374539912</v>
      </c>
      <c r="J89" s="114">
        <v>17.198922438547015</v>
      </c>
      <c r="K89" s="114"/>
      <c r="L89" s="114" t="s">
        <v>230</v>
      </c>
      <c r="M89" s="114">
        <v>0.57518003904260695</v>
      </c>
      <c r="N89" s="114">
        <v>0.57518003904260695</v>
      </c>
      <c r="O89" s="114"/>
      <c r="P89" s="115">
        <v>9</v>
      </c>
      <c r="Q89" s="115">
        <v>1</v>
      </c>
      <c r="R89" s="115">
        <v>6.9663245847285555E+18</v>
      </c>
    </row>
    <row r="90" spans="4:18" ht="15" customHeight="1">
      <c r="D90" s="111" t="b">
        <v>0</v>
      </c>
      <c r="E90" s="122">
        <v>0.67745370370370372</v>
      </c>
      <c r="F90" s="106" t="s">
        <v>226</v>
      </c>
      <c r="G90" s="106" t="s">
        <v>1554</v>
      </c>
      <c r="H90" s="114" t="s">
        <v>228</v>
      </c>
      <c r="I90" s="114">
        <v>21.28717175219208</v>
      </c>
      <c r="J90" s="114">
        <v>4.9044441524893045</v>
      </c>
      <c r="K90" s="114"/>
      <c r="L90" s="114" t="s">
        <v>1553</v>
      </c>
      <c r="M90" s="114">
        <v>0.40572709613479674</v>
      </c>
      <c r="N90" s="114">
        <v>0.40572709613479674</v>
      </c>
      <c r="O90" s="114"/>
      <c r="P90" s="115">
        <v>10</v>
      </c>
      <c r="Q90" s="115">
        <v>1</v>
      </c>
      <c r="R90" s="115">
        <v>1.3158107988010326E+19</v>
      </c>
    </row>
    <row r="91" spans="4:18" ht="15" customHeight="1">
      <c r="D91" s="111" t="b">
        <v>0</v>
      </c>
      <c r="E91" s="122">
        <v>0.67745370370370372</v>
      </c>
      <c r="F91" s="106" t="s">
        <v>1545</v>
      </c>
      <c r="G91" s="106" t="s">
        <v>227</v>
      </c>
      <c r="H91" s="114" t="s">
        <v>1555</v>
      </c>
      <c r="I91" s="114">
        <v>62.462006462737918</v>
      </c>
      <c r="J91" s="114">
        <v>12.140471683815122</v>
      </c>
      <c r="K91" s="114"/>
      <c r="L91" s="114" t="s">
        <v>1547</v>
      </c>
      <c r="M91" s="114">
        <v>0.23713341681286693</v>
      </c>
      <c r="N91" s="114">
        <v>0.23713341681286693</v>
      </c>
      <c r="O91" s="114"/>
      <c r="P91" s="115">
        <v>11</v>
      </c>
      <c r="Q91" s="115">
        <v>1</v>
      </c>
      <c r="R91" s="115">
        <v>8.4187510704391629E+18</v>
      </c>
    </row>
    <row r="92" spans="4:18" ht="15" customHeight="1">
      <c r="D92" s="111" t="b">
        <v>0</v>
      </c>
      <c r="E92" s="122">
        <v>0.67745370370370372</v>
      </c>
      <c r="F92" s="106" t="s">
        <v>226</v>
      </c>
      <c r="G92" s="106" t="s">
        <v>227</v>
      </c>
      <c r="H92" s="114" t="s">
        <v>228</v>
      </c>
      <c r="I92" s="114">
        <v>64.25202414393425</v>
      </c>
      <c r="J92" s="114">
        <v>13.737269854173064</v>
      </c>
      <c r="K92" s="114"/>
      <c r="L92" s="114" t="s">
        <v>230</v>
      </c>
      <c r="M92" s="114">
        <v>0.37663386878557503</v>
      </c>
      <c r="N92" s="114">
        <v>0.37663386878557503</v>
      </c>
      <c r="O92" s="114"/>
      <c r="P92" s="115">
        <v>12</v>
      </c>
      <c r="Q92" s="115">
        <v>1</v>
      </c>
      <c r="R92" s="115">
        <v>5.763946807913302E+18</v>
      </c>
    </row>
    <row r="93" spans="4:18" ht="15" customHeight="1">
      <c r="D93" s="111" t="b">
        <v>0</v>
      </c>
      <c r="E93" s="122">
        <v>0.67745370370370372</v>
      </c>
      <c r="F93" s="106" t="s">
        <v>226</v>
      </c>
      <c r="G93" s="106" t="s">
        <v>1554</v>
      </c>
      <c r="H93" s="114" t="s">
        <v>1551</v>
      </c>
      <c r="I93" s="114">
        <v>56.664735497906804</v>
      </c>
      <c r="J93" s="114">
        <v>16.752530918456614</v>
      </c>
      <c r="K93" s="114"/>
      <c r="L93" s="114" t="s">
        <v>230</v>
      </c>
      <c r="M93" s="114">
        <v>0.86769497976638377</v>
      </c>
      <c r="N93" s="114">
        <v>0.86769497976638377</v>
      </c>
      <c r="O93" s="114"/>
      <c r="P93" s="115">
        <v>13</v>
      </c>
      <c r="Q93" s="115">
        <v>1</v>
      </c>
      <c r="R93" s="115">
        <v>1.2873479562553102E+19</v>
      </c>
    </row>
    <row r="94" spans="4:18" ht="15" customHeight="1">
      <c r="D94" s="111" t="b">
        <v>0</v>
      </c>
      <c r="E94" s="122">
        <v>0.67745370370370372</v>
      </c>
      <c r="F94" s="106" t="s">
        <v>226</v>
      </c>
      <c r="G94" s="106" t="s">
        <v>227</v>
      </c>
      <c r="H94" s="114" t="s">
        <v>1552</v>
      </c>
      <c r="I94" s="114">
        <v>29.663182166405022</v>
      </c>
      <c r="J94" s="114">
        <v>4.2427744390442967</v>
      </c>
      <c r="K94" s="114"/>
      <c r="L94" s="114" t="s">
        <v>1547</v>
      </c>
      <c r="M94" s="114">
        <v>0.88251514686271548</v>
      </c>
      <c r="N94" s="114">
        <v>0.88251514686271548</v>
      </c>
      <c r="O94" s="114"/>
      <c r="P94" s="115">
        <v>14</v>
      </c>
      <c r="Q94" s="115">
        <v>1</v>
      </c>
      <c r="R94" s="115">
        <v>6.1785881031941929E+18</v>
      </c>
    </row>
    <row r="95" spans="4:18" ht="15" customHeight="1">
      <c r="D95" s="111" t="b">
        <v>0</v>
      </c>
      <c r="E95" s="122">
        <v>0.67745370370370372</v>
      </c>
      <c r="F95" s="106" t="s">
        <v>1545</v>
      </c>
      <c r="G95" s="106" t="s">
        <v>1554</v>
      </c>
      <c r="H95" s="114" t="s">
        <v>1551</v>
      </c>
      <c r="I95" s="114">
        <v>46.588718215934932</v>
      </c>
      <c r="J95" s="114">
        <v>12.41829342674464</v>
      </c>
      <c r="K95" s="114"/>
      <c r="L95" s="114" t="s">
        <v>1547</v>
      </c>
      <c r="M95" s="114">
        <v>0.90272578760050237</v>
      </c>
      <c r="N95" s="114">
        <v>0.90272578760050237</v>
      </c>
      <c r="O95" s="114"/>
      <c r="P95" s="115">
        <v>15</v>
      </c>
      <c r="Q95" s="115">
        <v>1</v>
      </c>
      <c r="R95" s="115">
        <v>1.4688167149704536E+19</v>
      </c>
    </row>
    <row r="96" spans="4:18" ht="15" customHeight="1">
      <c r="D96" s="111" t="b">
        <v>0</v>
      </c>
      <c r="E96" s="122">
        <v>0.67745370370370372</v>
      </c>
      <c r="F96" s="106" t="s">
        <v>226</v>
      </c>
      <c r="G96" s="106" t="s">
        <v>1546</v>
      </c>
      <c r="H96" s="114" t="s">
        <v>228</v>
      </c>
      <c r="I96" s="114">
        <v>33.487971848808229</v>
      </c>
      <c r="J96" s="114">
        <v>11.305667809210718</v>
      </c>
      <c r="K96" s="114"/>
      <c r="L96" s="114" t="s">
        <v>1547</v>
      </c>
      <c r="M96" s="114">
        <v>0.34646655526012182</v>
      </c>
      <c r="N96" s="114">
        <v>0.34646655526012182</v>
      </c>
      <c r="O96" s="114"/>
      <c r="P96" s="115">
        <v>16</v>
      </c>
      <c r="Q96" s="115">
        <v>1</v>
      </c>
      <c r="R96" s="115">
        <v>4.1058022022259666E+18</v>
      </c>
    </row>
    <row r="97" spans="4:18" ht="15" customHeight="1">
      <c r="D97" s="111" t="b">
        <v>0</v>
      </c>
      <c r="E97" s="122">
        <v>0.67745370370370372</v>
      </c>
      <c r="F97" s="106" t="s">
        <v>226</v>
      </c>
      <c r="G97" s="106" t="s">
        <v>227</v>
      </c>
      <c r="H97" s="114" t="s">
        <v>1552</v>
      </c>
      <c r="I97" s="114">
        <v>4.9091492313891649</v>
      </c>
      <c r="J97" s="114">
        <v>1.5869331266731024</v>
      </c>
      <c r="K97" s="114"/>
      <c r="L97" s="114" t="s">
        <v>230</v>
      </c>
      <c r="M97" s="114">
        <v>1.3183436822146176E-2</v>
      </c>
      <c r="N97" s="114">
        <v>1.3183436822146176E-2</v>
      </c>
      <c r="O97" s="114"/>
      <c r="P97" s="115">
        <v>17</v>
      </c>
      <c r="Q97" s="115">
        <v>1</v>
      </c>
      <c r="R97" s="115">
        <v>2.4119211173269893E+18</v>
      </c>
    </row>
    <row r="98" spans="4:18" ht="15" customHeight="1">
      <c r="D98" s="111" t="b">
        <v>0</v>
      </c>
      <c r="E98" s="122">
        <v>0.67745370370370372</v>
      </c>
      <c r="F98" s="106" t="s">
        <v>226</v>
      </c>
      <c r="G98" s="106" t="s">
        <v>1550</v>
      </c>
      <c r="H98" s="114" t="s">
        <v>1555</v>
      </c>
      <c r="I98" s="114">
        <v>90.560777438804507</v>
      </c>
      <c r="J98" s="114">
        <v>13.00371213350445</v>
      </c>
      <c r="K98" s="114"/>
      <c r="L98" s="114" t="s">
        <v>230</v>
      </c>
      <c r="M98" s="114">
        <v>1.5638567972928286E-2</v>
      </c>
      <c r="N98" s="114">
        <v>1.5638567972928286E-2</v>
      </c>
      <c r="O98" s="114"/>
      <c r="P98" s="115">
        <v>18</v>
      </c>
      <c r="Q98" s="115">
        <v>1</v>
      </c>
      <c r="R98" s="115">
        <v>1.7111323686687128E+19</v>
      </c>
    </row>
    <row r="99" spans="4:18" ht="15" customHeight="1">
      <c r="D99" s="111" t="b">
        <v>0</v>
      </c>
      <c r="E99" s="122">
        <v>0.67745370370370372</v>
      </c>
      <c r="F99" s="106" t="s">
        <v>1545</v>
      </c>
      <c r="G99" s="106" t="s">
        <v>1554</v>
      </c>
      <c r="H99" s="114" t="s">
        <v>1552</v>
      </c>
      <c r="I99" s="114">
        <v>92.75499377399683</v>
      </c>
      <c r="J99" s="114">
        <v>8.7669556774199009</v>
      </c>
      <c r="K99" s="114"/>
      <c r="L99" s="114" t="s">
        <v>1553</v>
      </c>
      <c r="M99" s="114">
        <v>0.64806677168235183</v>
      </c>
      <c r="N99" s="114">
        <v>0.64806677168235183</v>
      </c>
      <c r="O99" s="114"/>
      <c r="P99" s="115">
        <v>19</v>
      </c>
      <c r="Q99" s="115">
        <v>1</v>
      </c>
      <c r="R99" s="115">
        <v>1.4742716384348467E+19</v>
      </c>
    </row>
    <row r="100" spans="4:18" ht="15" customHeight="1">
      <c r="D100" s="111" t="b">
        <v>0</v>
      </c>
      <c r="E100" s="122">
        <v>0.67745370370370372</v>
      </c>
      <c r="F100" s="106" t="s">
        <v>1545</v>
      </c>
      <c r="G100" s="106" t="s">
        <v>1550</v>
      </c>
      <c r="H100" s="114" t="s">
        <v>1549</v>
      </c>
      <c r="I100" s="114">
        <v>58.961800090037286</v>
      </c>
      <c r="J100" s="114">
        <v>6.5978096704930067</v>
      </c>
      <c r="K100" s="114"/>
      <c r="L100" s="114" t="s">
        <v>1553</v>
      </c>
      <c r="M100" s="114">
        <v>0.99219247070141137</v>
      </c>
      <c r="N100" s="114">
        <v>0.99219247070141137</v>
      </c>
      <c r="O100" s="114"/>
      <c r="P100" s="115">
        <v>20</v>
      </c>
      <c r="Q100" s="115">
        <v>1</v>
      </c>
      <c r="R100" s="115">
        <v>1.3677002397792502E+19</v>
      </c>
    </row>
    <row r="101" spans="4:18" ht="15" customHeight="1">
      <c r="D101" s="111" t="b">
        <v>0</v>
      </c>
      <c r="E101" s="122">
        <v>0.67745370370370372</v>
      </c>
      <c r="F101" s="106" t="s">
        <v>1545</v>
      </c>
      <c r="G101" s="106" t="s">
        <v>227</v>
      </c>
      <c r="H101" s="114" t="s">
        <v>1555</v>
      </c>
      <c r="I101" s="114">
        <v>99.529688735492527</v>
      </c>
      <c r="J101" s="114">
        <v>11.4429512899369</v>
      </c>
      <c r="K101" s="114"/>
      <c r="L101" s="114" t="s">
        <v>1547</v>
      </c>
      <c r="M101" s="114">
        <v>0.54525560489855707</v>
      </c>
      <c r="N101" s="114">
        <v>0.54525560489855707</v>
      </c>
      <c r="O101" s="114"/>
      <c r="P101" s="115">
        <v>21</v>
      </c>
      <c r="Q101" s="115">
        <v>1</v>
      </c>
      <c r="R101" s="115">
        <v>3.7611404128719754E+18</v>
      </c>
    </row>
    <row r="102" spans="4:18" ht="15" customHeight="1">
      <c r="D102" s="111" t="b">
        <v>0</v>
      </c>
      <c r="E102" s="122">
        <v>0.67745370370370372</v>
      </c>
      <c r="F102" s="106" t="s">
        <v>226</v>
      </c>
      <c r="G102" s="106" t="s">
        <v>1554</v>
      </c>
      <c r="H102" s="114" t="s">
        <v>1549</v>
      </c>
      <c r="I102" s="114">
        <v>2.5034039979800582</v>
      </c>
      <c r="J102" s="114">
        <v>15.223192316479981</v>
      </c>
      <c r="K102" s="114"/>
      <c r="L102" s="114" t="s">
        <v>1547</v>
      </c>
      <c r="M102" s="114">
        <v>0.62264857231639326</v>
      </c>
      <c r="N102" s="114">
        <v>0.62264857231639326</v>
      </c>
      <c r="O102" s="114"/>
      <c r="P102" s="115">
        <v>22</v>
      </c>
      <c r="Q102" s="115">
        <v>1</v>
      </c>
      <c r="R102" s="115">
        <v>1.0336107822861511E+19</v>
      </c>
    </row>
    <row r="103" spans="4:18" ht="15" customHeight="1">
      <c r="D103" s="111" t="b">
        <v>0</v>
      </c>
      <c r="E103" s="122">
        <v>0.67745370370370372</v>
      </c>
      <c r="F103" s="106" t="s">
        <v>1545</v>
      </c>
      <c r="G103" s="106" t="s">
        <v>1554</v>
      </c>
      <c r="H103" s="114" t="s">
        <v>1549</v>
      </c>
      <c r="I103" s="114">
        <v>68.901683716103435</v>
      </c>
      <c r="J103" s="114">
        <v>8.6287108529359102</v>
      </c>
      <c r="K103" s="114"/>
      <c r="L103" s="114" t="s">
        <v>230</v>
      </c>
      <c r="M103" s="114">
        <v>0.4967388182412833</v>
      </c>
      <c r="N103" s="114">
        <v>0.4967388182412833</v>
      </c>
      <c r="O103" s="114"/>
      <c r="P103" s="115">
        <v>23</v>
      </c>
      <c r="Q103" s="115">
        <v>1</v>
      </c>
      <c r="R103" s="115">
        <v>1.7525543977203841E+19</v>
      </c>
    </row>
    <row r="104" spans="4:18" ht="15" customHeight="1">
      <c r="D104" s="111" t="b">
        <v>0</v>
      </c>
      <c r="E104" s="122">
        <v>0.67745370370370372</v>
      </c>
      <c r="F104" s="106" t="s">
        <v>1545</v>
      </c>
      <c r="G104" s="106" t="s">
        <v>227</v>
      </c>
      <c r="H104" s="114" t="s">
        <v>1551</v>
      </c>
      <c r="I104" s="114">
        <v>4.7730966238304973</v>
      </c>
      <c r="J104" s="114">
        <v>17.084079021587968</v>
      </c>
      <c r="K104" s="114"/>
      <c r="L104" s="114" t="s">
        <v>230</v>
      </c>
      <c r="M104" s="114">
        <v>0.1333726046141237</v>
      </c>
      <c r="N104" s="114">
        <v>0.1333726046141237</v>
      </c>
      <c r="O104" s="114"/>
      <c r="P104" s="115">
        <v>24</v>
      </c>
      <c r="Q104" s="115">
        <v>1</v>
      </c>
      <c r="R104" s="115">
        <v>1.1311406392592241E+19</v>
      </c>
    </row>
    <row r="105" spans="4:18" ht="15" customHeight="1">
      <c r="D105" s="111" t="b">
        <v>0</v>
      </c>
      <c r="E105" s="122">
        <v>0.67745370370370372</v>
      </c>
      <c r="F105" s="106" t="s">
        <v>226</v>
      </c>
      <c r="G105" s="106" t="s">
        <v>1550</v>
      </c>
      <c r="H105" s="114" t="s">
        <v>228</v>
      </c>
      <c r="I105" s="114">
        <v>90.028340136632323</v>
      </c>
      <c r="J105" s="114">
        <v>4.9422108894214034</v>
      </c>
      <c r="K105" s="114"/>
      <c r="L105" s="114" t="s">
        <v>1553</v>
      </c>
      <c r="M105" s="114">
        <v>0.5332086703274399</v>
      </c>
      <c r="N105" s="114">
        <v>0.5332086703274399</v>
      </c>
      <c r="O105" s="114"/>
      <c r="P105" s="115">
        <v>25</v>
      </c>
      <c r="Q105" s="115">
        <v>1</v>
      </c>
      <c r="R105" s="115">
        <v>1.8063759387668196E+18</v>
      </c>
    </row>
    <row r="106" spans="4:18" ht="15" customHeight="1">
      <c r="D106" s="111" t="b">
        <v>0</v>
      </c>
      <c r="E106" s="122">
        <v>0.67745370370370372</v>
      </c>
      <c r="F106" s="106" t="s">
        <v>226</v>
      </c>
      <c r="G106" s="106" t="s">
        <v>1554</v>
      </c>
      <c r="H106" s="114" t="s">
        <v>1551</v>
      </c>
      <c r="I106" s="114">
        <v>5.5128196720033884</v>
      </c>
      <c r="J106" s="114">
        <v>11.049070572480559</v>
      </c>
      <c r="K106" s="114" t="s">
        <v>1556</v>
      </c>
      <c r="L106" s="114" t="s">
        <v>230</v>
      </c>
      <c r="M106" s="114">
        <v>6.1565072741359472E-2</v>
      </c>
      <c r="N106" s="114">
        <v>6.1565072741359472E-2</v>
      </c>
      <c r="O106" s="114" t="s">
        <v>231</v>
      </c>
      <c r="P106" s="115">
        <v>26</v>
      </c>
      <c r="Q106" s="115">
        <v>0</v>
      </c>
      <c r="R106" s="115">
        <v>4.8844325939777567E+18</v>
      </c>
    </row>
    <row r="107" spans="4:18" ht="15" customHeight="1">
      <c r="D107" s="111" t="b">
        <v>0</v>
      </c>
      <c r="E107" s="122">
        <v>0.67745370370370372</v>
      </c>
      <c r="F107" s="106" t="s">
        <v>1545</v>
      </c>
      <c r="G107" s="106" t="s">
        <v>1546</v>
      </c>
      <c r="H107" s="114" t="s">
        <v>1549</v>
      </c>
      <c r="I107" s="114">
        <v>4.4895502040162683</v>
      </c>
      <c r="J107" s="114">
        <v>9.1712369164451957</v>
      </c>
      <c r="K107" s="114"/>
      <c r="L107" s="114" t="s">
        <v>230</v>
      </c>
      <c r="M107" s="114">
        <v>0.88894697581417859</v>
      </c>
      <c r="N107" s="114">
        <v>0.88894697581417859</v>
      </c>
      <c r="O107" s="114"/>
      <c r="P107" s="115">
        <v>27</v>
      </c>
      <c r="Q107" s="115">
        <v>1</v>
      </c>
      <c r="R107" s="115">
        <v>2.5215115909715963E+18</v>
      </c>
    </row>
    <row r="108" spans="4:18" ht="15" customHeight="1">
      <c r="D108" s="111" t="b">
        <v>0</v>
      </c>
      <c r="E108" s="122">
        <v>0.67745370370370372</v>
      </c>
      <c r="F108" s="106" t="s">
        <v>226</v>
      </c>
      <c r="G108" s="106" t="s">
        <v>1546</v>
      </c>
      <c r="H108" s="114" t="s">
        <v>1538</v>
      </c>
      <c r="I108" s="114">
        <v>61.969654518179595</v>
      </c>
      <c r="J108" s="114">
        <v>14.20271722599864</v>
      </c>
      <c r="K108" s="114"/>
      <c r="L108" s="114" t="s">
        <v>230</v>
      </c>
      <c r="M108" s="114">
        <v>0.49910469609312713</v>
      </c>
      <c r="N108" s="114">
        <v>0.49910469609312713</v>
      </c>
      <c r="O108" s="114"/>
      <c r="P108" s="115">
        <v>28</v>
      </c>
      <c r="Q108" s="115">
        <v>1</v>
      </c>
      <c r="R108" s="115">
        <v>1.6756308181120862E+19</v>
      </c>
    </row>
    <row r="109" spans="4:18" ht="15" customHeight="1">
      <c r="D109" s="111" t="b">
        <v>0</v>
      </c>
      <c r="E109" s="122">
        <v>0.67745370370370372</v>
      </c>
      <c r="F109" s="106" t="s">
        <v>226</v>
      </c>
      <c r="G109" s="106" t="s">
        <v>1546</v>
      </c>
      <c r="H109" s="114" t="s">
        <v>228</v>
      </c>
      <c r="I109" s="114">
        <v>34.2761310050264</v>
      </c>
      <c r="J109" s="114">
        <v>0.19396839663386345</v>
      </c>
      <c r="K109" s="114"/>
      <c r="L109" s="114" t="s">
        <v>1547</v>
      </c>
      <c r="M109" s="114">
        <v>0.71942970016971231</v>
      </c>
      <c r="N109" s="114">
        <v>0.71942970016971231</v>
      </c>
      <c r="O109" s="114"/>
      <c r="P109" s="115">
        <v>29</v>
      </c>
      <c r="Q109" s="115">
        <v>1</v>
      </c>
      <c r="R109" s="115">
        <v>8.3808847606697626E+18</v>
      </c>
    </row>
    <row r="110" spans="4:18" ht="15" customHeight="1">
      <c r="D110" s="111" t="b">
        <v>0</v>
      </c>
      <c r="E110" s="122">
        <v>0.67745370370370372</v>
      </c>
      <c r="F110" s="106" t="s">
        <v>1545</v>
      </c>
      <c r="G110" s="106" t="s">
        <v>1550</v>
      </c>
      <c r="H110" s="114" t="s">
        <v>1549</v>
      </c>
      <c r="I110" s="114">
        <v>77.668757690116763</v>
      </c>
      <c r="J110" s="114">
        <v>12.109584044665098</v>
      </c>
      <c r="K110" s="114" t="s">
        <v>229</v>
      </c>
      <c r="L110" s="114" t="s">
        <v>1553</v>
      </c>
      <c r="M110" s="114">
        <v>0.57078605890274048</v>
      </c>
      <c r="N110" s="114">
        <v>0.57078605890274048</v>
      </c>
      <c r="O110" s="114" t="s">
        <v>231</v>
      </c>
      <c r="P110" s="115">
        <v>30</v>
      </c>
      <c r="Q110" s="115">
        <v>0</v>
      </c>
      <c r="R110" s="115">
        <v>6.5248500246123796E+18</v>
      </c>
    </row>
    <row r="111" spans="4:18" ht="15" customHeight="1">
      <c r="D111" s="111" t="b">
        <v>0</v>
      </c>
      <c r="E111" s="122">
        <v>0.67745370370370372</v>
      </c>
      <c r="F111" s="106" t="s">
        <v>226</v>
      </c>
      <c r="G111" s="106" t="s">
        <v>1550</v>
      </c>
      <c r="H111" s="114" t="s">
        <v>1538</v>
      </c>
      <c r="I111" s="114">
        <v>99.39540505874902</v>
      </c>
      <c r="J111" s="114">
        <v>11.593664442189038</v>
      </c>
      <c r="K111" s="114" t="s">
        <v>229</v>
      </c>
      <c r="L111" s="114" t="s">
        <v>1553</v>
      </c>
      <c r="M111" s="114">
        <v>0.77581729344092309</v>
      </c>
      <c r="N111" s="114">
        <v>0.77581729344092309</v>
      </c>
      <c r="O111" s="114" t="s">
        <v>231</v>
      </c>
      <c r="P111" s="115">
        <v>31</v>
      </c>
      <c r="Q111" s="115">
        <v>0</v>
      </c>
      <c r="R111" s="115">
        <v>1.7700742825335185E+19</v>
      </c>
    </row>
    <row r="112" spans="4:18" ht="15" customHeight="1">
      <c r="D112" s="111" t="b">
        <v>0</v>
      </c>
      <c r="E112" s="122">
        <v>0.67745370370370372</v>
      </c>
      <c r="F112" s="106" t="s">
        <v>226</v>
      </c>
      <c r="G112" s="106" t="s">
        <v>227</v>
      </c>
      <c r="H112" s="114" t="s">
        <v>228</v>
      </c>
      <c r="I112" s="114">
        <v>48.954988503828645</v>
      </c>
      <c r="J112" s="114">
        <v>11.661921115592122</v>
      </c>
      <c r="K112" s="114"/>
      <c r="L112" s="114" t="s">
        <v>230</v>
      </c>
      <c r="M112" s="114">
        <v>0.96875889040529717</v>
      </c>
      <c r="N112" s="114">
        <v>0.96875889040529717</v>
      </c>
      <c r="O112" s="114"/>
      <c r="P112" s="115">
        <v>32</v>
      </c>
      <c r="Q112" s="115">
        <v>1</v>
      </c>
      <c r="R112" s="115">
        <v>1.299025151051495E+19</v>
      </c>
    </row>
    <row r="113" spans="4:18" ht="15" customHeight="1">
      <c r="D113" s="111" t="b">
        <v>0</v>
      </c>
      <c r="E113" s="122">
        <v>0.67745370370370372</v>
      </c>
      <c r="F113" s="106" t="s">
        <v>1545</v>
      </c>
      <c r="G113" s="106" t="s">
        <v>1546</v>
      </c>
      <c r="H113" s="114" t="s">
        <v>1552</v>
      </c>
      <c r="I113" s="114">
        <v>65.071102697402239</v>
      </c>
      <c r="J113" s="114">
        <v>7.2665530862286687</v>
      </c>
      <c r="K113" s="114" t="s">
        <v>229</v>
      </c>
      <c r="L113" s="114" t="s">
        <v>1547</v>
      </c>
      <c r="M113" s="114">
        <v>0.15638447692617774</v>
      </c>
      <c r="N113" s="114">
        <v>0.15638447692617774</v>
      </c>
      <c r="O113" s="114" t="s">
        <v>231</v>
      </c>
      <c r="P113" s="115">
        <v>33</v>
      </c>
      <c r="Q113" s="115">
        <v>0</v>
      </c>
      <c r="R113" s="115">
        <v>1.0447996105808071E+19</v>
      </c>
    </row>
    <row r="114" spans="4:18" ht="15" customHeight="1">
      <c r="D114" s="111" t="b">
        <v>0</v>
      </c>
      <c r="E114" s="122">
        <v>0.67745370370370372</v>
      </c>
      <c r="F114" s="106" t="s">
        <v>226</v>
      </c>
      <c r="G114" s="106" t="s">
        <v>1546</v>
      </c>
      <c r="H114" s="114" t="s">
        <v>1538</v>
      </c>
      <c r="I114" s="114">
        <v>84.922159789130092</v>
      </c>
      <c r="J114" s="114">
        <v>3.315420001745224</v>
      </c>
      <c r="K114" s="114"/>
      <c r="L114" s="114" t="s">
        <v>1547</v>
      </c>
      <c r="M114" s="114">
        <v>0.4655547642614693</v>
      </c>
      <c r="N114" s="114">
        <v>0.4655547642614693</v>
      </c>
      <c r="O114" s="114"/>
      <c r="P114" s="115">
        <v>34</v>
      </c>
      <c r="Q114" s="115">
        <v>1</v>
      </c>
      <c r="R114" s="115">
        <v>1.7222511891471018E+17</v>
      </c>
    </row>
    <row r="115" spans="4:18" ht="15" customHeight="1">
      <c r="D115" s="111" t="b">
        <v>0</v>
      </c>
      <c r="E115" s="122">
        <v>0.67745370370370372</v>
      </c>
      <c r="F115" s="106" t="s">
        <v>226</v>
      </c>
      <c r="G115" s="106" t="s">
        <v>1550</v>
      </c>
      <c r="H115" s="114" t="s">
        <v>1555</v>
      </c>
      <c r="I115" s="114">
        <v>90.939000458456576</v>
      </c>
      <c r="J115" s="114">
        <v>0.93741523101925839</v>
      </c>
      <c r="K115" s="114"/>
      <c r="L115" s="114" t="s">
        <v>1547</v>
      </c>
      <c r="M115" s="114">
        <v>0.8455165836494416</v>
      </c>
      <c r="N115" s="114">
        <v>0.8455165836494416</v>
      </c>
      <c r="O115" s="114"/>
      <c r="P115" s="115">
        <v>35</v>
      </c>
      <c r="Q115" s="115">
        <v>1</v>
      </c>
      <c r="R115" s="115">
        <v>7.6397418968879603E+17</v>
      </c>
    </row>
    <row r="116" spans="4:18" ht="15" customHeight="1">
      <c r="D116" s="111" t="b">
        <v>0</v>
      </c>
      <c r="E116" s="122">
        <v>0.67745370370370372</v>
      </c>
      <c r="F116" s="106" t="s">
        <v>1545</v>
      </c>
      <c r="G116" s="106" t="s">
        <v>227</v>
      </c>
      <c r="H116" s="114" t="s">
        <v>1551</v>
      </c>
      <c r="I116" s="114">
        <v>27.623427263461053</v>
      </c>
      <c r="J116" s="114">
        <v>9.0256921388208866</v>
      </c>
      <c r="K116" s="114"/>
      <c r="L116" s="114" t="s">
        <v>1547</v>
      </c>
      <c r="M116" s="114">
        <v>0.72810413921251893</v>
      </c>
      <c r="N116" s="114">
        <v>0.72810413921251893</v>
      </c>
      <c r="O116" s="114"/>
      <c r="P116" s="115">
        <v>36</v>
      </c>
      <c r="Q116" s="115">
        <v>1</v>
      </c>
      <c r="R116" s="115">
        <v>4.9663703762274232E+18</v>
      </c>
    </row>
    <row r="117" spans="4:18" ht="15" customHeight="1">
      <c r="D117" s="111" t="b">
        <v>0</v>
      </c>
      <c r="E117" s="122">
        <v>0.67745370370370372</v>
      </c>
      <c r="F117" s="106" t="s">
        <v>1545</v>
      </c>
      <c r="G117" s="106" t="s">
        <v>227</v>
      </c>
      <c r="H117" s="114" t="s">
        <v>228</v>
      </c>
      <c r="I117" s="114">
        <v>45.462738070636988</v>
      </c>
      <c r="J117" s="114">
        <v>6.9638693705201149</v>
      </c>
      <c r="K117" s="114"/>
      <c r="L117" s="114" t="s">
        <v>1553</v>
      </c>
      <c r="M117" s="114">
        <v>0.74033854040317237</v>
      </c>
      <c r="N117" s="114">
        <v>0.74033854040317237</v>
      </c>
      <c r="O117" s="114"/>
      <c r="P117" s="115">
        <v>37</v>
      </c>
      <c r="Q117" s="115">
        <v>1</v>
      </c>
      <c r="R117" s="115">
        <v>1.0906922735154123E+19</v>
      </c>
    </row>
    <row r="118" spans="4:18" ht="15" customHeight="1">
      <c r="D118" s="111" t="b">
        <v>0</v>
      </c>
      <c r="E118" s="122">
        <v>0.67745370370370372</v>
      </c>
      <c r="F118" s="106" t="s">
        <v>226</v>
      </c>
      <c r="G118" s="106" t="s">
        <v>1546</v>
      </c>
      <c r="H118" s="114" t="s">
        <v>228</v>
      </c>
      <c r="I118" s="114">
        <v>1.5967940678820014</v>
      </c>
      <c r="J118" s="114">
        <v>10.041157938539982</v>
      </c>
      <c r="K118" s="114"/>
      <c r="L118" s="114" t="s">
        <v>1553</v>
      </c>
      <c r="M118" s="114">
        <v>0.51995114958845079</v>
      </c>
      <c r="N118" s="114">
        <v>0.51995114958845079</v>
      </c>
      <c r="O118" s="114"/>
      <c r="P118" s="115">
        <v>38</v>
      </c>
      <c r="Q118" s="115">
        <v>1</v>
      </c>
      <c r="R118" s="115">
        <v>1.0800369898536454E+19</v>
      </c>
    </row>
    <row r="119" spans="4:18" ht="15" customHeight="1">
      <c r="D119" s="111" t="b">
        <v>0</v>
      </c>
      <c r="E119" s="122">
        <v>0.67745370370370372</v>
      </c>
      <c r="F119" s="106" t="s">
        <v>1545</v>
      </c>
      <c r="G119" s="106" t="s">
        <v>1550</v>
      </c>
      <c r="H119" s="114" t="s">
        <v>1555</v>
      </c>
      <c r="I119" s="114">
        <v>30.733356066048145</v>
      </c>
      <c r="J119" s="114">
        <v>5.7220614701509476</v>
      </c>
      <c r="K119" s="114"/>
      <c r="L119" s="114" t="s">
        <v>1553</v>
      </c>
      <c r="M119" s="114">
        <v>0.19917200831696391</v>
      </c>
      <c r="N119" s="114">
        <v>0.19917200831696391</v>
      </c>
      <c r="O119" s="114"/>
      <c r="P119" s="115">
        <v>39</v>
      </c>
      <c r="Q119" s="115">
        <v>1</v>
      </c>
      <c r="R119" s="115">
        <v>4.2818276022750469E+18</v>
      </c>
    </row>
    <row r="120" spans="4:18" ht="15" customHeight="1">
      <c r="D120" s="111" t="b">
        <v>0</v>
      </c>
      <c r="E120" s="122">
        <v>0.67745370370370372</v>
      </c>
      <c r="F120" s="106" t="s">
        <v>226</v>
      </c>
      <c r="G120" s="106" t="s">
        <v>1546</v>
      </c>
      <c r="H120" s="114" t="s">
        <v>1551</v>
      </c>
      <c r="I120" s="114">
        <v>59.087061253376305</v>
      </c>
      <c r="J120" s="114">
        <v>3.9790939260274172</v>
      </c>
      <c r="K120" s="114"/>
      <c r="L120" s="114" t="s">
        <v>1553</v>
      </c>
      <c r="M120" s="114">
        <v>0.95487075042910885</v>
      </c>
      <c r="N120" s="114">
        <v>0.95487075042910885</v>
      </c>
      <c r="O120" s="114"/>
      <c r="P120" s="115">
        <v>40</v>
      </c>
      <c r="Q120" s="115">
        <v>1</v>
      </c>
      <c r="R120" s="115">
        <v>5.2852143029045944E+18</v>
      </c>
    </row>
    <row r="121" spans="4:18" ht="15" customHeight="1">
      <c r="D121" s="111" t="b">
        <v>0</v>
      </c>
      <c r="E121" s="122">
        <v>0.67745370370370372</v>
      </c>
      <c r="F121" s="106" t="s">
        <v>226</v>
      </c>
      <c r="G121" s="106" t="s">
        <v>227</v>
      </c>
      <c r="H121" s="114" t="s">
        <v>1551</v>
      </c>
      <c r="I121" s="114">
        <v>90.180126111954451</v>
      </c>
      <c r="J121" s="114">
        <v>18.51061905734241</v>
      </c>
      <c r="K121" s="114"/>
      <c r="L121" s="114" t="s">
        <v>230</v>
      </c>
      <c r="M121" s="114">
        <v>0.49811186944134533</v>
      </c>
      <c r="N121" s="114">
        <v>0.49811186944134533</v>
      </c>
      <c r="O121" s="114"/>
      <c r="P121" s="115">
        <v>41</v>
      </c>
      <c r="Q121" s="115">
        <v>1</v>
      </c>
      <c r="R121" s="115">
        <v>1.2058236936982759E+19</v>
      </c>
    </row>
    <row r="122" spans="4:18" ht="15" customHeight="1">
      <c r="D122" s="111" t="b">
        <v>0</v>
      </c>
      <c r="E122" s="122">
        <v>0.67745370370370372</v>
      </c>
      <c r="F122" s="106" t="s">
        <v>226</v>
      </c>
      <c r="G122" s="106" t="s">
        <v>1550</v>
      </c>
      <c r="H122" s="114" t="s">
        <v>228</v>
      </c>
      <c r="I122" s="114">
        <v>77.171567641198635</v>
      </c>
      <c r="J122" s="114">
        <v>14.590356037952006</v>
      </c>
      <c r="K122" s="114"/>
      <c r="L122" s="114" t="s">
        <v>1547</v>
      </c>
      <c r="M122" s="114">
        <v>8.9976123301312327E-2</v>
      </c>
      <c r="N122" s="114">
        <v>8.9976123301312327E-2</v>
      </c>
      <c r="O122" s="114"/>
      <c r="P122" s="115">
        <v>42</v>
      </c>
      <c r="Q122" s="115">
        <v>1</v>
      </c>
      <c r="R122" s="115">
        <v>1.800615737951942E+19</v>
      </c>
    </row>
    <row r="123" spans="4:18" ht="15" customHeight="1">
      <c r="D123" s="111" t="b">
        <v>0</v>
      </c>
      <c r="E123" s="122">
        <v>0.67745370370370372</v>
      </c>
      <c r="F123" s="106" t="s">
        <v>226</v>
      </c>
      <c r="G123" s="106" t="s">
        <v>1550</v>
      </c>
      <c r="H123" s="114" t="s">
        <v>1549</v>
      </c>
      <c r="I123" s="114">
        <v>97.609513765200973</v>
      </c>
      <c r="J123" s="114">
        <v>13.657268290407956</v>
      </c>
      <c r="K123" s="114"/>
      <c r="L123" s="114" t="s">
        <v>1553</v>
      </c>
      <c r="M123" s="114">
        <v>0.22741655586287379</v>
      </c>
      <c r="N123" s="114">
        <v>0.22741655586287379</v>
      </c>
      <c r="O123" s="114"/>
      <c r="P123" s="115">
        <v>43</v>
      </c>
      <c r="Q123" s="115">
        <v>1</v>
      </c>
      <c r="R123" s="115">
        <v>1.8416946196291088E+19</v>
      </c>
    </row>
    <row r="124" spans="4:18" ht="15" customHeight="1">
      <c r="D124" s="111" t="b">
        <v>0</v>
      </c>
      <c r="E124" s="122">
        <v>0.67745370370370372</v>
      </c>
      <c r="F124" s="106" t="s">
        <v>1545</v>
      </c>
      <c r="G124" s="106" t="s">
        <v>227</v>
      </c>
      <c r="H124" s="114" t="s">
        <v>1551</v>
      </c>
      <c r="I124" s="114">
        <v>48.722815653309226</v>
      </c>
      <c r="J124" s="114">
        <v>2.2391963377594948</v>
      </c>
      <c r="K124" s="114"/>
      <c r="L124" s="114" t="s">
        <v>230</v>
      </c>
      <c r="M124" s="114">
        <v>0.86544000194408</v>
      </c>
      <c r="N124" s="114">
        <v>0.86544000194408</v>
      </c>
      <c r="O124" s="114"/>
      <c r="P124" s="115">
        <v>44</v>
      </c>
      <c r="Q124" s="115">
        <v>1</v>
      </c>
      <c r="R124" s="115">
        <v>4.5658281373912387E+18</v>
      </c>
    </row>
    <row r="125" spans="4:18" ht="15" customHeight="1">
      <c r="D125" s="111" t="b">
        <v>0</v>
      </c>
      <c r="E125" s="122">
        <v>0.67745370370370372</v>
      </c>
      <c r="F125" s="106" t="s">
        <v>1545</v>
      </c>
      <c r="G125" s="106" t="s">
        <v>227</v>
      </c>
      <c r="H125" s="114" t="s">
        <v>1538</v>
      </c>
      <c r="I125" s="114">
        <v>33.300018031150103</v>
      </c>
      <c r="J125" s="114">
        <v>4.0570403495803475</v>
      </c>
      <c r="K125" s="114"/>
      <c r="L125" s="114" t="s">
        <v>230</v>
      </c>
      <c r="M125" s="114">
        <v>0.31121338088996708</v>
      </c>
      <c r="N125" s="114">
        <v>0.31121338088996708</v>
      </c>
      <c r="O125" s="114"/>
      <c r="P125" s="115">
        <v>45</v>
      </c>
      <c r="Q125" s="115">
        <v>1</v>
      </c>
      <c r="R125" s="115">
        <v>2.3973417906339108E+18</v>
      </c>
    </row>
    <row r="126" spans="4:18" ht="15" customHeight="1">
      <c r="D126" s="111" t="b">
        <v>0</v>
      </c>
      <c r="E126" s="122">
        <v>0.67745370370370372</v>
      </c>
      <c r="F126" s="106" t="s">
        <v>226</v>
      </c>
      <c r="G126" s="106" t="s">
        <v>1546</v>
      </c>
      <c r="H126" s="114" t="s">
        <v>1555</v>
      </c>
      <c r="I126" s="114">
        <v>67.657431773841381</v>
      </c>
      <c r="J126" s="114">
        <v>4.7490919660776854</v>
      </c>
      <c r="K126" s="114"/>
      <c r="L126" s="114" t="s">
        <v>1547</v>
      </c>
      <c r="M126" s="114">
        <v>0.35201218887232244</v>
      </c>
      <c r="N126" s="114">
        <v>0.35201218887232244</v>
      </c>
      <c r="O126" s="114"/>
      <c r="P126" s="115">
        <v>46</v>
      </c>
      <c r="Q126" s="115">
        <v>1</v>
      </c>
      <c r="R126" s="115">
        <v>9.4476733415885701E+18</v>
      </c>
    </row>
    <row r="127" spans="4:18" ht="15" customHeight="1">
      <c r="D127" s="111" t="b">
        <v>0</v>
      </c>
      <c r="E127" s="122">
        <v>0.67745370370370372</v>
      </c>
      <c r="F127" s="106" t="s">
        <v>226</v>
      </c>
      <c r="G127" s="106" t="s">
        <v>1554</v>
      </c>
      <c r="H127" s="114" t="s">
        <v>228</v>
      </c>
      <c r="I127" s="114">
        <v>91.409162525087595</v>
      </c>
      <c r="J127" s="114">
        <v>2.1667511388659477</v>
      </c>
      <c r="K127" s="114"/>
      <c r="L127" s="114" t="s">
        <v>230</v>
      </c>
      <c r="M127" s="114">
        <v>0.44858956383541226</v>
      </c>
      <c r="N127" s="114">
        <v>0.44858956383541226</v>
      </c>
      <c r="O127" s="114"/>
      <c r="P127" s="115">
        <v>47</v>
      </c>
      <c r="Q127" s="115">
        <v>1</v>
      </c>
      <c r="R127" s="115">
        <v>1.2218652772953272E+19</v>
      </c>
    </row>
    <row r="128" spans="4:18" ht="15" customHeight="1">
      <c r="D128" s="111" t="b">
        <v>0</v>
      </c>
      <c r="E128" s="122">
        <v>0.67745370370370372</v>
      </c>
      <c r="F128" s="106" t="s">
        <v>226</v>
      </c>
      <c r="G128" s="106" t="s">
        <v>227</v>
      </c>
      <c r="H128" s="114" t="s">
        <v>228</v>
      </c>
      <c r="I128" s="114">
        <v>92.231462989002466</v>
      </c>
      <c r="J128" s="114">
        <v>5.1875608880072832</v>
      </c>
      <c r="K128" s="114"/>
      <c r="L128" s="114" t="s">
        <v>1553</v>
      </c>
      <c r="M128" s="114">
        <v>0.67425428191199899</v>
      </c>
      <c r="N128" s="114">
        <v>0.67425428191199899</v>
      </c>
      <c r="O128" s="114"/>
      <c r="P128" s="115">
        <v>48</v>
      </c>
      <c r="Q128" s="115">
        <v>1</v>
      </c>
      <c r="R128" s="115">
        <v>1.5757090417774948E+19</v>
      </c>
    </row>
    <row r="129" spans="4:18" ht="15" customHeight="1">
      <c r="D129" s="112" t="b">
        <v>0</v>
      </c>
      <c r="E129" s="123">
        <v>0.67745370370370372</v>
      </c>
      <c r="F129" s="108" t="s">
        <v>226</v>
      </c>
      <c r="G129" s="108" t="s">
        <v>1554</v>
      </c>
      <c r="H129" s="114" t="s">
        <v>1552</v>
      </c>
      <c r="I129" s="114">
        <v>10.737259057350457</v>
      </c>
      <c r="J129" s="114">
        <v>13.397010369226336</v>
      </c>
      <c r="K129" s="114"/>
      <c r="L129" s="114" t="s">
        <v>1553</v>
      </c>
      <c r="M129" s="114">
        <v>0.23575377208180728</v>
      </c>
      <c r="N129" s="114">
        <v>0.23575377208180728</v>
      </c>
      <c r="O129" s="114"/>
      <c r="P129" s="115">
        <v>49</v>
      </c>
      <c r="Q129" s="115">
        <v>1</v>
      </c>
      <c r="R129" s="115">
        <v>1.6524938143130849E+19</v>
      </c>
    </row>
  </sheetData>
  <mergeCells count="1">
    <mergeCell ref="E7:F7"/>
  </mergeCells>
  <phoneticPr fontId="32" type="noConversion"/>
  <conditionalFormatting sqref="E23:G30 E36:G40 E46:G54">
    <cfRule type="cellIs" dxfId="44" priority="12" operator="equal">
      <formula>0</formula>
    </cfRule>
  </conditionalFormatting>
  <conditionalFormatting sqref="D80:D129">
    <cfRule type="cellIs" dxfId="43" priority="11" operator="notEqual">
      <formula>FALSE</formula>
    </cfRule>
  </conditionalFormatting>
  <conditionalFormatting sqref="E17:O17">
    <cfRule type="cellIs" dxfId="42"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41" priority="8"/>
  </conditionalFormatting>
  <conditionalFormatting sqref="E15:O15">
    <cfRule type="cellIs" dxfId="40" priority="6" operator="notEqual">
      <formula>"Definition"</formula>
    </cfRule>
  </conditionalFormatting>
  <conditionalFormatting sqref="E7">
    <cfRule type="cellIs" dxfId="39" priority="5" operator="notEqual">
      <formula>"Dataset Description"</formula>
    </cfRule>
  </conditionalFormatting>
  <conditionalFormatting sqref="E58:G65">
    <cfRule type="cellIs" dxfId="38"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O30 H36:O40 H46:O54">
    <cfRule type="cellIs" dxfId="37" priority="3" operator="equal">
      <formula>0</formula>
    </cfRule>
  </conditionalFormatting>
  <conditionalFormatting sqref="H24:O26">
    <cfRule type="colorScale" priority="1">
      <colorScale>
        <cfvo type="num" val="0"/>
        <cfvo type="num" val="0.2"/>
        <color rgb="FF000000"/>
        <color rgb="FF7A0000"/>
      </colorScale>
    </cfRule>
  </conditionalFormatting>
  <conditionalFormatting sqref="H58:O65">
    <cfRule type="cellIs" dxfId="36"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05644-8256-45B8-B048-CD5E6D34C62B}">
  <sheetPr codeName="Sheet31">
    <tabColor rgb="FF343434"/>
  </sheetPr>
  <dimension ref="A1:W81"/>
  <sheetViews>
    <sheetView zoomScale="85" zoomScaleNormal="85" workbookViewId="0">
      <pane xSplit="4" ySplit="19" topLeftCell="E20" activePane="bottomRight" state="frozen"/>
      <selection sqref="A1:B1"/>
      <selection pane="topRight" sqref="A1:B1"/>
      <selection pane="bottomLeft" sqref="A1:B1"/>
      <selection pane="bottomRight" activeCell="A2" sqref="A2"/>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10"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151</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2</v>
      </c>
    </row>
    <row r="10" spans="1:23" ht="15" hidden="1" customHeight="1" outlineLevel="1">
      <c r="D10" s="3" t="s">
        <v>50</v>
      </c>
      <c r="E10" s="26">
        <v>6</v>
      </c>
    </row>
    <row r="11" spans="1:23" ht="15" hidden="1" customHeight="1" outlineLevel="1">
      <c r="D11" s="3" t="s">
        <v>12</v>
      </c>
      <c r="E11" s="26" t="s">
        <v>232</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c r="H15" s="44" t="s">
        <v>40</v>
      </c>
      <c r="I15" s="44" t="s">
        <v>40</v>
      </c>
      <c r="J15" s="44" t="s">
        <v>40</v>
      </c>
    </row>
    <row r="16" spans="1:23" ht="10.199999999999999" hidden="1" customHeight="1" outlineLevel="1"/>
    <row r="17" spans="1:13" ht="34.950000000000003" hidden="1" customHeight="1" outlineLevel="1">
      <c r="D17" s="21" t="s">
        <v>3</v>
      </c>
      <c r="E17" s="45" t="s">
        <v>47</v>
      </c>
      <c r="F17" s="46" t="s">
        <v>47</v>
      </c>
      <c r="G17" s="47" t="s">
        <v>47</v>
      </c>
      <c r="H17" s="47" t="s">
        <v>47</v>
      </c>
      <c r="I17" s="47" t="s">
        <v>47</v>
      </c>
      <c r="J17" s="47" t="s">
        <v>47</v>
      </c>
    </row>
    <row r="18" spans="1:13" ht="10.199999999999999" hidden="1" customHeight="1" outlineLevel="1"/>
    <row r="19" spans="1:13" s="23" customFormat="1" ht="30" customHeight="1" collapsed="1">
      <c r="A19"/>
      <c r="B19"/>
      <c r="C19" s="91"/>
      <c r="D19" s="91" t="s">
        <v>4</v>
      </c>
      <c r="E19" s="92" t="s">
        <v>152</v>
      </c>
      <c r="F19" s="92" t="s">
        <v>153</v>
      </c>
      <c r="G19" s="92" t="s">
        <v>154</v>
      </c>
      <c r="H19" s="92" t="s">
        <v>155</v>
      </c>
      <c r="I19" s="92" t="s">
        <v>156</v>
      </c>
      <c r="J19" s="92" t="s">
        <v>157</v>
      </c>
      <c r="K19" s="23" t="s">
        <v>85</v>
      </c>
      <c r="L19" s="23" t="s">
        <v>38</v>
      </c>
      <c r="M19" s="23" t="s">
        <v>86</v>
      </c>
    </row>
    <row r="20" spans="1:13" ht="10.199999999999999" customHeight="1"/>
    <row r="21" spans="1:13" ht="14.4" outlineLevel="1">
      <c r="C21" s="41" t="s">
        <v>76</v>
      </c>
      <c r="D21" s="2" t="s">
        <v>7</v>
      </c>
    </row>
    <row r="22" spans="1:13" ht="10.199999999999999" customHeight="1" outlineLevel="1"/>
    <row r="23" spans="1:13" ht="15" hidden="1" customHeight="1" outlineLevel="2">
      <c r="D23" s="19" t="s">
        <v>8</v>
      </c>
      <c r="E23" s="9" t="s">
        <v>194</v>
      </c>
      <c r="F23" s="9" t="s">
        <v>193</v>
      </c>
      <c r="G23" s="9" t="s">
        <v>193</v>
      </c>
      <c r="H23" s="9" t="s">
        <v>193</v>
      </c>
      <c r="I23" s="9" t="s">
        <v>193</v>
      </c>
      <c r="J23" s="9" t="s">
        <v>193</v>
      </c>
    </row>
    <row r="24" spans="1:13" ht="15" hidden="1" customHeight="1" outlineLevel="2">
      <c r="D24" s="3" t="s">
        <v>9</v>
      </c>
      <c r="E24" s="10">
        <v>1</v>
      </c>
      <c r="F24" s="10">
        <v>1</v>
      </c>
      <c r="G24" s="10">
        <v>1</v>
      </c>
      <c r="H24" s="10">
        <v>1</v>
      </c>
      <c r="I24" s="10">
        <v>1</v>
      </c>
      <c r="J24" s="10">
        <v>1</v>
      </c>
    </row>
    <row r="25" spans="1:13" ht="15" hidden="1" customHeight="1" outlineLevel="2">
      <c r="D25" s="18" t="s">
        <v>10</v>
      </c>
      <c r="E25" s="10">
        <v>0</v>
      </c>
      <c r="F25" s="10">
        <v>0</v>
      </c>
      <c r="G25" s="10">
        <v>0</v>
      </c>
      <c r="H25" s="10">
        <v>0</v>
      </c>
      <c r="I25" s="10">
        <v>0</v>
      </c>
      <c r="J25" s="10">
        <v>0</v>
      </c>
    </row>
    <row r="26" spans="1:13" ht="15" hidden="1" customHeight="1" outlineLevel="2">
      <c r="D26" s="18" t="s">
        <v>11</v>
      </c>
      <c r="E26" s="10">
        <v>0.14859437751004001</v>
      </c>
      <c r="F26" s="10">
        <v>6.4257028112449793E-2</v>
      </c>
      <c r="G26" s="10">
        <v>6.4257028112449793E-2</v>
      </c>
      <c r="H26" s="10">
        <v>6.4257028112449793E-2</v>
      </c>
      <c r="I26" s="10">
        <v>6.4257028112449793E-2</v>
      </c>
      <c r="J26" s="10">
        <v>6.4257028112449793E-2</v>
      </c>
    </row>
    <row r="27" spans="1:13" ht="15" hidden="1" customHeight="1" outlineLevel="2">
      <c r="D27" s="18" t="s">
        <v>12</v>
      </c>
      <c r="E27" s="11">
        <v>37</v>
      </c>
      <c r="F27" s="11">
        <v>16</v>
      </c>
      <c r="G27" s="11">
        <v>16</v>
      </c>
      <c r="H27" s="11">
        <v>16</v>
      </c>
      <c r="I27" s="11">
        <v>16</v>
      </c>
      <c r="J27" s="11">
        <v>16</v>
      </c>
    </row>
    <row r="28" spans="1:13" ht="15" hidden="1" customHeight="1" outlineLevel="2">
      <c r="D28" s="18" t="s">
        <v>13</v>
      </c>
      <c r="E28" s="11">
        <v>2</v>
      </c>
      <c r="F28" s="11">
        <v>2</v>
      </c>
      <c r="G28" s="11">
        <v>2</v>
      </c>
      <c r="H28" s="11">
        <v>2</v>
      </c>
      <c r="I28" s="11">
        <v>2</v>
      </c>
      <c r="J28" s="11">
        <v>2</v>
      </c>
    </row>
    <row r="29" spans="1:13" ht="15" hidden="1" customHeight="1" outlineLevel="2">
      <c r="D29" s="19" t="s">
        <v>14</v>
      </c>
      <c r="E29" s="11">
        <v>2</v>
      </c>
      <c r="F29" s="11">
        <v>2</v>
      </c>
      <c r="G29" s="11">
        <v>2</v>
      </c>
      <c r="H29" s="11">
        <v>2</v>
      </c>
      <c r="I29" s="11">
        <v>2</v>
      </c>
      <c r="J29" s="11">
        <v>2</v>
      </c>
    </row>
    <row r="30" spans="1:13" ht="15" hidden="1" customHeight="1" outlineLevel="2">
      <c r="D30" s="3" t="s">
        <v>15</v>
      </c>
      <c r="E30" s="11">
        <v>0</v>
      </c>
      <c r="F30" s="11">
        <v>0</v>
      </c>
      <c r="G30" s="11">
        <v>0</v>
      </c>
      <c r="H30" s="11">
        <v>0</v>
      </c>
      <c r="I30" s="11">
        <v>0</v>
      </c>
      <c r="J30" s="11">
        <v>0</v>
      </c>
    </row>
    <row r="31" spans="1:13" ht="10.199999999999999" hidden="1" customHeight="1" outlineLevel="2"/>
    <row r="32" spans="1:13" ht="150" hidden="1" customHeight="1" outlineLevel="2"/>
    <row r="33" spans="3:10" ht="10.199999999999999" hidden="1" customHeight="1" outlineLevel="2"/>
    <row r="34" spans="3:10" ht="14.4" outlineLevel="1" collapsed="1">
      <c r="C34" s="41" t="s">
        <v>76</v>
      </c>
      <c r="D34" s="2" t="s">
        <v>16</v>
      </c>
    </row>
    <row r="35" spans="3:10" ht="10.199999999999999" customHeight="1" outlineLevel="1"/>
    <row r="36" spans="3:10" ht="15" hidden="1" customHeight="1" outlineLevel="2">
      <c r="D36" s="3" t="s">
        <v>17</v>
      </c>
      <c r="E36" s="12"/>
      <c r="F36" s="12">
        <v>55</v>
      </c>
      <c r="G36" s="12">
        <v>55</v>
      </c>
      <c r="H36" s="12">
        <v>40</v>
      </c>
      <c r="I36" s="12">
        <v>75</v>
      </c>
      <c r="J36" s="12">
        <v>40</v>
      </c>
    </row>
    <row r="37" spans="3:10" ht="15" hidden="1" customHeight="1" outlineLevel="2">
      <c r="D37" s="18" t="s">
        <v>18</v>
      </c>
      <c r="E37" s="12"/>
      <c r="F37" s="12">
        <v>55</v>
      </c>
      <c r="G37" s="12">
        <v>55</v>
      </c>
      <c r="H37" s="12">
        <v>40</v>
      </c>
      <c r="I37" s="12">
        <v>75</v>
      </c>
      <c r="J37" s="12">
        <v>40</v>
      </c>
    </row>
    <row r="38" spans="3:10" ht="15" hidden="1" customHeight="1" outlineLevel="2">
      <c r="D38" s="18" t="s">
        <v>19</v>
      </c>
      <c r="E38" s="12" t="s">
        <v>233</v>
      </c>
      <c r="F38" s="12">
        <v>10</v>
      </c>
      <c r="G38" s="12">
        <v>10</v>
      </c>
      <c r="H38" s="12">
        <v>0</v>
      </c>
      <c r="I38" s="12">
        <v>50</v>
      </c>
      <c r="J38" s="12">
        <v>20</v>
      </c>
    </row>
    <row r="39" spans="3:10" ht="15" hidden="1" customHeight="1" outlineLevel="2">
      <c r="D39" s="3" t="s">
        <v>20</v>
      </c>
      <c r="E39" s="12"/>
      <c r="F39" s="12">
        <v>63.639610306789201</v>
      </c>
      <c r="G39" s="12">
        <v>63.639610306789201</v>
      </c>
      <c r="H39" s="12">
        <v>56.568542494923797</v>
      </c>
      <c r="I39" s="12">
        <v>35.355339059327299</v>
      </c>
      <c r="J39" s="12">
        <v>28.284271247461898</v>
      </c>
    </row>
    <row r="40" spans="3:10" ht="15" hidden="1" customHeight="1" outlineLevel="2">
      <c r="D40" s="20" t="s">
        <v>21</v>
      </c>
      <c r="E40" s="12"/>
      <c r="F40" s="12">
        <v>4050</v>
      </c>
      <c r="G40" s="12">
        <v>4050</v>
      </c>
      <c r="H40" s="12">
        <v>3200</v>
      </c>
      <c r="I40" s="12">
        <v>1250</v>
      </c>
      <c r="J40" s="12">
        <v>800</v>
      </c>
    </row>
    <row r="41" spans="3:10" ht="10.199999999999999" hidden="1" customHeight="1" outlineLevel="2"/>
    <row r="42" spans="3:10" ht="150" hidden="1" customHeight="1" outlineLevel="2"/>
    <row r="43" spans="3:10" ht="10.199999999999999" hidden="1" customHeight="1" outlineLevel="2"/>
    <row r="44" spans="3:10" ht="14.4" outlineLevel="1" collapsed="1">
      <c r="C44" s="41" t="s">
        <v>76</v>
      </c>
      <c r="D44" s="2" t="s">
        <v>22</v>
      </c>
    </row>
    <row r="45" spans="3:10" ht="10.050000000000001" customHeight="1" outlineLevel="1"/>
    <row r="46" spans="3:10" ht="15" hidden="1" customHeight="1" outlineLevel="2">
      <c r="D46" s="3" t="s">
        <v>23</v>
      </c>
      <c r="E46" s="12"/>
      <c r="F46" s="12">
        <v>10</v>
      </c>
      <c r="G46" s="12">
        <v>10</v>
      </c>
      <c r="H46" s="12">
        <v>0</v>
      </c>
      <c r="I46" s="12">
        <v>50</v>
      </c>
      <c r="J46" s="12">
        <v>20</v>
      </c>
    </row>
    <row r="47" spans="3:10" ht="15" hidden="1" customHeight="1" outlineLevel="2">
      <c r="D47" s="18">
        <v>0.05</v>
      </c>
      <c r="E47" s="12"/>
      <c r="F47" s="12">
        <v>14.5</v>
      </c>
      <c r="G47" s="12">
        <v>14.5</v>
      </c>
      <c r="H47" s="12">
        <v>4</v>
      </c>
      <c r="I47" s="12">
        <v>52.5</v>
      </c>
      <c r="J47" s="12">
        <v>22</v>
      </c>
    </row>
    <row r="48" spans="3:10" ht="15" hidden="1" customHeight="1" outlineLevel="2">
      <c r="D48" s="19">
        <v>0.25</v>
      </c>
      <c r="E48" s="12"/>
      <c r="F48" s="12">
        <v>32.5</v>
      </c>
      <c r="G48" s="12">
        <v>32.5</v>
      </c>
      <c r="H48" s="12">
        <v>20</v>
      </c>
      <c r="I48" s="12">
        <v>62.5</v>
      </c>
      <c r="J48" s="12">
        <v>30</v>
      </c>
    </row>
    <row r="49" spans="3:10" ht="15" hidden="1" customHeight="1" outlineLevel="2">
      <c r="D49" s="3">
        <v>0.5</v>
      </c>
      <c r="E49" s="12"/>
      <c r="F49" s="12">
        <v>55</v>
      </c>
      <c r="G49" s="12">
        <v>55</v>
      </c>
      <c r="H49" s="12">
        <v>40</v>
      </c>
      <c r="I49" s="12">
        <v>75</v>
      </c>
      <c r="J49" s="12">
        <v>40</v>
      </c>
    </row>
    <row r="50" spans="3:10" ht="15" hidden="1" customHeight="1" outlineLevel="2">
      <c r="D50" s="18">
        <v>0.75</v>
      </c>
      <c r="E50" s="12"/>
      <c r="F50" s="12">
        <v>77.5</v>
      </c>
      <c r="G50" s="12">
        <v>77.5</v>
      </c>
      <c r="H50" s="12">
        <v>60</v>
      </c>
      <c r="I50" s="12">
        <v>87.5</v>
      </c>
      <c r="J50" s="12">
        <v>50</v>
      </c>
    </row>
    <row r="51" spans="3:10" ht="15" hidden="1" customHeight="1" outlineLevel="2">
      <c r="D51" s="18">
        <v>0.95</v>
      </c>
      <c r="E51" s="12"/>
      <c r="F51" s="12">
        <v>95.5</v>
      </c>
      <c r="G51" s="12">
        <v>95.5</v>
      </c>
      <c r="H51" s="12">
        <v>76</v>
      </c>
      <c r="I51" s="12">
        <v>97.5</v>
      </c>
      <c r="J51" s="12">
        <v>58</v>
      </c>
    </row>
    <row r="52" spans="3:10" ht="15" hidden="1" customHeight="1" outlineLevel="2">
      <c r="D52" s="3" t="s">
        <v>24</v>
      </c>
      <c r="E52" s="12"/>
      <c r="F52" s="12">
        <v>100</v>
      </c>
      <c r="G52" s="12">
        <v>100</v>
      </c>
      <c r="H52" s="12">
        <v>80</v>
      </c>
      <c r="I52" s="12">
        <v>100</v>
      </c>
      <c r="J52" s="12">
        <v>60</v>
      </c>
    </row>
    <row r="53" spans="3:10" ht="15" hidden="1" customHeight="1" outlineLevel="2">
      <c r="D53" s="18" t="s">
        <v>25</v>
      </c>
      <c r="E53" s="12"/>
      <c r="F53" s="12">
        <v>90</v>
      </c>
      <c r="G53" s="12">
        <v>90</v>
      </c>
      <c r="H53" s="12">
        <v>80</v>
      </c>
      <c r="I53" s="12">
        <v>50</v>
      </c>
      <c r="J53" s="12">
        <v>40</v>
      </c>
    </row>
    <row r="54" spans="3:10" ht="15" hidden="1" customHeight="1" outlineLevel="2">
      <c r="D54" s="3" t="s">
        <v>26</v>
      </c>
      <c r="E54" s="12"/>
      <c r="F54" s="12">
        <v>45</v>
      </c>
      <c r="G54" s="12">
        <v>45</v>
      </c>
      <c r="H54" s="12">
        <v>40</v>
      </c>
      <c r="I54" s="12">
        <v>25</v>
      </c>
      <c r="J54" s="12">
        <v>20</v>
      </c>
    </row>
    <row r="55" spans="3:10" ht="10.199999999999999" hidden="1" customHeight="1" outlineLevel="2"/>
    <row r="56" spans="3:10" ht="14.4" outlineLevel="1" collapsed="1">
      <c r="C56" s="41" t="s">
        <v>76</v>
      </c>
      <c r="D56" s="2" t="s">
        <v>27</v>
      </c>
    </row>
    <row r="57" spans="3:10" ht="10.050000000000001" customHeight="1" outlineLevel="1"/>
    <row r="58" spans="3:10" ht="15" hidden="1" customHeight="1" outlineLevel="2">
      <c r="D58" s="3" t="s">
        <v>28</v>
      </c>
      <c r="E58" s="36" t="b">
        <v>0</v>
      </c>
      <c r="F58" s="36" t="b">
        <v>0</v>
      </c>
      <c r="G58" s="36" t="b">
        <v>0</v>
      </c>
      <c r="H58" s="36" t="b">
        <v>0</v>
      </c>
      <c r="I58" s="36" t="b">
        <v>0</v>
      </c>
      <c r="J58" s="36" t="b">
        <v>0</v>
      </c>
    </row>
    <row r="59" spans="3:10" ht="15" hidden="1" customHeight="1" outlineLevel="2">
      <c r="D59" s="18" t="s">
        <v>29</v>
      </c>
      <c r="E59" s="36" t="b">
        <v>0</v>
      </c>
      <c r="F59" s="36" t="b">
        <v>0</v>
      </c>
      <c r="G59" s="36" t="b">
        <v>0</v>
      </c>
      <c r="H59" s="36" t="b">
        <v>0</v>
      </c>
      <c r="I59" s="36" t="b">
        <v>0</v>
      </c>
      <c r="J59" s="36" t="b">
        <v>0</v>
      </c>
    </row>
    <row r="60" spans="3:10" ht="15" hidden="1" customHeight="1" outlineLevel="2">
      <c r="D60" s="18" t="s">
        <v>30</v>
      </c>
      <c r="E60" s="36" t="b">
        <v>0</v>
      </c>
      <c r="F60" s="36" t="b">
        <v>0</v>
      </c>
      <c r="G60" s="36" t="b">
        <v>0</v>
      </c>
      <c r="H60" s="36" t="b">
        <v>0</v>
      </c>
      <c r="I60" s="36" t="b">
        <v>0</v>
      </c>
      <c r="J60" s="36" t="b">
        <v>0</v>
      </c>
    </row>
    <row r="61" spans="3:10" ht="15" hidden="1" customHeight="1" outlineLevel="2">
      <c r="D61" s="18" t="s">
        <v>31</v>
      </c>
      <c r="E61" s="36" t="b">
        <v>0</v>
      </c>
      <c r="F61" s="36" t="b">
        <v>0</v>
      </c>
      <c r="G61" s="36" t="b">
        <v>0</v>
      </c>
      <c r="H61" s="36" t="b">
        <v>0</v>
      </c>
      <c r="I61" s="36" t="b">
        <v>0</v>
      </c>
      <c r="J61" s="36" t="b">
        <v>0</v>
      </c>
    </row>
    <row r="62" spans="3:10" ht="15" hidden="1" customHeight="1" outlineLevel="2">
      <c r="D62" s="3" t="s">
        <v>32</v>
      </c>
      <c r="E62" s="36" t="b">
        <v>0</v>
      </c>
      <c r="F62" s="36" t="b">
        <v>0</v>
      </c>
      <c r="G62" s="36" t="b">
        <v>0</v>
      </c>
      <c r="H62" s="36" t="b">
        <v>0</v>
      </c>
      <c r="I62" s="36" t="b">
        <v>0</v>
      </c>
      <c r="J62" s="36" t="b">
        <v>0</v>
      </c>
    </row>
    <row r="63" spans="3:10" ht="15" hidden="1" customHeight="1" outlineLevel="2">
      <c r="D63" s="18" t="s">
        <v>33</v>
      </c>
      <c r="E63" s="36" t="b">
        <v>0</v>
      </c>
      <c r="F63" s="36" t="b">
        <v>0</v>
      </c>
      <c r="G63" s="36" t="b">
        <v>0</v>
      </c>
      <c r="H63" s="36" t="b">
        <v>0</v>
      </c>
      <c r="I63" s="36" t="b">
        <v>0</v>
      </c>
      <c r="J63" s="36" t="b">
        <v>0</v>
      </c>
    </row>
    <row r="64" spans="3:10" ht="15" hidden="1" customHeight="1" outlineLevel="2">
      <c r="D64" s="18" t="s">
        <v>34</v>
      </c>
      <c r="E64" s="36" t="b">
        <v>0</v>
      </c>
      <c r="F64" s="36" t="b">
        <v>0</v>
      </c>
      <c r="G64" s="36" t="b">
        <v>0</v>
      </c>
      <c r="H64" s="36" t="b">
        <v>0</v>
      </c>
      <c r="I64" s="36" t="b">
        <v>0</v>
      </c>
      <c r="J64" s="36" t="b">
        <v>0</v>
      </c>
    </row>
    <row r="65" spans="3:13" ht="15" hidden="1" customHeight="1" outlineLevel="2">
      <c r="D65" s="3" t="s">
        <v>35</v>
      </c>
      <c r="E65" s="36" t="b">
        <v>0</v>
      </c>
      <c r="F65" s="36" t="b">
        <v>0</v>
      </c>
      <c r="G65" s="36" t="b">
        <v>0</v>
      </c>
      <c r="H65" s="36" t="b">
        <v>0</v>
      </c>
      <c r="I65" s="36" t="b">
        <v>0</v>
      </c>
      <c r="J65" s="36" t="b">
        <v>0</v>
      </c>
    </row>
    <row r="66" spans="3:13" ht="10.199999999999999" hidden="1" customHeight="1" outlineLevel="2"/>
    <row r="67" spans="3:13" ht="14.4" outlineLevel="1" collapsed="1">
      <c r="C67" s="41" t="s">
        <v>76</v>
      </c>
      <c r="D67" s="2" t="s">
        <v>36</v>
      </c>
    </row>
    <row r="68" spans="3:13" ht="10.050000000000001" customHeight="1" outlineLevel="1"/>
    <row r="69" spans="3:13" ht="15" hidden="1" customHeight="1" outlineLevel="2">
      <c r="D69" s="3" t="str">
        <f>IF(COUNTIF(FieldList1, "&lt;&gt;FALSE") = 0,"",SUBSTITUTE(LOWER(D58)," ","_") &amp;" = ")</f>
        <v/>
      </c>
      <c r="E69" t="str">
        <f>IF(COUNTIF(FieldList1, "&lt;&gt;FALSE") = 0,"","['"&amp;_xlfn.TEXTJOIN("', '", TRUE, _xlfn._xlws.FILTER(FieldRange,FieldList1&lt;&gt; FALSE, ""))&amp;"']")</f>
        <v/>
      </c>
    </row>
    <row r="70" spans="3:13" ht="15" hidden="1" customHeight="1" outlineLevel="2">
      <c r="D70" s="17" t="str">
        <f>IF(COUNTIF(FieldList2, "&lt;&gt;FALSE") = 0,"",SUBSTITUTE(LOWER(D59)," ","_")&amp;" = ")</f>
        <v/>
      </c>
      <c r="E70" t="str">
        <f>IF(COUNTIF(FieldList2, "&lt;&gt;FALSE") = 0,"","['"&amp;_xlfn.TEXTJOIN("', '", TRUE, _xlfn._xlws.FILTER(FieldRange,FieldList2&lt;&gt; FALSE, ""))&amp;"']")</f>
        <v/>
      </c>
    </row>
    <row r="71" spans="3:13" ht="15" hidden="1" customHeight="1" outlineLevel="2">
      <c r="D71" s="17" t="str">
        <f>IF(COUNTIF(FieldList3, "&lt;&gt;FALSE") = 0,"",SUBSTITUTE(LOWER(D60)," ","_")&amp;" = ")</f>
        <v/>
      </c>
      <c r="E71" t="str">
        <f>IF(COUNTIF(FieldList3, "&lt;&gt;FALSE") = 0,"","['"&amp;_xlfn.TEXTJOIN("', '", TRUE, _xlfn._xlws.FILTER(FieldRange,FieldList3&lt;&gt; FALSE, ""))&amp;"']")</f>
        <v/>
      </c>
    </row>
    <row r="72" spans="3:13" ht="15" hidden="1" customHeight="1" outlineLevel="2">
      <c r="D72" s="17" t="str">
        <f>IF(COUNTIF(FieldList4, "&lt;&gt;FALSE") = 0,"",SUBSTITUTE(LOWER(D61)," ","_")&amp;" = ")</f>
        <v/>
      </c>
      <c r="E72" t="str">
        <f>IF(COUNTIF(FieldList4, "&lt;&gt;FALSE") = 0,"","['"&amp;_xlfn.TEXTJOIN("', '", TRUE, _xlfn._xlws.FILTER(FieldRange,FieldList4&lt;&gt; FALSE, ""))&amp;"']")</f>
        <v/>
      </c>
    </row>
    <row r="73" spans="3:13" ht="15" hidden="1" customHeight="1" outlineLevel="2">
      <c r="D73" s="17" t="str">
        <f>IF(COUNTIF(FieldList5, "&lt;&gt;FALSE") = 0,"",SUBSTITUTE(LOWER(D62)," ","_")&amp;" = ")</f>
        <v/>
      </c>
      <c r="E73" t="str">
        <f>IF(COUNTIF(FieldList5, "&lt;&gt;FALSE") = 0,"","['"&amp;_xlfn.TEXTJOIN("', '", TRUE, _xlfn._xlws.FILTER(FieldRange,FieldList5&lt;&gt; FALSE, ""))&amp;"']")</f>
        <v/>
      </c>
    </row>
    <row r="74" spans="3:13" ht="15" hidden="1" customHeight="1" outlineLevel="2">
      <c r="D74" s="17" t="str">
        <f>IF(COUNTIF(FieldList6, "&lt;&gt;FALSE") = 0,"",SUBSTITUTE(LOWER(D63)," ","_")&amp;" = ")</f>
        <v/>
      </c>
      <c r="E74" t="str">
        <f>IF(COUNTIF(FieldList6, "&lt;&gt;FALSE") = 0,"","['"&amp;_xlfn.TEXTJOIN("', '", TRUE, _xlfn._xlws.FILTER(FieldRange,FieldList6&lt;&gt; FALSE, ""))&amp;"']")</f>
        <v/>
      </c>
    </row>
    <row r="75" spans="3:13"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3"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3" ht="15" hidden="1" customHeight="1" outlineLevel="2">
      <c r="D77" s="15" t="str">
        <f>IF(COUNTIF(tbl_SourceData_radar[Record List], "&lt;&gt;FALSE") = 0,"",SUBSTITUTE(LOWER(LightHeader)," ", "_") &amp;" = ")</f>
        <v/>
      </c>
      <c r="E77" t="str" cm="1">
        <f t="array" ref="E77">IF(COUNTIF(tbl_SourceData_radar[Record List], "&lt;&gt;FALSE") = 0,"","['"&amp;_xlfn.TEXTJOIN("', '", TRUE, _xlfn._xlws.FILTER(_xlfn.TAKE(tbl_SourceData_radar[],,-1), tbl_SourceData_radar[Record List] &lt;&gt; FALSE, ""))&amp;"']")</f>
        <v/>
      </c>
    </row>
    <row r="78" spans="3:13" ht="10.199999999999999" hidden="1" customHeight="1" outlineLevel="1" collapsed="1"/>
    <row r="79" spans="3:13" ht="30" customHeight="1">
      <c r="D79" s="109" t="s">
        <v>37</v>
      </c>
      <c r="E79" s="100" t="s">
        <v>152</v>
      </c>
      <c r="F79" s="100" t="s">
        <v>153</v>
      </c>
      <c r="G79" s="100" t="s">
        <v>154</v>
      </c>
      <c r="H79" s="101" t="s">
        <v>155</v>
      </c>
      <c r="I79" s="101" t="s">
        <v>156</v>
      </c>
      <c r="J79" s="101" t="s">
        <v>157</v>
      </c>
      <c r="K79" s="109" t="s">
        <v>85</v>
      </c>
      <c r="L79" s="109" t="s">
        <v>38</v>
      </c>
      <c r="M79" s="109" t="s">
        <v>86</v>
      </c>
    </row>
    <row r="80" spans="3:13" ht="15" customHeight="1">
      <c r="D80" s="110" t="b">
        <v>0</v>
      </c>
      <c r="E80" s="102" t="s">
        <v>1557</v>
      </c>
      <c r="F80" s="102">
        <v>100</v>
      </c>
      <c r="G80" s="102">
        <v>100</v>
      </c>
      <c r="H80" s="114">
        <v>0</v>
      </c>
      <c r="I80" s="114">
        <v>50</v>
      </c>
      <c r="J80" s="114">
        <v>60</v>
      </c>
      <c r="K80" s="115">
        <v>0</v>
      </c>
      <c r="L80" s="115">
        <v>0</v>
      </c>
      <c r="M80" s="115">
        <v>5.6054829765033882E+18</v>
      </c>
    </row>
    <row r="81" spans="4:13" ht="15" customHeight="1">
      <c r="D81" s="110" t="b">
        <v>0</v>
      </c>
      <c r="E81" s="102" t="s">
        <v>233</v>
      </c>
      <c r="F81" s="102">
        <v>10</v>
      </c>
      <c r="G81" s="102">
        <v>10</v>
      </c>
      <c r="H81" s="114">
        <v>80</v>
      </c>
      <c r="I81" s="114">
        <v>100</v>
      </c>
      <c r="J81" s="114">
        <v>20</v>
      </c>
      <c r="K81" s="115">
        <v>1</v>
      </c>
      <c r="L81" s="115">
        <v>0</v>
      </c>
      <c r="M81" s="115">
        <v>9.0885511916782991E+18</v>
      </c>
    </row>
  </sheetData>
  <mergeCells count="1">
    <mergeCell ref="E7:F7"/>
  </mergeCells>
  <phoneticPr fontId="32" type="noConversion"/>
  <conditionalFormatting sqref="E23:G30 E36:G40 E46:G54">
    <cfRule type="cellIs" dxfId="35" priority="12" operator="equal">
      <formula>0</formula>
    </cfRule>
  </conditionalFormatting>
  <conditionalFormatting sqref="D80:D81">
    <cfRule type="cellIs" dxfId="34" priority="11" operator="notEqual">
      <formula>FALSE</formula>
    </cfRule>
  </conditionalFormatting>
  <conditionalFormatting sqref="E17:J17">
    <cfRule type="cellIs" dxfId="33"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32" priority="8"/>
  </conditionalFormatting>
  <conditionalFormatting sqref="E15:J15">
    <cfRule type="cellIs" dxfId="31" priority="6" operator="notEqual">
      <formula>"Definition"</formula>
    </cfRule>
  </conditionalFormatting>
  <conditionalFormatting sqref="E7">
    <cfRule type="cellIs" dxfId="30" priority="5" operator="notEqual">
      <formula>"Dataset Description"</formula>
    </cfRule>
  </conditionalFormatting>
  <conditionalFormatting sqref="E58:G65">
    <cfRule type="cellIs" dxfId="29"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J30 H36:J40 H46:J54">
    <cfRule type="cellIs" dxfId="28" priority="3" operator="equal">
      <formula>0</formula>
    </cfRule>
  </conditionalFormatting>
  <conditionalFormatting sqref="H24:J26">
    <cfRule type="colorScale" priority="1">
      <colorScale>
        <cfvo type="num" val="0"/>
        <cfvo type="num" val="0.2"/>
        <color rgb="FF000000"/>
        <color rgb="FF7A0000"/>
      </colorScale>
    </cfRule>
  </conditionalFormatting>
  <conditionalFormatting sqref="H58:J65">
    <cfRule type="cellIs" dxfId="27"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4FDB9-2DAE-4DFD-88C0-D1A2AF99126D}">
  <sheetPr codeName="Sheet33">
    <tabColor rgb="FF686868"/>
  </sheetPr>
  <dimension ref="A1:W91"/>
  <sheetViews>
    <sheetView zoomScale="85" zoomScaleNormal="85" workbookViewId="0">
      <pane xSplit="4" ySplit="19" topLeftCell="E20" activePane="bottomRight" state="frozen"/>
      <selection sqref="A1:B1"/>
      <selection pane="topRight" sqref="A1:B1"/>
      <selection pane="bottomLeft" sqref="A1:B1"/>
      <selection pane="bottomRight" activeCell="A2" sqref="A2"/>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8"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158</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12</v>
      </c>
    </row>
    <row r="10" spans="1:23" ht="15" hidden="1" customHeight="1" outlineLevel="1">
      <c r="D10" s="3" t="s">
        <v>50</v>
      </c>
      <c r="E10" s="26">
        <v>4</v>
      </c>
    </row>
    <row r="11" spans="1:23" ht="15" hidden="1" customHeight="1" outlineLevel="1">
      <c r="D11" s="3" t="s">
        <v>12</v>
      </c>
      <c r="E11" s="26" t="s">
        <v>234</v>
      </c>
    </row>
    <row r="12" spans="1:23" ht="15" hidden="1" customHeight="1" outlineLevel="1">
      <c r="D12" s="3" t="s">
        <v>51</v>
      </c>
      <c r="E12" s="39">
        <v>1</v>
      </c>
    </row>
    <row r="13" spans="1:23" ht="15" hidden="1" customHeight="1" outlineLevel="1">
      <c r="D13" s="3" t="s">
        <v>52</v>
      </c>
      <c r="E13" s="40">
        <v>4.1666666666666664E-2</v>
      </c>
    </row>
    <row r="14" spans="1:23" ht="10.199999999999999" hidden="1" customHeight="1" outlineLevel="1"/>
    <row r="15" spans="1:23" ht="34.950000000000003" hidden="1" customHeight="1" outlineLevel="1">
      <c r="D15" s="21" t="s">
        <v>2</v>
      </c>
      <c r="E15" s="43" t="s">
        <v>40</v>
      </c>
      <c r="F15" s="44" t="s">
        <v>40</v>
      </c>
      <c r="G15" s="44" t="s">
        <v>40</v>
      </c>
      <c r="H15" s="44" t="s">
        <v>40</v>
      </c>
    </row>
    <row r="16" spans="1:23" ht="10.199999999999999" hidden="1" customHeight="1" outlineLevel="1"/>
    <row r="17" spans="1:11" ht="34.950000000000003" hidden="1" customHeight="1" outlineLevel="1">
      <c r="D17" s="21" t="s">
        <v>3</v>
      </c>
      <c r="E17" s="45" t="s">
        <v>47</v>
      </c>
      <c r="F17" s="46" t="s">
        <v>47</v>
      </c>
      <c r="G17" s="47" t="s">
        <v>47</v>
      </c>
      <c r="H17" s="47" t="s">
        <v>47</v>
      </c>
    </row>
    <row r="18" spans="1:11" ht="10.199999999999999" hidden="1" customHeight="1" outlineLevel="1"/>
    <row r="19" spans="1:11" s="23" customFormat="1" ht="30" customHeight="1" collapsed="1">
      <c r="A19"/>
      <c r="B19"/>
      <c r="C19" s="91"/>
      <c r="D19" s="91" t="s">
        <v>4</v>
      </c>
      <c r="E19" s="92" t="s">
        <v>159</v>
      </c>
      <c r="F19" s="92" t="s">
        <v>160</v>
      </c>
      <c r="G19" s="92" t="s">
        <v>81</v>
      </c>
      <c r="H19" s="92" t="s">
        <v>99</v>
      </c>
      <c r="I19" s="23" t="s">
        <v>85</v>
      </c>
      <c r="J19" s="23" t="s">
        <v>38</v>
      </c>
      <c r="K19" s="23" t="s">
        <v>86</v>
      </c>
    </row>
    <row r="20" spans="1:11" ht="10.199999999999999" customHeight="1"/>
    <row r="21" spans="1:11" ht="14.4" outlineLevel="1">
      <c r="C21" s="41" t="s">
        <v>76</v>
      </c>
      <c r="D21" s="2" t="s">
        <v>7</v>
      </c>
    </row>
    <row r="22" spans="1:11" ht="10.199999999999999" customHeight="1" outlineLevel="1"/>
    <row r="23" spans="1:11" ht="15" hidden="1" customHeight="1" outlineLevel="2">
      <c r="D23" s="19" t="s">
        <v>8</v>
      </c>
      <c r="E23" s="9" t="s">
        <v>194</v>
      </c>
      <c r="F23" s="9" t="s">
        <v>194</v>
      </c>
      <c r="G23" s="9" t="s">
        <v>194</v>
      </c>
      <c r="H23" s="9" t="s">
        <v>193</v>
      </c>
    </row>
    <row r="24" spans="1:11" ht="15" hidden="1" customHeight="1" outlineLevel="2">
      <c r="D24" s="3" t="s">
        <v>9</v>
      </c>
      <c r="E24" s="10">
        <v>0.33333333333333298</v>
      </c>
      <c r="F24" s="10">
        <v>0.33333333333333298</v>
      </c>
      <c r="G24" s="10">
        <v>0.25</v>
      </c>
      <c r="H24" s="10">
        <v>0.66666666666666596</v>
      </c>
    </row>
    <row r="25" spans="1:11" ht="15" hidden="1" customHeight="1" outlineLevel="2">
      <c r="D25" s="18" t="s">
        <v>10</v>
      </c>
      <c r="E25" s="10">
        <v>0</v>
      </c>
      <c r="F25" s="10">
        <v>0</v>
      </c>
      <c r="G25" s="10">
        <v>0.16666666666666599</v>
      </c>
      <c r="H25" s="10">
        <v>0</v>
      </c>
    </row>
    <row r="26" spans="1:11" ht="15" hidden="1" customHeight="1" outlineLevel="2">
      <c r="D26" s="18" t="s">
        <v>11</v>
      </c>
      <c r="E26" s="10">
        <v>0.25465838509316702</v>
      </c>
      <c r="F26" s="10">
        <v>0.21273291925465801</v>
      </c>
      <c r="G26" s="10">
        <v>0.23447204968944099</v>
      </c>
      <c r="H26" s="10">
        <v>0.14906832298136599</v>
      </c>
    </row>
    <row r="27" spans="1:11" ht="15" hidden="1" customHeight="1" outlineLevel="2">
      <c r="D27" s="18" t="s">
        <v>12</v>
      </c>
      <c r="E27" s="11">
        <v>164</v>
      </c>
      <c r="F27" s="11">
        <v>137</v>
      </c>
      <c r="G27" s="11">
        <v>151</v>
      </c>
      <c r="H27" s="11">
        <v>96</v>
      </c>
    </row>
    <row r="28" spans="1:11" ht="15" hidden="1" customHeight="1" outlineLevel="2">
      <c r="D28" s="18" t="s">
        <v>13</v>
      </c>
      <c r="E28" s="11">
        <v>4</v>
      </c>
      <c r="F28" s="11">
        <v>4</v>
      </c>
      <c r="G28" s="11">
        <v>3</v>
      </c>
      <c r="H28" s="11">
        <v>8</v>
      </c>
    </row>
    <row r="29" spans="1:11" ht="15" hidden="1" customHeight="1" outlineLevel="2">
      <c r="D29" s="19" t="s">
        <v>14</v>
      </c>
      <c r="E29" s="11">
        <v>12</v>
      </c>
      <c r="F29" s="11">
        <v>12</v>
      </c>
      <c r="G29" s="11">
        <v>10</v>
      </c>
      <c r="H29" s="11">
        <v>12</v>
      </c>
    </row>
    <row r="30" spans="1:11" ht="15" hidden="1" customHeight="1" outlineLevel="2">
      <c r="D30" s="3" t="s">
        <v>15</v>
      </c>
      <c r="E30" s="11">
        <v>0</v>
      </c>
      <c r="F30" s="11">
        <v>0</v>
      </c>
      <c r="G30" s="11">
        <v>2</v>
      </c>
      <c r="H30" s="11">
        <v>0</v>
      </c>
    </row>
    <row r="31" spans="1:11" ht="10.199999999999999" hidden="1" customHeight="1" outlineLevel="2"/>
    <row r="32" spans="1:11" ht="150" hidden="1" customHeight="1" outlineLevel="2"/>
    <row r="33" spans="3:8" ht="10.199999999999999" hidden="1" customHeight="1" outlineLevel="2"/>
    <row r="34" spans="3:8" ht="14.4" outlineLevel="1" collapsed="1">
      <c r="C34" s="41" t="s">
        <v>76</v>
      </c>
      <c r="D34" s="2" t="s">
        <v>16</v>
      </c>
    </row>
    <row r="35" spans="3:8" ht="10.199999999999999" customHeight="1" outlineLevel="1"/>
    <row r="36" spans="3:8" ht="15" hidden="1" customHeight="1" outlineLevel="2">
      <c r="D36" s="3" t="s">
        <v>17</v>
      </c>
      <c r="E36" s="12"/>
      <c r="F36" s="12"/>
      <c r="G36" s="12"/>
      <c r="H36" s="12">
        <v>9.3333333333333304</v>
      </c>
    </row>
    <row r="37" spans="3:8" ht="15" hidden="1" customHeight="1" outlineLevel="2">
      <c r="D37" s="18" t="s">
        <v>18</v>
      </c>
      <c r="E37" s="12"/>
      <c r="F37" s="12"/>
      <c r="G37" s="12"/>
      <c r="H37" s="12">
        <v>10</v>
      </c>
    </row>
    <row r="38" spans="3:8" ht="15" hidden="1" customHeight="1" outlineLevel="2">
      <c r="D38" s="18" t="s">
        <v>19</v>
      </c>
      <c r="E38" s="12" t="s">
        <v>235</v>
      </c>
      <c r="F38" s="12" t="s">
        <v>236</v>
      </c>
      <c r="G38" s="12" t="s">
        <v>237</v>
      </c>
      <c r="H38" s="12">
        <v>4</v>
      </c>
    </row>
    <row r="39" spans="3:8" ht="15" hidden="1" customHeight="1" outlineLevel="2">
      <c r="D39" s="3" t="s">
        <v>20</v>
      </c>
      <c r="E39" s="12"/>
      <c r="F39" s="12"/>
      <c r="G39" s="12"/>
      <c r="H39" s="12">
        <v>4.8679533375916497</v>
      </c>
    </row>
    <row r="40" spans="3:8" ht="15" hidden="1" customHeight="1" outlineLevel="2">
      <c r="D40" s="20" t="s">
        <v>21</v>
      </c>
      <c r="E40" s="12"/>
      <c r="F40" s="12"/>
      <c r="G40" s="12"/>
      <c r="H40" s="12">
        <v>23.696969696969699</v>
      </c>
    </row>
    <row r="41" spans="3:8" ht="10.199999999999999" hidden="1" customHeight="1" outlineLevel="2"/>
    <row r="42" spans="3:8" ht="150" hidden="1" customHeight="1" outlineLevel="2"/>
    <row r="43" spans="3:8" ht="10.199999999999999" hidden="1" customHeight="1" outlineLevel="2"/>
    <row r="44" spans="3:8" ht="14.4" outlineLevel="1" collapsed="1">
      <c r="C44" s="41" t="s">
        <v>76</v>
      </c>
      <c r="D44" s="2" t="s">
        <v>22</v>
      </c>
    </row>
    <row r="45" spans="3:8" ht="10.050000000000001" customHeight="1" outlineLevel="1"/>
    <row r="46" spans="3:8" ht="15" hidden="1" customHeight="1" outlineLevel="2">
      <c r="D46" s="3" t="s">
        <v>23</v>
      </c>
      <c r="E46" s="12"/>
      <c r="F46" s="12"/>
      <c r="G46" s="12"/>
      <c r="H46" s="12">
        <v>1</v>
      </c>
    </row>
    <row r="47" spans="3:8" ht="15" hidden="1" customHeight="1" outlineLevel="2">
      <c r="D47" s="18">
        <v>0.05</v>
      </c>
      <c r="E47" s="12"/>
      <c r="F47" s="12"/>
      <c r="G47" s="12"/>
      <c r="H47" s="12">
        <v>2.65</v>
      </c>
    </row>
    <row r="48" spans="3:8" ht="15" hidden="1" customHeight="1" outlineLevel="2">
      <c r="D48" s="19">
        <v>0.25</v>
      </c>
      <c r="E48" s="12"/>
      <c r="F48" s="12"/>
      <c r="G48" s="12"/>
      <c r="H48" s="12">
        <v>6.25</v>
      </c>
    </row>
    <row r="49" spans="3:8" ht="15" hidden="1" customHeight="1" outlineLevel="2">
      <c r="D49" s="3">
        <v>0.5</v>
      </c>
      <c r="E49" s="12"/>
      <c r="F49" s="12"/>
      <c r="G49" s="12"/>
      <c r="H49" s="12">
        <v>10</v>
      </c>
    </row>
    <row r="50" spans="3:8" ht="15" hidden="1" customHeight="1" outlineLevel="2">
      <c r="D50" s="18">
        <v>0.75</v>
      </c>
      <c r="E50" s="12"/>
      <c r="F50" s="12"/>
      <c r="G50" s="12"/>
      <c r="H50" s="12">
        <v>13</v>
      </c>
    </row>
    <row r="51" spans="3:8" ht="15" hidden="1" customHeight="1" outlineLevel="2">
      <c r="D51" s="18">
        <v>0.95</v>
      </c>
      <c r="E51" s="12"/>
      <c r="F51" s="12"/>
      <c r="G51" s="12"/>
      <c r="H51" s="12">
        <v>15.899999999999901</v>
      </c>
    </row>
    <row r="52" spans="3:8" ht="15" hidden="1" customHeight="1" outlineLevel="2">
      <c r="D52" s="3" t="s">
        <v>24</v>
      </c>
      <c r="E52" s="12"/>
      <c r="F52" s="12"/>
      <c r="G52" s="12"/>
      <c r="H52" s="12">
        <v>17</v>
      </c>
    </row>
    <row r="53" spans="3:8" ht="15" hidden="1" customHeight="1" outlineLevel="2">
      <c r="D53" s="18" t="s">
        <v>25</v>
      </c>
      <c r="E53" s="12"/>
      <c r="F53" s="12"/>
      <c r="G53" s="12"/>
      <c r="H53" s="12">
        <v>16</v>
      </c>
    </row>
    <row r="54" spans="3:8" ht="15" hidden="1" customHeight="1" outlineLevel="2">
      <c r="D54" s="3" t="s">
        <v>26</v>
      </c>
      <c r="E54" s="12"/>
      <c r="F54" s="12"/>
      <c r="G54" s="12"/>
      <c r="H54" s="12">
        <v>6.75</v>
      </c>
    </row>
    <row r="55" spans="3:8" ht="10.199999999999999" hidden="1" customHeight="1" outlineLevel="2"/>
    <row r="56" spans="3:8" ht="14.4" outlineLevel="1" collapsed="1">
      <c r="C56" s="41" t="s">
        <v>76</v>
      </c>
      <c r="D56" s="2" t="s">
        <v>27</v>
      </c>
    </row>
    <row r="57" spans="3:8" ht="10.050000000000001" customHeight="1" outlineLevel="1"/>
    <row r="58" spans="3:8" ht="15" hidden="1" customHeight="1" outlineLevel="2">
      <c r="D58" s="3" t="s">
        <v>28</v>
      </c>
      <c r="E58" s="36" t="b">
        <v>0</v>
      </c>
      <c r="F58" s="36" t="b">
        <v>0</v>
      </c>
      <c r="G58" s="36" t="b">
        <v>0</v>
      </c>
      <c r="H58" s="36" t="b">
        <v>0</v>
      </c>
    </row>
    <row r="59" spans="3:8" ht="15" hidden="1" customHeight="1" outlineLevel="2">
      <c r="D59" s="18" t="s">
        <v>29</v>
      </c>
      <c r="E59" s="36" t="b">
        <v>0</v>
      </c>
      <c r="F59" s="36" t="b">
        <v>0</v>
      </c>
      <c r="G59" s="36" t="b">
        <v>0</v>
      </c>
      <c r="H59" s="36" t="b">
        <v>0</v>
      </c>
    </row>
    <row r="60" spans="3:8" ht="15" hidden="1" customHeight="1" outlineLevel="2">
      <c r="D60" s="18" t="s">
        <v>30</v>
      </c>
      <c r="E60" s="36" t="b">
        <v>0</v>
      </c>
      <c r="F60" s="36" t="b">
        <v>0</v>
      </c>
      <c r="G60" s="36" t="b">
        <v>0</v>
      </c>
      <c r="H60" s="36" t="b">
        <v>0</v>
      </c>
    </row>
    <row r="61" spans="3:8" ht="15" hidden="1" customHeight="1" outlineLevel="2">
      <c r="D61" s="18" t="s">
        <v>31</v>
      </c>
      <c r="E61" s="36" t="b">
        <v>0</v>
      </c>
      <c r="F61" s="36" t="b">
        <v>0</v>
      </c>
      <c r="G61" s="36" t="b">
        <v>0</v>
      </c>
      <c r="H61" s="36" t="b">
        <v>0</v>
      </c>
    </row>
    <row r="62" spans="3:8" ht="15" hidden="1" customHeight="1" outlineLevel="2">
      <c r="D62" s="3" t="s">
        <v>32</v>
      </c>
      <c r="E62" s="36" t="b">
        <v>0</v>
      </c>
      <c r="F62" s="36" t="b">
        <v>0</v>
      </c>
      <c r="G62" s="36" t="b">
        <v>0</v>
      </c>
      <c r="H62" s="36" t="b">
        <v>0</v>
      </c>
    </row>
    <row r="63" spans="3:8" ht="15" hidden="1" customHeight="1" outlineLevel="2">
      <c r="D63" s="18" t="s">
        <v>33</v>
      </c>
      <c r="E63" s="36" t="b">
        <v>0</v>
      </c>
      <c r="F63" s="36" t="b">
        <v>0</v>
      </c>
      <c r="G63" s="36" t="b">
        <v>0</v>
      </c>
      <c r="H63" s="36" t="b">
        <v>0</v>
      </c>
    </row>
    <row r="64" spans="3:8" ht="15" hidden="1" customHeight="1" outlineLevel="2">
      <c r="D64" s="18" t="s">
        <v>34</v>
      </c>
      <c r="E64" s="36" t="b">
        <v>0</v>
      </c>
      <c r="F64" s="36" t="b">
        <v>0</v>
      </c>
      <c r="G64" s="36" t="b">
        <v>0</v>
      </c>
      <c r="H64" s="36" t="b">
        <v>0</v>
      </c>
    </row>
    <row r="65" spans="3:11" ht="15" hidden="1" customHeight="1" outlineLevel="2">
      <c r="D65" s="3" t="s">
        <v>35</v>
      </c>
      <c r="E65" s="36" t="b">
        <v>0</v>
      </c>
      <c r="F65" s="36" t="b">
        <v>0</v>
      </c>
      <c r="G65" s="36" t="b">
        <v>0</v>
      </c>
      <c r="H65" s="36" t="b">
        <v>0</v>
      </c>
    </row>
    <row r="66" spans="3:11" ht="10.199999999999999" hidden="1" customHeight="1" outlineLevel="2"/>
    <row r="67" spans="3:11" ht="14.4" outlineLevel="1" collapsed="1">
      <c r="C67" s="41" t="s">
        <v>76</v>
      </c>
      <c r="D67" s="2" t="s">
        <v>36</v>
      </c>
    </row>
    <row r="68" spans="3:11" ht="10.050000000000001" customHeight="1" outlineLevel="1"/>
    <row r="69" spans="3:11" ht="15" hidden="1" customHeight="1" outlineLevel="2">
      <c r="D69" s="3" t="str">
        <f>IF(COUNTIF(FieldList1, "&lt;&gt;FALSE") = 0,"",SUBSTITUTE(LOWER(D58)," ","_") &amp;" = ")</f>
        <v/>
      </c>
      <c r="E69" t="str">
        <f>IF(COUNTIF(FieldList1, "&lt;&gt;FALSE") = 0,"","['"&amp;_xlfn.TEXTJOIN("', '", TRUE, _xlfn._xlws.FILTER(FieldRange,FieldList1&lt;&gt; FALSE, ""))&amp;"']")</f>
        <v/>
      </c>
    </row>
    <row r="70" spans="3:11" ht="15" hidden="1" customHeight="1" outlineLevel="2">
      <c r="D70" s="17" t="str">
        <f>IF(COUNTIF(FieldList2, "&lt;&gt;FALSE") = 0,"",SUBSTITUTE(LOWER(D59)," ","_")&amp;" = ")</f>
        <v/>
      </c>
      <c r="E70" t="str">
        <f>IF(COUNTIF(FieldList2, "&lt;&gt;FALSE") = 0,"","['"&amp;_xlfn.TEXTJOIN("', '", TRUE, _xlfn._xlws.FILTER(FieldRange,FieldList2&lt;&gt; FALSE, ""))&amp;"']")</f>
        <v/>
      </c>
    </row>
    <row r="71" spans="3:11" ht="15" hidden="1" customHeight="1" outlineLevel="2">
      <c r="D71" s="17" t="str">
        <f>IF(COUNTIF(FieldList3, "&lt;&gt;FALSE") = 0,"",SUBSTITUTE(LOWER(D60)," ","_")&amp;" = ")</f>
        <v/>
      </c>
      <c r="E71" t="str">
        <f>IF(COUNTIF(FieldList3, "&lt;&gt;FALSE") = 0,"","['"&amp;_xlfn.TEXTJOIN("', '", TRUE, _xlfn._xlws.FILTER(FieldRange,FieldList3&lt;&gt; FALSE, ""))&amp;"']")</f>
        <v/>
      </c>
    </row>
    <row r="72" spans="3:11" ht="15" hidden="1" customHeight="1" outlineLevel="2">
      <c r="D72" s="17" t="str">
        <f>IF(COUNTIF(FieldList4, "&lt;&gt;FALSE") = 0,"",SUBSTITUTE(LOWER(D61)," ","_")&amp;" = ")</f>
        <v/>
      </c>
      <c r="E72" t="str">
        <f>IF(COUNTIF(FieldList4, "&lt;&gt;FALSE") = 0,"","['"&amp;_xlfn.TEXTJOIN("', '", TRUE, _xlfn._xlws.FILTER(FieldRange,FieldList4&lt;&gt; FALSE, ""))&amp;"']")</f>
        <v/>
      </c>
    </row>
    <row r="73" spans="3:11" ht="15" hidden="1" customHeight="1" outlineLevel="2">
      <c r="D73" s="17" t="str">
        <f>IF(COUNTIF(FieldList5, "&lt;&gt;FALSE") = 0,"",SUBSTITUTE(LOWER(D62)," ","_")&amp;" = ")</f>
        <v/>
      </c>
      <c r="E73" t="str">
        <f>IF(COUNTIF(FieldList5, "&lt;&gt;FALSE") = 0,"","['"&amp;_xlfn.TEXTJOIN("', '", TRUE, _xlfn._xlws.FILTER(FieldRange,FieldList5&lt;&gt; FALSE, ""))&amp;"']")</f>
        <v/>
      </c>
    </row>
    <row r="74" spans="3:11" ht="15" hidden="1" customHeight="1" outlineLevel="2">
      <c r="D74" s="17" t="str">
        <f>IF(COUNTIF(FieldList6, "&lt;&gt;FALSE") = 0,"",SUBSTITUTE(LOWER(D63)," ","_")&amp;" = ")</f>
        <v/>
      </c>
      <c r="E74" t="str">
        <f>IF(COUNTIF(FieldList6, "&lt;&gt;FALSE") = 0,"","['"&amp;_xlfn.TEXTJOIN("', '", TRUE, _xlfn._xlws.FILTER(FieldRange,FieldList6&lt;&gt; FALSE, ""))&amp;"']")</f>
        <v/>
      </c>
    </row>
    <row r="75" spans="3:11"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1"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1" ht="15" hidden="1" customHeight="1" outlineLevel="2">
      <c r="D77" s="15" t="str">
        <f>IF(COUNTIF(tbl_SourceData_sankey[Record List], "&lt;&gt;FALSE") = 0,"",SUBSTITUTE(LOWER(LightHeader)," ", "_") &amp;" = ")</f>
        <v/>
      </c>
      <c r="E77" t="str" cm="1">
        <f t="array" ref="E77">IF(COUNTIF(tbl_SourceData_sankey[Record List], "&lt;&gt;FALSE") = 0,"","['"&amp;_xlfn.TEXTJOIN("', '", TRUE, _xlfn._xlws.FILTER(_xlfn.TAKE(tbl_SourceData_sankey[],,-1), tbl_SourceData_sankey[Record List] &lt;&gt; FALSE, ""))&amp;"']")</f>
        <v/>
      </c>
    </row>
    <row r="78" spans="3:11" ht="10.199999999999999" hidden="1" customHeight="1" outlineLevel="1" collapsed="1"/>
    <row r="79" spans="3:11" ht="30" customHeight="1">
      <c r="D79" s="109" t="s">
        <v>37</v>
      </c>
      <c r="E79" s="100" t="s">
        <v>159</v>
      </c>
      <c r="F79" s="100" t="s">
        <v>160</v>
      </c>
      <c r="G79" s="100" t="s">
        <v>81</v>
      </c>
      <c r="H79" s="101" t="s">
        <v>99</v>
      </c>
      <c r="I79" s="109" t="s">
        <v>85</v>
      </c>
      <c r="J79" s="109" t="s">
        <v>38</v>
      </c>
      <c r="K79" s="109" t="s">
        <v>86</v>
      </c>
    </row>
    <row r="80" spans="3:11" ht="15" customHeight="1">
      <c r="D80" s="110" t="b">
        <v>0</v>
      </c>
      <c r="E80" s="102" t="s">
        <v>1558</v>
      </c>
      <c r="F80" s="102" t="s">
        <v>1559</v>
      </c>
      <c r="G80" s="102" t="s">
        <v>237</v>
      </c>
      <c r="H80" s="114">
        <v>13</v>
      </c>
      <c r="I80" s="115">
        <v>0</v>
      </c>
      <c r="J80" s="115">
        <v>0</v>
      </c>
      <c r="K80" s="115">
        <v>7.7724097069133888E+17</v>
      </c>
    </row>
    <row r="81" spans="4:11" ht="15" customHeight="1">
      <c r="D81" s="110" t="b">
        <v>0</v>
      </c>
      <c r="E81" s="102" t="s">
        <v>235</v>
      </c>
      <c r="F81" s="102" t="s">
        <v>1559</v>
      </c>
      <c r="G81" s="102"/>
      <c r="H81" s="114">
        <v>4</v>
      </c>
      <c r="I81" s="115">
        <v>1</v>
      </c>
      <c r="J81" s="115">
        <v>1</v>
      </c>
      <c r="K81" s="115">
        <v>1.3444452966107489E+18</v>
      </c>
    </row>
    <row r="82" spans="4:11" ht="15" customHeight="1">
      <c r="D82" s="111" t="b">
        <v>0</v>
      </c>
      <c r="E82" s="105" t="s">
        <v>1560</v>
      </c>
      <c r="F82" s="106" t="s">
        <v>1559</v>
      </c>
      <c r="G82" s="106" t="s">
        <v>237</v>
      </c>
      <c r="H82" s="114">
        <v>1</v>
      </c>
      <c r="I82" s="115">
        <v>2</v>
      </c>
      <c r="J82" s="115">
        <v>0</v>
      </c>
      <c r="K82" s="115">
        <v>1.1128389764896342E+19</v>
      </c>
    </row>
    <row r="83" spans="4:11" ht="15" customHeight="1">
      <c r="D83" s="111" t="b">
        <v>0</v>
      </c>
      <c r="E83" s="105" t="s">
        <v>1561</v>
      </c>
      <c r="F83" s="106" t="s">
        <v>1562</v>
      </c>
      <c r="G83" s="106" t="s">
        <v>237</v>
      </c>
      <c r="H83" s="114">
        <v>17</v>
      </c>
      <c r="I83" s="115">
        <v>3</v>
      </c>
      <c r="J83" s="115">
        <v>0</v>
      </c>
      <c r="K83" s="115">
        <v>1.4395398095204264E+19</v>
      </c>
    </row>
    <row r="84" spans="4:11" ht="15" customHeight="1">
      <c r="D84" s="111" t="b">
        <v>0</v>
      </c>
      <c r="E84" s="105" t="s">
        <v>1558</v>
      </c>
      <c r="F84" s="106" t="s">
        <v>1562</v>
      </c>
      <c r="G84" s="106" t="s">
        <v>1563</v>
      </c>
      <c r="H84" s="114">
        <v>11</v>
      </c>
      <c r="I84" s="115">
        <v>4</v>
      </c>
      <c r="J84" s="115">
        <v>0</v>
      </c>
      <c r="K84" s="115">
        <v>1.5793553031810386E+19</v>
      </c>
    </row>
    <row r="85" spans="4:11" ht="15" customHeight="1">
      <c r="D85" s="111" t="b">
        <v>0</v>
      </c>
      <c r="E85" s="105" t="s">
        <v>235</v>
      </c>
      <c r="F85" s="106" t="s">
        <v>1562</v>
      </c>
      <c r="G85" s="106" t="s">
        <v>1564</v>
      </c>
      <c r="H85" s="114">
        <v>13</v>
      </c>
      <c r="I85" s="115">
        <v>5</v>
      </c>
      <c r="J85" s="115">
        <v>0</v>
      </c>
      <c r="K85" s="115">
        <v>1.6192793306178726E+18</v>
      </c>
    </row>
    <row r="86" spans="4:11" ht="15" customHeight="1">
      <c r="D86" s="111" t="b">
        <v>0</v>
      </c>
      <c r="E86" s="105" t="s">
        <v>1560</v>
      </c>
      <c r="F86" s="106" t="s">
        <v>1565</v>
      </c>
      <c r="G86" s="106" t="s">
        <v>237</v>
      </c>
      <c r="H86" s="114">
        <v>7</v>
      </c>
      <c r="I86" s="115">
        <v>6</v>
      </c>
      <c r="J86" s="115">
        <v>0</v>
      </c>
      <c r="K86" s="115">
        <v>1.4041477441136816E+19</v>
      </c>
    </row>
    <row r="87" spans="4:11" ht="15" customHeight="1">
      <c r="D87" s="111" t="b">
        <v>0</v>
      </c>
      <c r="E87" s="105" t="s">
        <v>1561</v>
      </c>
      <c r="F87" s="106" t="s">
        <v>1565</v>
      </c>
      <c r="G87" s="106" t="s">
        <v>1564</v>
      </c>
      <c r="H87" s="114">
        <v>11</v>
      </c>
      <c r="I87" s="115">
        <v>7</v>
      </c>
      <c r="J87" s="115">
        <v>0</v>
      </c>
      <c r="K87" s="115">
        <v>5.2551164920704461E+18</v>
      </c>
    </row>
    <row r="88" spans="4:11" ht="15" customHeight="1">
      <c r="D88" s="111" t="b">
        <v>0</v>
      </c>
      <c r="E88" s="105" t="s">
        <v>1558</v>
      </c>
      <c r="F88" s="106" t="s">
        <v>1565</v>
      </c>
      <c r="G88" s="106" t="s">
        <v>1563</v>
      </c>
      <c r="H88" s="114">
        <v>9</v>
      </c>
      <c r="I88" s="115">
        <v>8</v>
      </c>
      <c r="J88" s="115">
        <v>0</v>
      </c>
      <c r="K88" s="115">
        <v>9.6200012286236672E+18</v>
      </c>
    </row>
    <row r="89" spans="4:11" ht="15" customHeight="1">
      <c r="D89" s="111" t="b">
        <v>0</v>
      </c>
      <c r="E89" s="105" t="s">
        <v>235</v>
      </c>
      <c r="F89" s="106" t="s">
        <v>236</v>
      </c>
      <c r="G89" s="106"/>
      <c r="H89" s="114">
        <v>4</v>
      </c>
      <c r="I89" s="115">
        <v>9</v>
      </c>
      <c r="J89" s="115">
        <v>1</v>
      </c>
      <c r="K89" s="115">
        <v>1.2831620668950036E+18</v>
      </c>
    </row>
    <row r="90" spans="4:11" ht="15" customHeight="1">
      <c r="D90" s="111" t="b">
        <v>0</v>
      </c>
      <c r="E90" s="105" t="s">
        <v>1560</v>
      </c>
      <c r="F90" s="106" t="s">
        <v>236</v>
      </c>
      <c r="G90" s="106" t="s">
        <v>237</v>
      </c>
      <c r="H90" s="114">
        <v>7</v>
      </c>
      <c r="I90" s="115">
        <v>10</v>
      </c>
      <c r="J90" s="115">
        <v>0</v>
      </c>
      <c r="K90" s="115">
        <v>6.1135314998530509E+18</v>
      </c>
    </row>
    <row r="91" spans="4:11" ht="15" customHeight="1">
      <c r="D91" s="112" t="b">
        <v>0</v>
      </c>
      <c r="E91" s="107" t="s">
        <v>1561</v>
      </c>
      <c r="F91" s="108" t="s">
        <v>236</v>
      </c>
      <c r="G91" s="108" t="s">
        <v>1563</v>
      </c>
      <c r="H91" s="114">
        <v>15</v>
      </c>
      <c r="I91" s="115">
        <v>11</v>
      </c>
      <c r="J91" s="115">
        <v>0</v>
      </c>
      <c r="K91" s="115">
        <v>1.6983205722707174E+18</v>
      </c>
    </row>
  </sheetData>
  <mergeCells count="1">
    <mergeCell ref="E7:F7"/>
  </mergeCells>
  <phoneticPr fontId="32" type="noConversion"/>
  <conditionalFormatting sqref="E23:G30 E36:G40 E46:G54">
    <cfRule type="cellIs" dxfId="26" priority="12" operator="equal">
      <formula>0</formula>
    </cfRule>
  </conditionalFormatting>
  <conditionalFormatting sqref="D80:D91">
    <cfRule type="cellIs" dxfId="25" priority="11" operator="notEqual">
      <formula>FALSE</formula>
    </cfRule>
  </conditionalFormatting>
  <conditionalFormatting sqref="E17:H17">
    <cfRule type="cellIs" dxfId="24"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23" priority="8"/>
  </conditionalFormatting>
  <conditionalFormatting sqref="E15:H15">
    <cfRule type="cellIs" dxfId="22" priority="6" operator="notEqual">
      <formula>"Definition"</formula>
    </cfRule>
  </conditionalFormatting>
  <conditionalFormatting sqref="E7">
    <cfRule type="cellIs" dxfId="21" priority="5" operator="notEqual">
      <formula>"Dataset Description"</formula>
    </cfRule>
  </conditionalFormatting>
  <conditionalFormatting sqref="E58:G65">
    <cfRule type="cellIs" dxfId="20"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H30 H36:H40 H46:H54">
    <cfRule type="cellIs" dxfId="19" priority="3" operator="equal">
      <formula>0</formula>
    </cfRule>
  </conditionalFormatting>
  <conditionalFormatting sqref="H24:H26">
    <cfRule type="colorScale" priority="1">
      <colorScale>
        <cfvo type="num" val="0"/>
        <cfvo type="num" val="0.2"/>
        <color rgb="FF000000"/>
        <color rgb="FF7A0000"/>
      </colorScale>
    </cfRule>
  </conditionalFormatting>
  <conditionalFormatting sqref="H58:H65">
    <cfRule type="cellIs" dxfId="18"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68735-35CB-48A3-BFAD-5A4ECFD1F7C6}">
  <sheetPr codeName="Sheet35">
    <tabColor rgb="FF9C9C9C"/>
  </sheetPr>
  <dimension ref="A1:AH128"/>
  <sheetViews>
    <sheetView zoomScale="85" zoomScaleNormal="85" workbookViewId="0">
      <pane xSplit="4" ySplit="19" topLeftCell="E20" activePane="bottomRight" state="frozen"/>
      <selection sqref="A1:B1"/>
      <selection pane="topRight" sqref="A1:B1"/>
      <selection pane="bottomLeft" sqref="A1:B1"/>
      <selection pane="bottomRight" activeCell="G80" sqref="G80"/>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31" width="27.6640625" customWidth="1"/>
  </cols>
  <sheetData>
    <row r="1" spans="1:31" ht="19.95" hidden="1" customHeight="1">
      <c r="A1" s="13"/>
      <c r="B1" s="13"/>
      <c r="C1" s="14"/>
      <c r="D1" s="14" t="s">
        <v>0</v>
      </c>
      <c r="E1" s="14"/>
      <c r="F1" s="14"/>
      <c r="G1" s="14"/>
      <c r="H1" s="14"/>
      <c r="I1" s="14"/>
      <c r="J1" s="14"/>
      <c r="K1" s="14"/>
      <c r="L1" s="14"/>
      <c r="M1" s="14"/>
      <c r="N1" s="14"/>
      <c r="O1" s="14"/>
      <c r="P1" s="14"/>
      <c r="Q1" s="14"/>
      <c r="R1" s="14"/>
      <c r="S1" s="14"/>
      <c r="T1" s="14"/>
      <c r="U1" s="14"/>
      <c r="V1" s="14"/>
      <c r="W1" s="14"/>
      <c r="X1" s="14"/>
      <c r="Y1" s="14"/>
      <c r="Z1" s="14"/>
      <c r="AA1" s="14"/>
      <c r="AB1" s="14"/>
      <c r="AC1" s="14"/>
      <c r="AD1" s="14"/>
      <c r="AE1" s="14"/>
    </row>
    <row r="2" spans="1:31" ht="10.199999999999999" customHeight="1"/>
    <row r="3" spans="1:31" ht="37.049999999999997" customHeight="1">
      <c r="B3" s="1" t="s">
        <v>76</v>
      </c>
      <c r="C3" s="85" t="s">
        <v>161</v>
      </c>
      <c r="D3" s="22"/>
    </row>
    <row r="4" spans="1:31" ht="10.199999999999999" customHeight="1"/>
    <row r="5" spans="1:31" ht="14.4">
      <c r="C5" s="41" t="s">
        <v>76</v>
      </c>
      <c r="D5" s="2" t="s">
        <v>5</v>
      </c>
    </row>
    <row r="6" spans="1:31" ht="10.199999999999999" customHeight="1"/>
    <row r="7" spans="1:31" ht="40.049999999999997" hidden="1" customHeight="1" outlineLevel="1">
      <c r="E7" s="155" t="s">
        <v>53</v>
      </c>
      <c r="F7" s="156"/>
    </row>
    <row r="8" spans="1:31" ht="14.4" hidden="1" outlineLevel="1"/>
    <row r="9" spans="1:31" ht="15" hidden="1" customHeight="1" outlineLevel="1">
      <c r="D9" s="21" t="s">
        <v>6</v>
      </c>
      <c r="E9" s="42">
        <v>49</v>
      </c>
    </row>
    <row r="10" spans="1:31" ht="15" hidden="1" customHeight="1" outlineLevel="1">
      <c r="D10" s="3" t="s">
        <v>50</v>
      </c>
      <c r="E10" s="26">
        <v>27</v>
      </c>
    </row>
    <row r="11" spans="1:31" ht="15" hidden="1" customHeight="1" outlineLevel="1">
      <c r="D11" s="3" t="s">
        <v>12</v>
      </c>
      <c r="E11" s="26" t="s">
        <v>238</v>
      </c>
    </row>
    <row r="12" spans="1:31" ht="15" hidden="1" customHeight="1" outlineLevel="1">
      <c r="D12" s="3" t="s">
        <v>51</v>
      </c>
      <c r="E12" s="39">
        <v>1</v>
      </c>
    </row>
    <row r="13" spans="1:31" ht="15" hidden="1" customHeight="1" outlineLevel="1">
      <c r="D13" s="3" t="s">
        <v>52</v>
      </c>
      <c r="E13" s="40">
        <v>8.3144368858654571E-3</v>
      </c>
    </row>
    <row r="14" spans="1:31" ht="10.199999999999999" hidden="1" customHeight="1" outlineLevel="1"/>
    <row r="15" spans="1:31" ht="34.950000000000003" hidden="1" customHeight="1" outlineLevel="1">
      <c r="D15" s="21" t="s">
        <v>2</v>
      </c>
      <c r="E15" s="43" t="s">
        <v>40</v>
      </c>
      <c r="F15" s="44" t="s">
        <v>40</v>
      </c>
      <c r="G15" s="44" t="s">
        <v>40</v>
      </c>
      <c r="H15" s="44" t="s">
        <v>40</v>
      </c>
      <c r="I15" s="44" t="s">
        <v>40</v>
      </c>
      <c r="J15" s="44" t="s">
        <v>40</v>
      </c>
      <c r="K15" s="44" t="s">
        <v>40</v>
      </c>
      <c r="L15" s="44" t="s">
        <v>40</v>
      </c>
      <c r="M15" s="44" t="s">
        <v>40</v>
      </c>
      <c r="N15" s="44" t="s">
        <v>40</v>
      </c>
      <c r="O15" s="44" t="s">
        <v>40</v>
      </c>
      <c r="P15" s="44" t="s">
        <v>40</v>
      </c>
      <c r="Q15" s="44" t="s">
        <v>40</v>
      </c>
      <c r="R15" s="44" t="s">
        <v>40</v>
      </c>
      <c r="S15" s="44" t="s">
        <v>40</v>
      </c>
      <c r="T15" s="44" t="s">
        <v>40</v>
      </c>
      <c r="U15" s="44" t="s">
        <v>40</v>
      </c>
      <c r="V15" s="44" t="s">
        <v>40</v>
      </c>
      <c r="W15" s="44" t="s">
        <v>40</v>
      </c>
      <c r="X15" s="44" t="s">
        <v>40</v>
      </c>
      <c r="Y15" s="44" t="s">
        <v>40</v>
      </c>
      <c r="Z15" s="44" t="s">
        <v>40</v>
      </c>
      <c r="AA15" s="44" t="s">
        <v>40</v>
      </c>
      <c r="AB15" s="44" t="s">
        <v>40</v>
      </c>
      <c r="AC15" s="44" t="s">
        <v>40</v>
      </c>
      <c r="AD15" s="44" t="s">
        <v>40</v>
      </c>
      <c r="AE15" s="44" t="s">
        <v>40</v>
      </c>
    </row>
    <row r="16" spans="1:31" ht="10.199999999999999" hidden="1" customHeight="1" outlineLevel="1"/>
    <row r="17" spans="1:34" ht="34.950000000000003" hidden="1" customHeight="1" outlineLevel="1">
      <c r="D17" s="21" t="s">
        <v>3</v>
      </c>
      <c r="E17" s="45" t="s">
        <v>47</v>
      </c>
      <c r="F17" s="46" t="s">
        <v>47</v>
      </c>
      <c r="G17" s="47" t="s">
        <v>47</v>
      </c>
      <c r="H17" s="47" t="s">
        <v>47</v>
      </c>
      <c r="I17" s="47" t="s">
        <v>47</v>
      </c>
      <c r="J17" s="47" t="s">
        <v>47</v>
      </c>
      <c r="K17" s="47" t="s">
        <v>47</v>
      </c>
      <c r="L17" s="47" t="s">
        <v>47</v>
      </c>
      <c r="M17" s="47" t="s">
        <v>47</v>
      </c>
      <c r="N17" s="47" t="s">
        <v>47</v>
      </c>
      <c r="O17" s="47" t="s">
        <v>47</v>
      </c>
      <c r="P17" s="47" t="s">
        <v>47</v>
      </c>
      <c r="Q17" s="47" t="s">
        <v>47</v>
      </c>
      <c r="R17" s="47" t="s">
        <v>47</v>
      </c>
      <c r="S17" s="47" t="s">
        <v>47</v>
      </c>
      <c r="T17" s="47" t="s">
        <v>47</v>
      </c>
      <c r="U17" s="47" t="s">
        <v>47</v>
      </c>
      <c r="V17" s="47" t="s">
        <v>47</v>
      </c>
      <c r="W17" s="47" t="s">
        <v>47</v>
      </c>
      <c r="X17" s="47" t="s">
        <v>47</v>
      </c>
      <c r="Y17" s="47" t="s">
        <v>47</v>
      </c>
      <c r="Z17" s="47" t="s">
        <v>47</v>
      </c>
      <c r="AA17" s="47" t="s">
        <v>47</v>
      </c>
      <c r="AB17" s="47" t="s">
        <v>47</v>
      </c>
      <c r="AC17" s="47" t="s">
        <v>47</v>
      </c>
      <c r="AD17" s="47" t="s">
        <v>47</v>
      </c>
      <c r="AE17" s="47" t="s">
        <v>47</v>
      </c>
    </row>
    <row r="18" spans="1:34" ht="10.199999999999999" hidden="1" customHeight="1" outlineLevel="1"/>
    <row r="19" spans="1:34" s="23" customFormat="1" ht="30" customHeight="1" collapsed="1">
      <c r="A19"/>
      <c r="B19"/>
      <c r="C19" s="91"/>
      <c r="D19" s="91" t="s">
        <v>4</v>
      </c>
      <c r="E19" s="92" t="s">
        <v>162</v>
      </c>
      <c r="F19" s="92" t="s">
        <v>163</v>
      </c>
      <c r="G19" s="92" t="s">
        <v>164</v>
      </c>
      <c r="H19" s="92" t="s">
        <v>165</v>
      </c>
      <c r="I19" s="92" t="s">
        <v>166</v>
      </c>
      <c r="J19" s="92" t="s">
        <v>167</v>
      </c>
      <c r="K19" s="92" t="s">
        <v>168</v>
      </c>
      <c r="L19" s="92" t="s">
        <v>169</v>
      </c>
      <c r="M19" s="92" t="s">
        <v>170</v>
      </c>
      <c r="N19" s="92" t="s">
        <v>171</v>
      </c>
      <c r="O19" s="92" t="s">
        <v>172</v>
      </c>
      <c r="P19" s="92" t="s">
        <v>173</v>
      </c>
      <c r="Q19" s="92" t="s">
        <v>174</v>
      </c>
      <c r="R19" s="92" t="s">
        <v>175</v>
      </c>
      <c r="S19" s="92" t="s">
        <v>176</v>
      </c>
      <c r="T19" s="92" t="s">
        <v>177</v>
      </c>
      <c r="U19" s="92" t="s">
        <v>178</v>
      </c>
      <c r="V19" s="92" t="s">
        <v>179</v>
      </c>
      <c r="W19" s="92" t="s">
        <v>180</v>
      </c>
      <c r="X19" s="92" t="s">
        <v>181</v>
      </c>
      <c r="Y19" s="92" t="s">
        <v>182</v>
      </c>
      <c r="Z19" s="92" t="s">
        <v>183</v>
      </c>
      <c r="AA19" s="92" t="s">
        <v>184</v>
      </c>
      <c r="AB19" s="92" t="s">
        <v>185</v>
      </c>
      <c r="AC19" s="92" t="s">
        <v>186</v>
      </c>
      <c r="AD19" s="92" t="s">
        <v>187</v>
      </c>
      <c r="AE19" s="92" t="s">
        <v>188</v>
      </c>
      <c r="AF19" s="23" t="s">
        <v>85</v>
      </c>
      <c r="AG19" s="23" t="s">
        <v>38</v>
      </c>
      <c r="AH19" s="23" t="s">
        <v>86</v>
      </c>
    </row>
    <row r="20" spans="1:34" ht="10.199999999999999" customHeight="1"/>
    <row r="21" spans="1:34" ht="14.4" outlineLevel="1">
      <c r="C21" s="41" t="s">
        <v>76</v>
      </c>
      <c r="D21" s="2" t="s">
        <v>7</v>
      </c>
    </row>
    <row r="22" spans="1:34" ht="10.199999999999999" customHeight="1" outlineLevel="1"/>
    <row r="23" spans="1:34" ht="15" hidden="1" customHeight="1" outlineLevel="2">
      <c r="D23" s="19" t="s">
        <v>8</v>
      </c>
      <c r="E23" s="9" t="s">
        <v>195</v>
      </c>
      <c r="F23" s="9" t="s">
        <v>193</v>
      </c>
      <c r="G23" s="9" t="s">
        <v>193</v>
      </c>
      <c r="H23" s="9" t="s">
        <v>193</v>
      </c>
      <c r="I23" s="9" t="s">
        <v>193</v>
      </c>
      <c r="J23" s="9" t="s">
        <v>193</v>
      </c>
      <c r="K23" s="9" t="s">
        <v>193</v>
      </c>
      <c r="L23" s="9" t="s">
        <v>193</v>
      </c>
      <c r="M23" s="9" t="s">
        <v>193</v>
      </c>
      <c r="N23" s="9" t="s">
        <v>193</v>
      </c>
      <c r="O23" s="9" t="s">
        <v>193</v>
      </c>
      <c r="P23" s="9" t="s">
        <v>193</v>
      </c>
      <c r="Q23" s="9" t="s">
        <v>193</v>
      </c>
      <c r="R23" s="9" t="s">
        <v>193</v>
      </c>
      <c r="S23" s="9" t="s">
        <v>193</v>
      </c>
      <c r="T23" s="9" t="s">
        <v>193</v>
      </c>
      <c r="U23" s="9" t="s">
        <v>194</v>
      </c>
      <c r="V23" s="9" t="s">
        <v>194</v>
      </c>
      <c r="W23" s="9" t="s">
        <v>194</v>
      </c>
      <c r="X23" s="9" t="s">
        <v>194</v>
      </c>
      <c r="Y23" s="9" t="s">
        <v>194</v>
      </c>
      <c r="Z23" s="9" t="s">
        <v>194</v>
      </c>
      <c r="AA23" s="9" t="s">
        <v>194</v>
      </c>
      <c r="AB23" s="9" t="s">
        <v>194</v>
      </c>
      <c r="AC23" s="9" t="s">
        <v>194</v>
      </c>
      <c r="AD23" s="9" t="s">
        <v>194</v>
      </c>
      <c r="AE23" s="9" t="s">
        <v>194</v>
      </c>
    </row>
    <row r="24" spans="1:34" ht="15" hidden="1" customHeight="1" outlineLevel="2">
      <c r="D24" s="3" t="s">
        <v>9</v>
      </c>
      <c r="E24" s="10">
        <v>1</v>
      </c>
      <c r="F24" s="10">
        <v>0.122448979591836</v>
      </c>
      <c r="G24" s="10">
        <v>0.122448979591836</v>
      </c>
      <c r="H24" s="10">
        <v>8.16326530612244E-2</v>
      </c>
      <c r="I24" s="10">
        <v>8.16326530612244E-2</v>
      </c>
      <c r="J24" s="10">
        <v>6.1224489795918297E-2</v>
      </c>
      <c r="K24" s="10">
        <v>8.16326530612244E-2</v>
      </c>
      <c r="L24" s="10">
        <v>0.10204081632653</v>
      </c>
      <c r="M24" s="10">
        <v>8.16326530612244E-2</v>
      </c>
      <c r="N24" s="10">
        <v>0.10204081632653</v>
      </c>
      <c r="O24" s="10">
        <v>0.10204081632653</v>
      </c>
      <c r="P24" s="10">
        <v>0.10204081632653</v>
      </c>
      <c r="Q24" s="10">
        <v>0.14285714285714199</v>
      </c>
      <c r="R24" s="10">
        <v>0.122448979591836</v>
      </c>
      <c r="S24" s="10">
        <v>0.10204081632653</v>
      </c>
      <c r="T24" s="10">
        <v>6.1224489795918297E-2</v>
      </c>
      <c r="U24" s="10">
        <v>4.08163265306122E-2</v>
      </c>
      <c r="V24" s="10">
        <v>4.08163265306122E-2</v>
      </c>
      <c r="W24" s="10">
        <v>4.08163265306122E-2</v>
      </c>
      <c r="X24" s="10">
        <v>6.1224489795918297E-2</v>
      </c>
      <c r="Y24" s="10">
        <v>4.08163265306122E-2</v>
      </c>
      <c r="Z24" s="10">
        <v>4.08163265306122E-2</v>
      </c>
      <c r="AA24" s="10">
        <v>4.08163265306122E-2</v>
      </c>
      <c r="AB24" s="10">
        <v>4.08163265306122E-2</v>
      </c>
      <c r="AC24" s="10">
        <v>4.08163265306122E-2</v>
      </c>
      <c r="AD24" s="10">
        <v>4.08163265306122E-2</v>
      </c>
      <c r="AE24" s="10">
        <v>4.08163265306122E-2</v>
      </c>
    </row>
    <row r="25" spans="1:34" ht="15" hidden="1" customHeight="1" outlineLevel="2">
      <c r="D25" s="18" t="s">
        <v>10</v>
      </c>
      <c r="E25" s="10">
        <v>0</v>
      </c>
      <c r="F25" s="10">
        <v>0</v>
      </c>
      <c r="G25" s="10">
        <v>0</v>
      </c>
      <c r="H25" s="10">
        <v>0</v>
      </c>
      <c r="I25" s="10">
        <v>0</v>
      </c>
      <c r="J25" s="10">
        <v>0</v>
      </c>
      <c r="K25" s="10">
        <v>0</v>
      </c>
      <c r="L25" s="10">
        <v>0</v>
      </c>
      <c r="M25" s="10">
        <v>0</v>
      </c>
      <c r="N25" s="10">
        <v>0</v>
      </c>
      <c r="O25" s="10">
        <v>0</v>
      </c>
      <c r="P25" s="10">
        <v>0</v>
      </c>
      <c r="Q25" s="10">
        <v>0</v>
      </c>
      <c r="R25" s="10">
        <v>0</v>
      </c>
      <c r="S25" s="10">
        <v>0</v>
      </c>
      <c r="T25" s="10">
        <v>0</v>
      </c>
      <c r="U25" s="10">
        <v>2.04081632653061E-2</v>
      </c>
      <c r="V25" s="10">
        <v>2.04081632653061E-2</v>
      </c>
      <c r="W25" s="10">
        <v>2.04081632653061E-2</v>
      </c>
      <c r="X25" s="10">
        <v>2.04081632653061E-2</v>
      </c>
      <c r="Y25" s="10">
        <v>2.04081632653061E-2</v>
      </c>
      <c r="Z25" s="10">
        <v>2.04081632653061E-2</v>
      </c>
      <c r="AA25" s="10">
        <v>2.04081632653061E-2</v>
      </c>
      <c r="AB25" s="10">
        <v>2.04081632653061E-2</v>
      </c>
      <c r="AC25" s="10">
        <v>2.04081632653061E-2</v>
      </c>
      <c r="AD25" s="10">
        <v>2.04081632653061E-2</v>
      </c>
      <c r="AE25" s="10">
        <v>2.04081632653061E-2</v>
      </c>
    </row>
    <row r="26" spans="1:34" ht="15" hidden="1" customHeight="1" outlineLevel="2">
      <c r="D26" s="18" t="s">
        <v>11</v>
      </c>
      <c r="E26" s="10">
        <v>3.5015631978561799E-2</v>
      </c>
      <c r="F26" s="10">
        <v>3.5015631978561799E-2</v>
      </c>
      <c r="G26" s="10">
        <v>3.5015631978561799E-2</v>
      </c>
      <c r="H26" s="10">
        <v>3.5015631978561799E-2</v>
      </c>
      <c r="I26" s="10">
        <v>3.5015631978561799E-2</v>
      </c>
      <c r="J26" s="10">
        <v>3.5015631978561799E-2</v>
      </c>
      <c r="K26" s="10">
        <v>3.5015631978561799E-2</v>
      </c>
      <c r="L26" s="10">
        <v>3.5015631978561799E-2</v>
      </c>
      <c r="M26" s="10">
        <v>3.5015631978561799E-2</v>
      </c>
      <c r="N26" s="10">
        <v>3.5015631978561799E-2</v>
      </c>
      <c r="O26" s="10">
        <v>3.5015631978561799E-2</v>
      </c>
      <c r="P26" s="10">
        <v>3.5015631978561799E-2</v>
      </c>
      <c r="Q26" s="10">
        <v>3.5015631978561799E-2</v>
      </c>
      <c r="R26" s="10">
        <v>3.5015631978561799E-2</v>
      </c>
      <c r="S26" s="10">
        <v>3.5015631978561799E-2</v>
      </c>
      <c r="T26" s="10">
        <v>3.5015631978561799E-2</v>
      </c>
      <c r="U26" s="10">
        <v>3.6802143814202701E-2</v>
      </c>
      <c r="V26" s="10">
        <v>3.6802143814202701E-2</v>
      </c>
      <c r="W26" s="10">
        <v>3.71594461813309E-2</v>
      </c>
      <c r="X26" s="10">
        <v>3.6980794997766797E-2</v>
      </c>
      <c r="Y26" s="10">
        <v>3.6891469405984798E-2</v>
      </c>
      <c r="Z26" s="10">
        <v>3.7248771773112997E-2</v>
      </c>
      <c r="AA26" s="10">
        <v>3.6623492630638597E-2</v>
      </c>
      <c r="AB26" s="10">
        <v>3.6444841447074501E-2</v>
      </c>
      <c r="AC26" s="10">
        <v>3.6266190263510398E-2</v>
      </c>
      <c r="AD26" s="10">
        <v>3.6891469405984798E-2</v>
      </c>
      <c r="AE26" s="10">
        <v>3.6623492630638597E-2</v>
      </c>
    </row>
    <row r="27" spans="1:34" ht="15" hidden="1" customHeight="1" outlineLevel="2">
      <c r="D27" s="18" t="s">
        <v>12</v>
      </c>
      <c r="E27" s="11">
        <v>392</v>
      </c>
      <c r="F27" s="11">
        <v>392</v>
      </c>
      <c r="G27" s="11">
        <v>392</v>
      </c>
      <c r="H27" s="11">
        <v>392</v>
      </c>
      <c r="I27" s="11">
        <v>392</v>
      </c>
      <c r="J27" s="11">
        <v>392</v>
      </c>
      <c r="K27" s="11">
        <v>392</v>
      </c>
      <c r="L27" s="11">
        <v>392</v>
      </c>
      <c r="M27" s="11">
        <v>392</v>
      </c>
      <c r="N27" s="11">
        <v>392</v>
      </c>
      <c r="O27" s="11">
        <v>392</v>
      </c>
      <c r="P27" s="11">
        <v>392</v>
      </c>
      <c r="Q27" s="11">
        <v>392</v>
      </c>
      <c r="R27" s="11">
        <v>392</v>
      </c>
      <c r="S27" s="11">
        <v>392</v>
      </c>
      <c r="T27" s="11">
        <v>392</v>
      </c>
      <c r="U27" s="11">
        <v>412</v>
      </c>
      <c r="V27" s="11">
        <v>412</v>
      </c>
      <c r="W27" s="11">
        <v>416</v>
      </c>
      <c r="X27" s="11">
        <v>414</v>
      </c>
      <c r="Y27" s="11">
        <v>413</v>
      </c>
      <c r="Z27" s="11">
        <v>417</v>
      </c>
      <c r="AA27" s="11">
        <v>410</v>
      </c>
      <c r="AB27" s="11">
        <v>408</v>
      </c>
      <c r="AC27" s="11">
        <v>406</v>
      </c>
      <c r="AD27" s="11">
        <v>413</v>
      </c>
      <c r="AE27" s="11">
        <v>410</v>
      </c>
    </row>
    <row r="28" spans="1:34" ht="15" hidden="1" customHeight="1" outlineLevel="2">
      <c r="D28" s="18" t="s">
        <v>13</v>
      </c>
      <c r="E28" s="11">
        <v>49</v>
      </c>
      <c r="F28" s="11">
        <v>6</v>
      </c>
      <c r="G28" s="11">
        <v>6</v>
      </c>
      <c r="H28" s="11">
        <v>4</v>
      </c>
      <c r="I28" s="11">
        <v>4</v>
      </c>
      <c r="J28" s="11">
        <v>3</v>
      </c>
      <c r="K28" s="11">
        <v>4</v>
      </c>
      <c r="L28" s="11">
        <v>5</v>
      </c>
      <c r="M28" s="11">
        <v>4</v>
      </c>
      <c r="N28" s="11">
        <v>5</v>
      </c>
      <c r="O28" s="11">
        <v>5</v>
      </c>
      <c r="P28" s="11">
        <v>5</v>
      </c>
      <c r="Q28" s="11">
        <v>7</v>
      </c>
      <c r="R28" s="11">
        <v>6</v>
      </c>
      <c r="S28" s="11">
        <v>5</v>
      </c>
      <c r="T28" s="11">
        <v>3</v>
      </c>
      <c r="U28" s="11">
        <v>2</v>
      </c>
      <c r="V28" s="11">
        <v>2</v>
      </c>
      <c r="W28" s="11">
        <v>2</v>
      </c>
      <c r="X28" s="11">
        <v>3</v>
      </c>
      <c r="Y28" s="11">
        <v>2</v>
      </c>
      <c r="Z28" s="11">
        <v>2</v>
      </c>
      <c r="AA28" s="11">
        <v>2</v>
      </c>
      <c r="AB28" s="11">
        <v>2</v>
      </c>
      <c r="AC28" s="11">
        <v>2</v>
      </c>
      <c r="AD28" s="11">
        <v>2</v>
      </c>
      <c r="AE28" s="11">
        <v>2</v>
      </c>
    </row>
    <row r="29" spans="1:34" ht="15" hidden="1" customHeight="1" outlineLevel="2">
      <c r="D29" s="19" t="s">
        <v>14</v>
      </c>
      <c r="E29" s="11">
        <v>49</v>
      </c>
      <c r="F29" s="11">
        <v>49</v>
      </c>
      <c r="G29" s="11">
        <v>49</v>
      </c>
      <c r="H29" s="11">
        <v>49</v>
      </c>
      <c r="I29" s="11">
        <v>49</v>
      </c>
      <c r="J29" s="11">
        <v>49</v>
      </c>
      <c r="K29" s="11">
        <v>49</v>
      </c>
      <c r="L29" s="11">
        <v>49</v>
      </c>
      <c r="M29" s="11">
        <v>49</v>
      </c>
      <c r="N29" s="11">
        <v>49</v>
      </c>
      <c r="O29" s="11">
        <v>49</v>
      </c>
      <c r="P29" s="11">
        <v>49</v>
      </c>
      <c r="Q29" s="11">
        <v>49</v>
      </c>
      <c r="R29" s="11">
        <v>49</v>
      </c>
      <c r="S29" s="11">
        <v>49</v>
      </c>
      <c r="T29" s="11">
        <v>49</v>
      </c>
      <c r="U29" s="11">
        <v>48</v>
      </c>
      <c r="V29" s="11">
        <v>48</v>
      </c>
      <c r="W29" s="11">
        <v>48</v>
      </c>
      <c r="X29" s="11">
        <v>48</v>
      </c>
      <c r="Y29" s="11">
        <v>48</v>
      </c>
      <c r="Z29" s="11">
        <v>48</v>
      </c>
      <c r="AA29" s="11">
        <v>48</v>
      </c>
      <c r="AB29" s="11">
        <v>48</v>
      </c>
      <c r="AC29" s="11">
        <v>48</v>
      </c>
      <c r="AD29" s="11">
        <v>48</v>
      </c>
      <c r="AE29" s="11">
        <v>48</v>
      </c>
    </row>
    <row r="30" spans="1:34" ht="15" hidden="1" customHeight="1" outlineLevel="2">
      <c r="D30" s="3" t="s">
        <v>15</v>
      </c>
      <c r="E30" s="11">
        <v>0</v>
      </c>
      <c r="F30" s="11">
        <v>0</v>
      </c>
      <c r="G30" s="11">
        <v>0</v>
      </c>
      <c r="H30" s="11">
        <v>0</v>
      </c>
      <c r="I30" s="11">
        <v>0</v>
      </c>
      <c r="J30" s="11">
        <v>0</v>
      </c>
      <c r="K30" s="11">
        <v>0</v>
      </c>
      <c r="L30" s="11">
        <v>0</v>
      </c>
      <c r="M30" s="11">
        <v>0</v>
      </c>
      <c r="N30" s="11">
        <v>0</v>
      </c>
      <c r="O30" s="11">
        <v>0</v>
      </c>
      <c r="P30" s="11">
        <v>0</v>
      </c>
      <c r="Q30" s="11">
        <v>0</v>
      </c>
      <c r="R30" s="11">
        <v>0</v>
      </c>
      <c r="S30" s="11">
        <v>0</v>
      </c>
      <c r="T30" s="11">
        <v>0</v>
      </c>
      <c r="U30" s="11">
        <v>1</v>
      </c>
      <c r="V30" s="11">
        <v>1</v>
      </c>
      <c r="W30" s="11">
        <v>1</v>
      </c>
      <c r="X30" s="11">
        <v>1</v>
      </c>
      <c r="Y30" s="11">
        <v>1</v>
      </c>
      <c r="Z30" s="11">
        <v>1</v>
      </c>
      <c r="AA30" s="11">
        <v>1</v>
      </c>
      <c r="AB30" s="11">
        <v>1</v>
      </c>
      <c r="AC30" s="11">
        <v>1</v>
      </c>
      <c r="AD30" s="11">
        <v>1</v>
      </c>
      <c r="AE30" s="11">
        <v>1</v>
      </c>
    </row>
    <row r="31" spans="1:34" ht="10.199999999999999" hidden="1" customHeight="1" outlineLevel="2"/>
    <row r="32" spans="1:34" ht="150" hidden="1" customHeight="1" outlineLevel="2"/>
    <row r="33" spans="3:31" ht="10.199999999999999" hidden="1" customHeight="1" outlineLevel="2"/>
    <row r="34" spans="3:31" ht="14.4" outlineLevel="1" collapsed="1">
      <c r="C34" s="41" t="s">
        <v>76</v>
      </c>
      <c r="D34" s="2" t="s">
        <v>16</v>
      </c>
    </row>
    <row r="35" spans="3:31" ht="10.199999999999999" customHeight="1" outlineLevel="1"/>
    <row r="36" spans="3:31" ht="15" hidden="1" customHeight="1" outlineLevel="2">
      <c r="D36" s="3" t="s">
        <v>17</v>
      </c>
      <c r="E36" s="12">
        <v>45095</v>
      </c>
      <c r="F36" s="12">
        <v>2.3265306122448899</v>
      </c>
      <c r="G36" s="12">
        <v>2.5714285714285698</v>
      </c>
      <c r="H36" s="12">
        <v>1.65306122448979</v>
      </c>
      <c r="I36" s="12">
        <v>0.87755102040816302</v>
      </c>
      <c r="J36" s="12">
        <v>0.63265306122448906</v>
      </c>
      <c r="K36" s="12">
        <v>0.83673469387755095</v>
      </c>
      <c r="L36" s="12">
        <v>1.9591836734693799</v>
      </c>
      <c r="M36" s="12">
        <v>0.71428571428571397</v>
      </c>
      <c r="N36" s="12">
        <v>1.06122448979591</v>
      </c>
      <c r="O36" s="12">
        <v>1.12244897959183</v>
      </c>
      <c r="P36" s="12">
        <v>1.5510204081632599</v>
      </c>
      <c r="Q36" s="12">
        <v>1.1020408163265301</v>
      </c>
      <c r="R36" s="12">
        <v>0.97959183673469297</v>
      </c>
      <c r="S36" s="12">
        <v>0.55102040816326503</v>
      </c>
      <c r="T36" s="12">
        <v>0.265306122448979</v>
      </c>
      <c r="U36" s="12"/>
      <c r="V36" s="12"/>
      <c r="W36" s="12"/>
      <c r="X36" s="12"/>
      <c r="Y36" s="12"/>
      <c r="Z36" s="12"/>
      <c r="AA36" s="12"/>
      <c r="AB36" s="12"/>
      <c r="AC36" s="12"/>
      <c r="AD36" s="12"/>
      <c r="AE36" s="12"/>
    </row>
    <row r="37" spans="3:31" ht="15" hidden="1" customHeight="1" outlineLevel="2">
      <c r="D37" s="18" t="s">
        <v>18</v>
      </c>
      <c r="E37" s="12">
        <v>45095</v>
      </c>
      <c r="F37" s="12">
        <v>0</v>
      </c>
      <c r="G37" s="12">
        <v>0</v>
      </c>
      <c r="H37" s="12">
        <v>0</v>
      </c>
      <c r="I37" s="12">
        <v>0</v>
      </c>
      <c r="J37" s="12">
        <v>0</v>
      </c>
      <c r="K37" s="12">
        <v>0</v>
      </c>
      <c r="L37" s="12">
        <v>1</v>
      </c>
      <c r="M37" s="12">
        <v>0</v>
      </c>
      <c r="N37" s="12">
        <v>0</v>
      </c>
      <c r="O37" s="12">
        <v>0</v>
      </c>
      <c r="P37" s="12">
        <v>0</v>
      </c>
      <c r="Q37" s="12">
        <v>0</v>
      </c>
      <c r="R37" s="12">
        <v>0</v>
      </c>
      <c r="S37" s="12">
        <v>0</v>
      </c>
      <c r="T37" s="12">
        <v>0</v>
      </c>
      <c r="U37" s="12"/>
      <c r="V37" s="12"/>
      <c r="W37" s="12"/>
      <c r="X37" s="12"/>
      <c r="Y37" s="12"/>
      <c r="Z37" s="12"/>
      <c r="AA37" s="12"/>
      <c r="AB37" s="12"/>
      <c r="AC37" s="12"/>
      <c r="AD37" s="12"/>
      <c r="AE37" s="12"/>
    </row>
    <row r="38" spans="3:31" ht="15" hidden="1" customHeight="1" outlineLevel="2">
      <c r="D38" s="18" t="s">
        <v>19</v>
      </c>
      <c r="E38" s="12">
        <v>44927</v>
      </c>
      <c r="F38" s="12">
        <v>0</v>
      </c>
      <c r="G38" s="12">
        <v>0</v>
      </c>
      <c r="H38" s="12">
        <v>0</v>
      </c>
      <c r="I38" s="12">
        <v>0</v>
      </c>
      <c r="J38" s="12">
        <v>0</v>
      </c>
      <c r="K38" s="12">
        <v>0</v>
      </c>
      <c r="L38" s="12">
        <v>1</v>
      </c>
      <c r="M38" s="12">
        <v>0</v>
      </c>
      <c r="N38" s="12">
        <v>0</v>
      </c>
      <c r="O38" s="12">
        <v>0</v>
      </c>
      <c r="P38" s="12">
        <v>0</v>
      </c>
      <c r="Q38" s="12">
        <v>0</v>
      </c>
      <c r="R38" s="12">
        <v>0</v>
      </c>
      <c r="S38" s="12">
        <v>0</v>
      </c>
      <c r="T38" s="12">
        <v>0</v>
      </c>
      <c r="U38" s="12"/>
      <c r="V38" s="12"/>
      <c r="W38" s="12"/>
      <c r="X38" s="12"/>
      <c r="Y38" s="12"/>
      <c r="Z38" s="12"/>
      <c r="AA38" s="12"/>
      <c r="AB38" s="12"/>
      <c r="AC38" s="12"/>
      <c r="AD38" s="12"/>
      <c r="AE38" s="12"/>
    </row>
    <row r="39" spans="3:31" ht="15" hidden="1" customHeight="1" outlineLevel="2">
      <c r="D39" s="3" t="s">
        <v>20</v>
      </c>
      <c r="E39" s="12"/>
      <c r="F39" s="12">
        <v>14.287797467160001</v>
      </c>
      <c r="G39" s="12">
        <v>14.2507309754037</v>
      </c>
      <c r="H39" s="12">
        <v>10.441405996496499</v>
      </c>
      <c r="I39" s="12">
        <v>4.1614933871008697</v>
      </c>
      <c r="J39" s="12">
        <v>4.1467551448442803</v>
      </c>
      <c r="K39" s="12">
        <v>5.4288847027401701</v>
      </c>
      <c r="L39" s="12">
        <v>7.9476390196330904</v>
      </c>
      <c r="M39" s="12">
        <v>4.5734742446707397</v>
      </c>
      <c r="N39" s="12">
        <v>5.7532895056701596</v>
      </c>
      <c r="O39" s="12">
        <v>6.2903121711791297</v>
      </c>
      <c r="P39" s="12">
        <v>9.8511023589786504</v>
      </c>
      <c r="Q39" s="12">
        <v>3.5192618660214299</v>
      </c>
      <c r="R39" s="12">
        <v>3.3322277077952802</v>
      </c>
      <c r="S39" s="12">
        <v>2.08227864459622</v>
      </c>
      <c r="T39" s="12">
        <v>1.7172593257387501</v>
      </c>
      <c r="U39" s="12"/>
      <c r="V39" s="12"/>
      <c r="W39" s="12"/>
      <c r="X39" s="12"/>
      <c r="Y39" s="12"/>
      <c r="Z39" s="12"/>
      <c r="AA39" s="12"/>
      <c r="AB39" s="12"/>
      <c r="AC39" s="12"/>
      <c r="AD39" s="12"/>
      <c r="AE39" s="12"/>
    </row>
    <row r="40" spans="3:31" ht="15" hidden="1" customHeight="1" outlineLevel="2">
      <c r="D40" s="20" t="s">
        <v>21</v>
      </c>
      <c r="E40" s="12"/>
      <c r="F40" s="12">
        <v>204.141156462585</v>
      </c>
      <c r="G40" s="12">
        <v>203.083333333333</v>
      </c>
      <c r="H40" s="12">
        <v>109.022959183673</v>
      </c>
      <c r="I40" s="12">
        <v>17.318027210884299</v>
      </c>
      <c r="J40" s="12">
        <v>17.195578231292501</v>
      </c>
      <c r="K40" s="12">
        <v>29.472789115646201</v>
      </c>
      <c r="L40" s="12">
        <v>63.164965986394499</v>
      </c>
      <c r="M40" s="12">
        <v>20.9166666666666</v>
      </c>
      <c r="N40" s="12">
        <v>33.100340136054399</v>
      </c>
      <c r="O40" s="12">
        <v>39.568027210884303</v>
      </c>
      <c r="P40" s="12">
        <v>97.044217687074706</v>
      </c>
      <c r="Q40" s="12">
        <v>12.385204081632599</v>
      </c>
      <c r="R40" s="12">
        <v>11.1037414965986</v>
      </c>
      <c r="S40" s="12">
        <v>4.3358843537414904</v>
      </c>
      <c r="T40" s="12">
        <v>2.9489795918367299</v>
      </c>
      <c r="U40" s="12"/>
      <c r="V40" s="12"/>
      <c r="W40" s="12"/>
      <c r="X40" s="12"/>
      <c r="Y40" s="12"/>
      <c r="Z40" s="12"/>
      <c r="AA40" s="12"/>
      <c r="AB40" s="12"/>
      <c r="AC40" s="12"/>
      <c r="AD40" s="12"/>
      <c r="AE40" s="12"/>
    </row>
    <row r="41" spans="3:31" ht="10.199999999999999" hidden="1" customHeight="1" outlineLevel="2"/>
    <row r="42" spans="3:31" ht="150" hidden="1" customHeight="1" outlineLevel="2"/>
    <row r="43" spans="3:31" ht="10.199999999999999" hidden="1" customHeight="1" outlineLevel="2"/>
    <row r="44" spans="3:31" ht="14.4" outlineLevel="1" collapsed="1">
      <c r="C44" s="41" t="s">
        <v>76</v>
      </c>
      <c r="D44" s="2" t="s">
        <v>22</v>
      </c>
    </row>
    <row r="45" spans="3:31" ht="10.050000000000001" customHeight="1" outlineLevel="1"/>
    <row r="46" spans="3:31" ht="15" hidden="1" customHeight="1" outlineLevel="2">
      <c r="D46" s="3" t="s">
        <v>23</v>
      </c>
      <c r="E46" s="12">
        <v>44927</v>
      </c>
      <c r="F46" s="12">
        <v>0</v>
      </c>
      <c r="G46" s="12">
        <v>0</v>
      </c>
      <c r="H46" s="12">
        <v>0</v>
      </c>
      <c r="I46" s="12">
        <v>0</v>
      </c>
      <c r="J46" s="12">
        <v>0</v>
      </c>
      <c r="K46" s="12">
        <v>0</v>
      </c>
      <c r="L46" s="12">
        <v>0</v>
      </c>
      <c r="M46" s="12">
        <v>0</v>
      </c>
      <c r="N46" s="12">
        <v>0</v>
      </c>
      <c r="O46" s="12">
        <v>0</v>
      </c>
      <c r="P46" s="12">
        <v>0</v>
      </c>
      <c r="Q46" s="12">
        <v>0</v>
      </c>
      <c r="R46" s="12">
        <v>0</v>
      </c>
      <c r="S46" s="12">
        <v>0</v>
      </c>
      <c r="T46" s="12">
        <v>0</v>
      </c>
      <c r="U46" s="12"/>
      <c r="V46" s="12"/>
      <c r="W46" s="12"/>
      <c r="X46" s="12"/>
      <c r="Y46" s="12"/>
      <c r="Z46" s="12"/>
      <c r="AA46" s="12"/>
      <c r="AB46" s="12"/>
      <c r="AC46" s="12"/>
      <c r="AD46" s="12"/>
      <c r="AE46" s="12"/>
    </row>
    <row r="47" spans="3:31" ht="15" hidden="1" customHeight="1" outlineLevel="2">
      <c r="D47" s="18">
        <v>0.05</v>
      </c>
      <c r="E47" s="12">
        <v>44943.8</v>
      </c>
      <c r="F47" s="12">
        <v>0</v>
      </c>
      <c r="G47" s="12">
        <v>0</v>
      </c>
      <c r="H47" s="12">
        <v>0</v>
      </c>
      <c r="I47" s="12">
        <v>0</v>
      </c>
      <c r="J47" s="12">
        <v>0</v>
      </c>
      <c r="K47" s="12">
        <v>0</v>
      </c>
      <c r="L47" s="12">
        <v>0</v>
      </c>
      <c r="M47" s="12">
        <v>0</v>
      </c>
      <c r="N47" s="12">
        <v>0</v>
      </c>
      <c r="O47" s="12">
        <v>0</v>
      </c>
      <c r="P47" s="12">
        <v>0</v>
      </c>
      <c r="Q47" s="12">
        <v>0</v>
      </c>
      <c r="R47" s="12">
        <v>0</v>
      </c>
      <c r="S47" s="12">
        <v>0</v>
      </c>
      <c r="T47" s="12">
        <v>0</v>
      </c>
      <c r="U47" s="12"/>
      <c r="V47" s="12"/>
      <c r="W47" s="12"/>
      <c r="X47" s="12"/>
      <c r="Y47" s="12"/>
      <c r="Z47" s="12"/>
      <c r="AA47" s="12"/>
      <c r="AB47" s="12"/>
      <c r="AC47" s="12"/>
      <c r="AD47" s="12"/>
      <c r="AE47" s="12"/>
    </row>
    <row r="48" spans="3:31" ht="15" hidden="1" customHeight="1" outlineLevel="2">
      <c r="D48" s="19">
        <v>0.25</v>
      </c>
      <c r="E48" s="12">
        <v>45011</v>
      </c>
      <c r="F48" s="12">
        <v>0</v>
      </c>
      <c r="G48" s="12">
        <v>0</v>
      </c>
      <c r="H48" s="12">
        <v>0</v>
      </c>
      <c r="I48" s="12">
        <v>0</v>
      </c>
      <c r="J48" s="12">
        <v>0</v>
      </c>
      <c r="K48" s="12">
        <v>0</v>
      </c>
      <c r="L48" s="12">
        <v>0</v>
      </c>
      <c r="M48" s="12">
        <v>0</v>
      </c>
      <c r="N48" s="12">
        <v>0</v>
      </c>
      <c r="O48" s="12">
        <v>0</v>
      </c>
      <c r="P48" s="12">
        <v>0</v>
      </c>
      <c r="Q48" s="12">
        <v>0</v>
      </c>
      <c r="R48" s="12">
        <v>0</v>
      </c>
      <c r="S48" s="12">
        <v>0</v>
      </c>
      <c r="T48" s="12">
        <v>0</v>
      </c>
      <c r="U48" s="12"/>
      <c r="V48" s="12"/>
      <c r="W48" s="12"/>
      <c r="X48" s="12"/>
      <c r="Y48" s="12"/>
      <c r="Z48" s="12"/>
      <c r="AA48" s="12"/>
      <c r="AB48" s="12"/>
      <c r="AC48" s="12"/>
      <c r="AD48" s="12"/>
      <c r="AE48" s="12"/>
    </row>
    <row r="49" spans="3:31" ht="15" hidden="1" customHeight="1" outlineLevel="2">
      <c r="D49" s="3">
        <v>0.5</v>
      </c>
      <c r="E49" s="12">
        <v>45095</v>
      </c>
      <c r="F49" s="12">
        <v>0</v>
      </c>
      <c r="G49" s="12">
        <v>0</v>
      </c>
      <c r="H49" s="12">
        <v>0</v>
      </c>
      <c r="I49" s="12">
        <v>0</v>
      </c>
      <c r="J49" s="12">
        <v>0</v>
      </c>
      <c r="K49" s="12">
        <v>0</v>
      </c>
      <c r="L49" s="12">
        <v>1</v>
      </c>
      <c r="M49" s="12">
        <v>0</v>
      </c>
      <c r="N49" s="12">
        <v>0</v>
      </c>
      <c r="O49" s="12">
        <v>0</v>
      </c>
      <c r="P49" s="12">
        <v>0</v>
      </c>
      <c r="Q49" s="12">
        <v>0</v>
      </c>
      <c r="R49" s="12">
        <v>0</v>
      </c>
      <c r="S49" s="12">
        <v>0</v>
      </c>
      <c r="T49" s="12">
        <v>0</v>
      </c>
      <c r="U49" s="12"/>
      <c r="V49" s="12"/>
      <c r="W49" s="12"/>
      <c r="X49" s="12"/>
      <c r="Y49" s="12"/>
      <c r="Z49" s="12"/>
      <c r="AA49" s="12"/>
      <c r="AB49" s="12"/>
      <c r="AC49" s="12"/>
      <c r="AD49" s="12"/>
      <c r="AE49" s="12"/>
    </row>
    <row r="50" spans="3:31" ht="15" hidden="1" customHeight="1" outlineLevel="2">
      <c r="D50" s="18">
        <v>0.75</v>
      </c>
      <c r="E50" s="12">
        <v>45179</v>
      </c>
      <c r="F50" s="12">
        <v>0</v>
      </c>
      <c r="G50" s="12">
        <v>1</v>
      </c>
      <c r="H50" s="12">
        <v>0</v>
      </c>
      <c r="I50" s="12">
        <v>0</v>
      </c>
      <c r="J50" s="12">
        <v>0</v>
      </c>
      <c r="K50" s="12">
        <v>0</v>
      </c>
      <c r="L50" s="12">
        <v>1</v>
      </c>
      <c r="M50" s="12">
        <v>0</v>
      </c>
      <c r="N50" s="12">
        <v>0</v>
      </c>
      <c r="O50" s="12">
        <v>0</v>
      </c>
      <c r="P50" s="12">
        <v>0</v>
      </c>
      <c r="Q50" s="12">
        <v>0</v>
      </c>
      <c r="R50" s="12">
        <v>1</v>
      </c>
      <c r="S50" s="12">
        <v>0</v>
      </c>
      <c r="T50" s="12">
        <v>0</v>
      </c>
      <c r="U50" s="12"/>
      <c r="V50" s="12"/>
      <c r="W50" s="12"/>
      <c r="X50" s="12"/>
      <c r="Y50" s="12"/>
      <c r="Z50" s="12"/>
      <c r="AA50" s="12"/>
      <c r="AB50" s="12"/>
      <c r="AC50" s="12"/>
      <c r="AD50" s="12"/>
      <c r="AE50" s="12"/>
    </row>
    <row r="51" spans="3:31" ht="15" hidden="1" customHeight="1" outlineLevel="2">
      <c r="D51" s="18">
        <v>0.95</v>
      </c>
      <c r="E51" s="12">
        <v>45246.2</v>
      </c>
      <c r="F51" s="12">
        <v>2.5999999999999899</v>
      </c>
      <c r="G51" s="12">
        <v>2.5999999999999899</v>
      </c>
      <c r="H51" s="12">
        <v>1</v>
      </c>
      <c r="I51" s="12">
        <v>1.19999999999998</v>
      </c>
      <c r="J51" s="12">
        <v>0</v>
      </c>
      <c r="K51" s="12">
        <v>0.59999999999999398</v>
      </c>
      <c r="L51" s="12">
        <v>1.5999999999999901</v>
      </c>
      <c r="M51" s="12">
        <v>0.59999999999999398</v>
      </c>
      <c r="N51" s="12">
        <v>1.5999999999999901</v>
      </c>
      <c r="O51" s="12">
        <v>1.5999999999999901</v>
      </c>
      <c r="P51" s="12">
        <v>1.5999999999999901</v>
      </c>
      <c r="Q51" s="12">
        <v>8.7999999999999492</v>
      </c>
      <c r="R51" s="12">
        <v>2.5999999999999899</v>
      </c>
      <c r="S51" s="12">
        <v>2.5999999999999899</v>
      </c>
      <c r="T51" s="12">
        <v>0</v>
      </c>
      <c r="U51" s="12"/>
      <c r="V51" s="12"/>
      <c r="W51" s="12"/>
      <c r="X51" s="12"/>
      <c r="Y51" s="12"/>
      <c r="Z51" s="12"/>
      <c r="AA51" s="12"/>
      <c r="AB51" s="12"/>
      <c r="AC51" s="12"/>
      <c r="AD51" s="12"/>
      <c r="AE51" s="12"/>
    </row>
    <row r="52" spans="3:31" ht="15" hidden="1" customHeight="1" outlineLevel="2">
      <c r="D52" s="3" t="s">
        <v>24</v>
      </c>
      <c r="E52" s="12">
        <v>45263</v>
      </c>
      <c r="F52" s="12">
        <v>100</v>
      </c>
      <c r="G52" s="12">
        <v>100</v>
      </c>
      <c r="H52" s="12">
        <v>73</v>
      </c>
      <c r="I52" s="12">
        <v>24</v>
      </c>
      <c r="J52" s="12">
        <v>29</v>
      </c>
      <c r="K52" s="12">
        <v>38</v>
      </c>
      <c r="L52" s="12">
        <v>56</v>
      </c>
      <c r="M52" s="12">
        <v>32</v>
      </c>
      <c r="N52" s="12">
        <v>40</v>
      </c>
      <c r="O52" s="12">
        <v>44</v>
      </c>
      <c r="P52" s="12">
        <v>69</v>
      </c>
      <c r="Q52" s="12">
        <v>17</v>
      </c>
      <c r="R52" s="12">
        <v>19</v>
      </c>
      <c r="S52" s="12">
        <v>14</v>
      </c>
      <c r="T52" s="12">
        <v>12</v>
      </c>
      <c r="U52" s="12"/>
      <c r="V52" s="12"/>
      <c r="W52" s="12"/>
      <c r="X52" s="12"/>
      <c r="Y52" s="12"/>
      <c r="Z52" s="12"/>
      <c r="AA52" s="12"/>
      <c r="AB52" s="12"/>
      <c r="AC52" s="12"/>
      <c r="AD52" s="12"/>
      <c r="AE52" s="12"/>
    </row>
    <row r="53" spans="3:31" ht="15" hidden="1" customHeight="1" outlineLevel="2">
      <c r="D53" s="18" t="s">
        <v>25</v>
      </c>
      <c r="E53" s="12" t="s">
        <v>239</v>
      </c>
      <c r="F53" s="12">
        <v>100</v>
      </c>
      <c r="G53" s="12">
        <v>100</v>
      </c>
      <c r="H53" s="12">
        <v>73</v>
      </c>
      <c r="I53" s="12">
        <v>24</v>
      </c>
      <c r="J53" s="12">
        <v>29</v>
      </c>
      <c r="K53" s="12">
        <v>38</v>
      </c>
      <c r="L53" s="12">
        <v>56</v>
      </c>
      <c r="M53" s="12">
        <v>32</v>
      </c>
      <c r="N53" s="12">
        <v>40</v>
      </c>
      <c r="O53" s="12">
        <v>44</v>
      </c>
      <c r="P53" s="12">
        <v>69</v>
      </c>
      <c r="Q53" s="12">
        <v>17</v>
      </c>
      <c r="R53" s="12">
        <v>19</v>
      </c>
      <c r="S53" s="12">
        <v>14</v>
      </c>
      <c r="T53" s="12">
        <v>12</v>
      </c>
      <c r="U53" s="12"/>
      <c r="V53" s="12"/>
      <c r="W53" s="12"/>
      <c r="X53" s="12"/>
      <c r="Y53" s="12"/>
      <c r="Z53" s="12"/>
      <c r="AA53" s="12"/>
      <c r="AB53" s="12"/>
      <c r="AC53" s="12"/>
      <c r="AD53" s="12"/>
      <c r="AE53" s="12"/>
    </row>
    <row r="54" spans="3:31" ht="15" hidden="1" customHeight="1" outlineLevel="2">
      <c r="D54" s="3" t="s">
        <v>26</v>
      </c>
      <c r="E54" s="12" t="s">
        <v>240</v>
      </c>
      <c r="F54" s="12">
        <v>0</v>
      </c>
      <c r="G54" s="12">
        <v>1</v>
      </c>
      <c r="H54" s="12">
        <v>0</v>
      </c>
      <c r="I54" s="12">
        <v>0</v>
      </c>
      <c r="J54" s="12">
        <v>0</v>
      </c>
      <c r="K54" s="12">
        <v>0</v>
      </c>
      <c r="L54" s="12">
        <v>1</v>
      </c>
      <c r="M54" s="12">
        <v>0</v>
      </c>
      <c r="N54" s="12">
        <v>0</v>
      </c>
      <c r="O54" s="12">
        <v>0</v>
      </c>
      <c r="P54" s="12">
        <v>0</v>
      </c>
      <c r="Q54" s="12">
        <v>0</v>
      </c>
      <c r="R54" s="12">
        <v>1</v>
      </c>
      <c r="S54" s="12">
        <v>0</v>
      </c>
      <c r="T54" s="12">
        <v>0</v>
      </c>
      <c r="U54" s="12"/>
      <c r="V54" s="12"/>
      <c r="W54" s="12"/>
      <c r="X54" s="12"/>
      <c r="Y54" s="12"/>
      <c r="Z54" s="12"/>
      <c r="AA54" s="12"/>
      <c r="AB54" s="12"/>
      <c r="AC54" s="12"/>
      <c r="AD54" s="12"/>
      <c r="AE54" s="12"/>
    </row>
    <row r="55" spans="3:31" ht="10.199999999999999" hidden="1" customHeight="1" outlineLevel="2"/>
    <row r="56" spans="3:31" ht="14.4" outlineLevel="1" collapsed="1">
      <c r="C56" s="41" t="s">
        <v>76</v>
      </c>
      <c r="D56" s="2" t="s">
        <v>27</v>
      </c>
    </row>
    <row r="57" spans="3:31" ht="10.050000000000001" customHeight="1" outlineLevel="1"/>
    <row r="58" spans="3:31" ht="15" hidden="1" customHeight="1" outlineLevel="2">
      <c r="D58" s="3" t="s">
        <v>28</v>
      </c>
      <c r="E58" s="36" t="b">
        <v>0</v>
      </c>
      <c r="F58" s="36" t="b">
        <v>0</v>
      </c>
      <c r="G58" s="36" t="b">
        <v>0</v>
      </c>
      <c r="H58" s="36" t="b">
        <v>0</v>
      </c>
      <c r="I58" s="36" t="b">
        <v>0</v>
      </c>
      <c r="J58" s="36" t="b">
        <v>0</v>
      </c>
      <c r="K58" s="36" t="b">
        <v>0</v>
      </c>
      <c r="L58" s="36" t="b">
        <v>0</v>
      </c>
      <c r="M58" s="36" t="b">
        <v>0</v>
      </c>
      <c r="N58" s="36" t="b">
        <v>0</v>
      </c>
      <c r="O58" s="36" t="b">
        <v>0</v>
      </c>
      <c r="P58" s="36" t="b">
        <v>0</v>
      </c>
      <c r="Q58" s="36" t="b">
        <v>0</v>
      </c>
      <c r="R58" s="36" t="b">
        <v>0</v>
      </c>
      <c r="S58" s="36" t="b">
        <v>0</v>
      </c>
      <c r="T58" s="36" t="b">
        <v>0</v>
      </c>
      <c r="U58" s="36" t="b">
        <v>0</v>
      </c>
      <c r="V58" s="36" t="b">
        <v>0</v>
      </c>
      <c r="W58" s="36" t="b">
        <v>0</v>
      </c>
      <c r="X58" s="36" t="b">
        <v>0</v>
      </c>
      <c r="Y58" s="36" t="b">
        <v>0</v>
      </c>
      <c r="Z58" s="36" t="b">
        <v>0</v>
      </c>
      <c r="AA58" s="36" t="b">
        <v>0</v>
      </c>
      <c r="AB58" s="36" t="b">
        <v>0</v>
      </c>
      <c r="AC58" s="36" t="b">
        <v>0</v>
      </c>
      <c r="AD58" s="36" t="b">
        <v>0</v>
      </c>
      <c r="AE58" s="36" t="b">
        <v>0</v>
      </c>
    </row>
    <row r="59" spans="3:31" ht="15" hidden="1" customHeight="1" outlineLevel="2">
      <c r="D59" s="18" t="s">
        <v>29</v>
      </c>
      <c r="E59" s="36" t="b">
        <v>0</v>
      </c>
      <c r="F59" s="36" t="b">
        <v>0</v>
      </c>
      <c r="G59" s="36" t="b">
        <v>0</v>
      </c>
      <c r="H59" s="36" t="b">
        <v>0</v>
      </c>
      <c r="I59" s="36" t="b">
        <v>0</v>
      </c>
      <c r="J59" s="36" t="b">
        <v>0</v>
      </c>
      <c r="K59" s="36" t="b">
        <v>0</v>
      </c>
      <c r="L59" s="36" t="b">
        <v>0</v>
      </c>
      <c r="M59" s="36" t="b">
        <v>0</v>
      </c>
      <c r="N59" s="36" t="b">
        <v>0</v>
      </c>
      <c r="O59" s="36" t="b">
        <v>0</v>
      </c>
      <c r="P59" s="36" t="b">
        <v>0</v>
      </c>
      <c r="Q59" s="36" t="b">
        <v>0</v>
      </c>
      <c r="R59" s="36" t="b">
        <v>0</v>
      </c>
      <c r="S59" s="36" t="b">
        <v>0</v>
      </c>
      <c r="T59" s="36" t="b">
        <v>0</v>
      </c>
      <c r="U59" s="36" t="b">
        <v>0</v>
      </c>
      <c r="V59" s="36" t="b">
        <v>0</v>
      </c>
      <c r="W59" s="36" t="b">
        <v>0</v>
      </c>
      <c r="X59" s="36" t="b">
        <v>0</v>
      </c>
      <c r="Y59" s="36" t="b">
        <v>0</v>
      </c>
      <c r="Z59" s="36" t="b">
        <v>0</v>
      </c>
      <c r="AA59" s="36" t="b">
        <v>0</v>
      </c>
      <c r="AB59" s="36" t="b">
        <v>0</v>
      </c>
      <c r="AC59" s="36" t="b">
        <v>0</v>
      </c>
      <c r="AD59" s="36" t="b">
        <v>0</v>
      </c>
      <c r="AE59" s="36" t="b">
        <v>0</v>
      </c>
    </row>
    <row r="60" spans="3:31" ht="15" hidden="1" customHeight="1" outlineLevel="2">
      <c r="D60" s="18" t="s">
        <v>30</v>
      </c>
      <c r="E60" s="36" t="b">
        <v>0</v>
      </c>
      <c r="F60" s="36" t="b">
        <v>0</v>
      </c>
      <c r="G60" s="36" t="b">
        <v>0</v>
      </c>
      <c r="H60" s="36" t="b">
        <v>0</v>
      </c>
      <c r="I60" s="36" t="b">
        <v>0</v>
      </c>
      <c r="J60" s="36" t="b">
        <v>0</v>
      </c>
      <c r="K60" s="36" t="b">
        <v>0</v>
      </c>
      <c r="L60" s="36" t="b">
        <v>0</v>
      </c>
      <c r="M60" s="36" t="b">
        <v>0</v>
      </c>
      <c r="N60" s="36" t="b">
        <v>0</v>
      </c>
      <c r="O60" s="36" t="b">
        <v>0</v>
      </c>
      <c r="P60" s="36" t="b">
        <v>0</v>
      </c>
      <c r="Q60" s="36" t="b">
        <v>0</v>
      </c>
      <c r="R60" s="36" t="b">
        <v>0</v>
      </c>
      <c r="S60" s="36" t="b">
        <v>0</v>
      </c>
      <c r="T60" s="36" t="b">
        <v>0</v>
      </c>
      <c r="U60" s="36" t="b">
        <v>0</v>
      </c>
      <c r="V60" s="36" t="b">
        <v>0</v>
      </c>
      <c r="W60" s="36" t="b">
        <v>0</v>
      </c>
      <c r="X60" s="36" t="b">
        <v>0</v>
      </c>
      <c r="Y60" s="36" t="b">
        <v>0</v>
      </c>
      <c r="Z60" s="36" t="b">
        <v>0</v>
      </c>
      <c r="AA60" s="36" t="b">
        <v>0</v>
      </c>
      <c r="AB60" s="36" t="b">
        <v>0</v>
      </c>
      <c r="AC60" s="36" t="b">
        <v>0</v>
      </c>
      <c r="AD60" s="36" t="b">
        <v>0</v>
      </c>
      <c r="AE60" s="36" t="b">
        <v>0</v>
      </c>
    </row>
    <row r="61" spans="3:31" ht="15" hidden="1" customHeight="1" outlineLevel="2">
      <c r="D61" s="18" t="s">
        <v>31</v>
      </c>
      <c r="E61" s="36" t="b">
        <v>0</v>
      </c>
      <c r="F61" s="36" t="b">
        <v>0</v>
      </c>
      <c r="G61" s="36" t="b">
        <v>0</v>
      </c>
      <c r="H61" s="36" t="b">
        <v>0</v>
      </c>
      <c r="I61" s="36" t="b">
        <v>0</v>
      </c>
      <c r="J61" s="36" t="b">
        <v>0</v>
      </c>
      <c r="K61" s="36" t="b">
        <v>0</v>
      </c>
      <c r="L61" s="36" t="b">
        <v>0</v>
      </c>
      <c r="M61" s="36" t="b">
        <v>0</v>
      </c>
      <c r="N61" s="36" t="b">
        <v>0</v>
      </c>
      <c r="O61" s="36" t="b">
        <v>0</v>
      </c>
      <c r="P61" s="36" t="b">
        <v>0</v>
      </c>
      <c r="Q61" s="36" t="b">
        <v>0</v>
      </c>
      <c r="R61" s="36" t="b">
        <v>0</v>
      </c>
      <c r="S61" s="36" t="b">
        <v>0</v>
      </c>
      <c r="T61" s="36" t="b">
        <v>0</v>
      </c>
      <c r="U61" s="36" t="b">
        <v>0</v>
      </c>
      <c r="V61" s="36" t="b">
        <v>0</v>
      </c>
      <c r="W61" s="36" t="b">
        <v>0</v>
      </c>
      <c r="X61" s="36" t="b">
        <v>0</v>
      </c>
      <c r="Y61" s="36" t="b">
        <v>0</v>
      </c>
      <c r="Z61" s="36" t="b">
        <v>0</v>
      </c>
      <c r="AA61" s="36" t="b">
        <v>0</v>
      </c>
      <c r="AB61" s="36" t="b">
        <v>0</v>
      </c>
      <c r="AC61" s="36" t="b">
        <v>0</v>
      </c>
      <c r="AD61" s="36" t="b">
        <v>0</v>
      </c>
      <c r="AE61" s="36" t="b">
        <v>0</v>
      </c>
    </row>
    <row r="62" spans="3:31" ht="15" hidden="1" customHeight="1" outlineLevel="2">
      <c r="D62" s="3" t="s">
        <v>32</v>
      </c>
      <c r="E62" s="36" t="b">
        <v>0</v>
      </c>
      <c r="F62" s="36" t="b">
        <v>0</v>
      </c>
      <c r="G62" s="36" t="b">
        <v>0</v>
      </c>
      <c r="H62" s="36" t="b">
        <v>0</v>
      </c>
      <c r="I62" s="36" t="b">
        <v>0</v>
      </c>
      <c r="J62" s="36" t="b">
        <v>0</v>
      </c>
      <c r="K62" s="36" t="b">
        <v>0</v>
      </c>
      <c r="L62" s="36" t="b">
        <v>0</v>
      </c>
      <c r="M62" s="36" t="b">
        <v>0</v>
      </c>
      <c r="N62" s="36" t="b">
        <v>0</v>
      </c>
      <c r="O62" s="36" t="b">
        <v>0</v>
      </c>
      <c r="P62" s="36" t="b">
        <v>0</v>
      </c>
      <c r="Q62" s="36" t="b">
        <v>0</v>
      </c>
      <c r="R62" s="36" t="b">
        <v>0</v>
      </c>
      <c r="S62" s="36" t="b">
        <v>0</v>
      </c>
      <c r="T62" s="36" t="b">
        <v>0</v>
      </c>
      <c r="U62" s="36" t="b">
        <v>0</v>
      </c>
      <c r="V62" s="36" t="b">
        <v>0</v>
      </c>
      <c r="W62" s="36" t="b">
        <v>0</v>
      </c>
      <c r="X62" s="36" t="b">
        <v>0</v>
      </c>
      <c r="Y62" s="36" t="b">
        <v>0</v>
      </c>
      <c r="Z62" s="36" t="b">
        <v>0</v>
      </c>
      <c r="AA62" s="36" t="b">
        <v>0</v>
      </c>
      <c r="AB62" s="36" t="b">
        <v>0</v>
      </c>
      <c r="AC62" s="36" t="b">
        <v>0</v>
      </c>
      <c r="AD62" s="36" t="b">
        <v>0</v>
      </c>
      <c r="AE62" s="36" t="b">
        <v>0</v>
      </c>
    </row>
    <row r="63" spans="3:31" ht="15" hidden="1" customHeight="1" outlineLevel="2">
      <c r="D63" s="18" t="s">
        <v>33</v>
      </c>
      <c r="E63" s="36" t="b">
        <v>0</v>
      </c>
      <c r="F63" s="36" t="b">
        <v>0</v>
      </c>
      <c r="G63" s="36" t="b">
        <v>0</v>
      </c>
      <c r="H63" s="36" t="b">
        <v>0</v>
      </c>
      <c r="I63" s="36" t="b">
        <v>0</v>
      </c>
      <c r="J63" s="36" t="b">
        <v>0</v>
      </c>
      <c r="K63" s="36" t="b">
        <v>0</v>
      </c>
      <c r="L63" s="36" t="b">
        <v>0</v>
      </c>
      <c r="M63" s="36" t="b">
        <v>0</v>
      </c>
      <c r="N63" s="36" t="b">
        <v>0</v>
      </c>
      <c r="O63" s="36" t="b">
        <v>0</v>
      </c>
      <c r="P63" s="36" t="b">
        <v>0</v>
      </c>
      <c r="Q63" s="36" t="b">
        <v>0</v>
      </c>
      <c r="R63" s="36" t="b">
        <v>0</v>
      </c>
      <c r="S63" s="36" t="b">
        <v>0</v>
      </c>
      <c r="T63" s="36" t="b">
        <v>0</v>
      </c>
      <c r="U63" s="36" t="b">
        <v>0</v>
      </c>
      <c r="V63" s="36" t="b">
        <v>0</v>
      </c>
      <c r="W63" s="36" t="b">
        <v>0</v>
      </c>
      <c r="X63" s="36" t="b">
        <v>0</v>
      </c>
      <c r="Y63" s="36" t="b">
        <v>0</v>
      </c>
      <c r="Z63" s="36" t="b">
        <v>0</v>
      </c>
      <c r="AA63" s="36" t="b">
        <v>0</v>
      </c>
      <c r="AB63" s="36" t="b">
        <v>0</v>
      </c>
      <c r="AC63" s="36" t="b">
        <v>0</v>
      </c>
      <c r="AD63" s="36" t="b">
        <v>0</v>
      </c>
      <c r="AE63" s="36" t="b">
        <v>0</v>
      </c>
    </row>
    <row r="64" spans="3:31" ht="15" hidden="1" customHeight="1" outlineLevel="2">
      <c r="D64" s="18" t="s">
        <v>34</v>
      </c>
      <c r="E64" s="36" t="b">
        <v>0</v>
      </c>
      <c r="F64" s="36" t="b">
        <v>0</v>
      </c>
      <c r="G64" s="36" t="b">
        <v>0</v>
      </c>
      <c r="H64" s="36" t="b">
        <v>0</v>
      </c>
      <c r="I64" s="36" t="b">
        <v>0</v>
      </c>
      <c r="J64" s="36" t="b">
        <v>0</v>
      </c>
      <c r="K64" s="36" t="b">
        <v>0</v>
      </c>
      <c r="L64" s="36" t="b">
        <v>0</v>
      </c>
      <c r="M64" s="36" t="b">
        <v>0</v>
      </c>
      <c r="N64" s="36" t="b">
        <v>0</v>
      </c>
      <c r="O64" s="36" t="b">
        <v>0</v>
      </c>
      <c r="P64" s="36" t="b">
        <v>0</v>
      </c>
      <c r="Q64" s="36" t="b">
        <v>0</v>
      </c>
      <c r="R64" s="36" t="b">
        <v>0</v>
      </c>
      <c r="S64" s="36" t="b">
        <v>0</v>
      </c>
      <c r="T64" s="36" t="b">
        <v>0</v>
      </c>
      <c r="U64" s="36" t="b">
        <v>0</v>
      </c>
      <c r="V64" s="36" t="b">
        <v>0</v>
      </c>
      <c r="W64" s="36" t="b">
        <v>0</v>
      </c>
      <c r="X64" s="36" t="b">
        <v>0</v>
      </c>
      <c r="Y64" s="36" t="b">
        <v>0</v>
      </c>
      <c r="Z64" s="36" t="b">
        <v>0</v>
      </c>
      <c r="AA64" s="36" t="b">
        <v>0</v>
      </c>
      <c r="AB64" s="36" t="b">
        <v>0</v>
      </c>
      <c r="AC64" s="36" t="b">
        <v>0</v>
      </c>
      <c r="AD64" s="36" t="b">
        <v>0</v>
      </c>
      <c r="AE64" s="36" t="b">
        <v>0</v>
      </c>
    </row>
    <row r="65" spans="3:34" ht="15" hidden="1" customHeight="1" outlineLevel="2">
      <c r="D65" s="3" t="s">
        <v>35</v>
      </c>
      <c r="E65" s="36" t="b">
        <v>0</v>
      </c>
      <c r="F65" s="36" t="b">
        <v>0</v>
      </c>
      <c r="G65" s="36" t="b">
        <v>0</v>
      </c>
      <c r="H65" s="36" t="b">
        <v>0</v>
      </c>
      <c r="I65" s="36" t="b">
        <v>0</v>
      </c>
      <c r="J65" s="36" t="b">
        <v>0</v>
      </c>
      <c r="K65" s="36" t="b">
        <v>0</v>
      </c>
      <c r="L65" s="36" t="b">
        <v>0</v>
      </c>
      <c r="M65" s="36" t="b">
        <v>0</v>
      </c>
      <c r="N65" s="36" t="b">
        <v>0</v>
      </c>
      <c r="O65" s="36" t="b">
        <v>0</v>
      </c>
      <c r="P65" s="36" t="b">
        <v>0</v>
      </c>
      <c r="Q65" s="36" t="b">
        <v>0</v>
      </c>
      <c r="R65" s="36" t="b">
        <v>0</v>
      </c>
      <c r="S65" s="36" t="b">
        <v>0</v>
      </c>
      <c r="T65" s="36" t="b">
        <v>0</v>
      </c>
      <c r="U65" s="36" t="b">
        <v>0</v>
      </c>
      <c r="V65" s="36" t="b">
        <v>0</v>
      </c>
      <c r="W65" s="36" t="b">
        <v>0</v>
      </c>
      <c r="X65" s="36" t="b">
        <v>0</v>
      </c>
      <c r="Y65" s="36" t="b">
        <v>0</v>
      </c>
      <c r="Z65" s="36" t="b">
        <v>0</v>
      </c>
      <c r="AA65" s="36" t="b">
        <v>0</v>
      </c>
      <c r="AB65" s="36" t="b">
        <v>0</v>
      </c>
      <c r="AC65" s="36" t="b">
        <v>0</v>
      </c>
      <c r="AD65" s="36" t="b">
        <v>0</v>
      </c>
      <c r="AE65" s="36" t="b">
        <v>0</v>
      </c>
    </row>
    <row r="66" spans="3:34" ht="10.199999999999999" hidden="1" customHeight="1" outlineLevel="2"/>
    <row r="67" spans="3:34" ht="14.4" outlineLevel="1" collapsed="1">
      <c r="C67" s="41" t="s">
        <v>76</v>
      </c>
      <c r="D67" s="2" t="s">
        <v>36</v>
      </c>
    </row>
    <row r="68" spans="3:34" ht="10.050000000000001" customHeight="1" outlineLevel="1"/>
    <row r="69" spans="3:34" ht="15" hidden="1" customHeight="1" outlineLevel="2">
      <c r="D69" s="3" t="str">
        <f>IF(COUNTIF(FieldList1, "&lt;&gt;FALSE") = 0,"",SUBSTITUTE(LOWER(D58)," ","_") &amp;" = ")</f>
        <v/>
      </c>
      <c r="E69" t="str">
        <f>IF(COUNTIF(FieldList1, "&lt;&gt;FALSE") = 0,"","['"&amp;_xlfn.TEXTJOIN("', '", TRUE, _xlfn._xlws.FILTER(FieldRange,FieldList1&lt;&gt; FALSE, ""))&amp;"']")</f>
        <v/>
      </c>
    </row>
    <row r="70" spans="3:34" ht="15" hidden="1" customHeight="1" outlineLevel="2">
      <c r="D70" s="17" t="str">
        <f>IF(COUNTIF(FieldList2, "&lt;&gt;FALSE") = 0,"",SUBSTITUTE(LOWER(D59)," ","_")&amp;" = ")</f>
        <v/>
      </c>
      <c r="E70" t="str">
        <f>IF(COUNTIF(FieldList2, "&lt;&gt;FALSE") = 0,"","['"&amp;_xlfn.TEXTJOIN("', '", TRUE, _xlfn._xlws.FILTER(FieldRange,FieldList2&lt;&gt; FALSE, ""))&amp;"']")</f>
        <v/>
      </c>
    </row>
    <row r="71" spans="3:34" ht="15" hidden="1" customHeight="1" outlineLevel="2">
      <c r="D71" s="17" t="str">
        <f>IF(COUNTIF(FieldList3, "&lt;&gt;FALSE") = 0,"",SUBSTITUTE(LOWER(D60)," ","_")&amp;" = ")</f>
        <v/>
      </c>
      <c r="E71" t="str">
        <f>IF(COUNTIF(FieldList3, "&lt;&gt;FALSE") = 0,"","['"&amp;_xlfn.TEXTJOIN("', '", TRUE, _xlfn._xlws.FILTER(FieldRange,FieldList3&lt;&gt; FALSE, ""))&amp;"']")</f>
        <v/>
      </c>
    </row>
    <row r="72" spans="3:34" ht="15" hidden="1" customHeight="1" outlineLevel="2">
      <c r="D72" s="17" t="str">
        <f>IF(COUNTIF(FieldList4, "&lt;&gt;FALSE") = 0,"",SUBSTITUTE(LOWER(D61)," ","_")&amp;" = ")</f>
        <v/>
      </c>
      <c r="E72" t="str">
        <f>IF(COUNTIF(FieldList4, "&lt;&gt;FALSE") = 0,"","['"&amp;_xlfn.TEXTJOIN("', '", TRUE, _xlfn._xlws.FILTER(FieldRange,FieldList4&lt;&gt; FALSE, ""))&amp;"']")</f>
        <v/>
      </c>
    </row>
    <row r="73" spans="3:34" ht="15" hidden="1" customHeight="1" outlineLevel="2">
      <c r="D73" s="17" t="str">
        <f>IF(COUNTIF(FieldList5, "&lt;&gt;FALSE") = 0,"",SUBSTITUTE(LOWER(D62)," ","_")&amp;" = ")</f>
        <v/>
      </c>
      <c r="E73" t="str">
        <f>IF(COUNTIF(FieldList5, "&lt;&gt;FALSE") = 0,"","['"&amp;_xlfn.TEXTJOIN("', '", TRUE, _xlfn._xlws.FILTER(FieldRange,FieldList5&lt;&gt; FALSE, ""))&amp;"']")</f>
        <v/>
      </c>
    </row>
    <row r="74" spans="3:34" ht="15" hidden="1" customHeight="1" outlineLevel="2">
      <c r="D74" s="17" t="str">
        <f>IF(COUNTIF(FieldList6, "&lt;&gt;FALSE") = 0,"",SUBSTITUTE(LOWER(D63)," ","_")&amp;" = ")</f>
        <v/>
      </c>
      <c r="E74" t="str">
        <f>IF(COUNTIF(FieldList6, "&lt;&gt;FALSE") = 0,"","['"&amp;_xlfn.TEXTJOIN("', '", TRUE, _xlfn._xlws.FILTER(FieldRange,FieldList6&lt;&gt; FALSE, ""))&amp;"']")</f>
        <v/>
      </c>
    </row>
    <row r="75" spans="3:34"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34"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34" ht="15" hidden="1" customHeight="1" outlineLevel="2">
      <c r="D77" s="15" t="str">
        <f>IF(COUNTIF(tbl_SourceData_search_trends[Record List], "&lt;&gt;FALSE") = 0,"",SUBSTITUTE(LOWER(LightHeader)," ", "_") &amp;" = ")</f>
        <v/>
      </c>
      <c r="E77" t="str" cm="1">
        <f t="array" ref="E77">IF(COUNTIF(tbl_SourceData_search_trends[Record List], "&lt;&gt;FALSE") = 0,"","['"&amp;_xlfn.TEXTJOIN("', '", TRUE, _xlfn._xlws.FILTER(_xlfn.TAKE(tbl_SourceData_search_trends[],,-1), tbl_SourceData_search_trends[Record List] &lt;&gt; FALSE, ""))&amp;"']")</f>
        <v/>
      </c>
    </row>
    <row r="78" spans="3:34" ht="10.199999999999999" hidden="1" customHeight="1" outlineLevel="1" collapsed="1"/>
    <row r="79" spans="3:34" ht="30" customHeight="1">
      <c r="D79" s="109" t="s">
        <v>37</v>
      </c>
      <c r="E79" s="100" t="s">
        <v>162</v>
      </c>
      <c r="F79" s="100" t="s">
        <v>163</v>
      </c>
      <c r="G79" s="100" t="s">
        <v>164</v>
      </c>
      <c r="H79" s="101" t="s">
        <v>165</v>
      </c>
      <c r="I79" s="101" t="s">
        <v>166</v>
      </c>
      <c r="J79" s="101" t="s">
        <v>167</v>
      </c>
      <c r="K79" s="101" t="s">
        <v>168</v>
      </c>
      <c r="L79" s="101" t="s">
        <v>169</v>
      </c>
      <c r="M79" s="101" t="s">
        <v>170</v>
      </c>
      <c r="N79" s="101" t="s">
        <v>171</v>
      </c>
      <c r="O79" s="101" t="s">
        <v>172</v>
      </c>
      <c r="P79" s="101" t="s">
        <v>173</v>
      </c>
      <c r="Q79" s="101" t="s">
        <v>174</v>
      </c>
      <c r="R79" s="101" t="s">
        <v>175</v>
      </c>
      <c r="S79" s="101" t="s">
        <v>176</v>
      </c>
      <c r="T79" s="101" t="s">
        <v>177</v>
      </c>
      <c r="U79" s="101" t="s">
        <v>178</v>
      </c>
      <c r="V79" s="101" t="s">
        <v>179</v>
      </c>
      <c r="W79" s="101" t="s">
        <v>180</v>
      </c>
      <c r="X79" s="101" t="s">
        <v>181</v>
      </c>
      <c r="Y79" s="101" t="s">
        <v>182</v>
      </c>
      <c r="Z79" s="101" t="s">
        <v>183</v>
      </c>
      <c r="AA79" s="101" t="s">
        <v>184</v>
      </c>
      <c r="AB79" s="101" t="s">
        <v>185</v>
      </c>
      <c r="AC79" s="101" t="s">
        <v>186</v>
      </c>
      <c r="AD79" s="101" t="s">
        <v>187</v>
      </c>
      <c r="AE79" s="101" t="s">
        <v>188</v>
      </c>
      <c r="AF79" s="109" t="s">
        <v>85</v>
      </c>
      <c r="AG79" s="109" t="s">
        <v>38</v>
      </c>
      <c r="AH79" s="109" t="s">
        <v>86</v>
      </c>
    </row>
    <row r="80" spans="3:34" ht="15" customHeight="1">
      <c r="D80" s="110" t="b">
        <v>0</v>
      </c>
      <c r="E80" s="116">
        <v>44927</v>
      </c>
      <c r="F80" s="102">
        <v>0</v>
      </c>
      <c r="G80" s="102">
        <v>0</v>
      </c>
      <c r="H80" s="114">
        <v>0</v>
      </c>
      <c r="I80" s="114">
        <v>0</v>
      </c>
      <c r="J80" s="114">
        <v>0</v>
      </c>
      <c r="K80" s="114">
        <v>0</v>
      </c>
      <c r="L80" s="114">
        <v>1</v>
      </c>
      <c r="M80" s="114">
        <v>32</v>
      </c>
      <c r="N80" s="114">
        <v>0</v>
      </c>
      <c r="O80" s="114">
        <v>0</v>
      </c>
      <c r="P80" s="114">
        <v>0</v>
      </c>
      <c r="Q80" s="114">
        <v>0</v>
      </c>
      <c r="R80" s="114">
        <v>0</v>
      </c>
      <c r="S80" s="114">
        <v>0</v>
      </c>
      <c r="T80" s="114">
        <v>0</v>
      </c>
      <c r="U80" s="114"/>
      <c r="V80" s="114"/>
      <c r="W80" s="114"/>
      <c r="X80" s="114"/>
      <c r="Y80" s="114"/>
      <c r="Z80" s="114"/>
      <c r="AA80" s="114"/>
      <c r="AB80" s="114" t="s">
        <v>170</v>
      </c>
      <c r="AC80" s="114"/>
      <c r="AD80" s="114"/>
      <c r="AE80" s="114"/>
      <c r="AF80" s="115">
        <v>0</v>
      </c>
      <c r="AG80" s="115">
        <v>0</v>
      </c>
      <c r="AH80" s="115">
        <v>1.7183377238877288E+19</v>
      </c>
    </row>
    <row r="81" spans="4:34" ht="15" customHeight="1">
      <c r="D81" s="110" t="b">
        <v>0</v>
      </c>
      <c r="E81" s="116">
        <v>44934</v>
      </c>
      <c r="F81" s="102">
        <v>0</v>
      </c>
      <c r="G81" s="102">
        <v>0</v>
      </c>
      <c r="H81" s="114">
        <v>0</v>
      </c>
      <c r="I81" s="114">
        <v>0</v>
      </c>
      <c r="J81" s="114">
        <v>0</v>
      </c>
      <c r="K81" s="114">
        <v>0</v>
      </c>
      <c r="L81" s="114">
        <v>1</v>
      </c>
      <c r="M81" s="114">
        <v>2</v>
      </c>
      <c r="N81" s="114">
        <v>0</v>
      </c>
      <c r="O81" s="114">
        <v>0</v>
      </c>
      <c r="P81" s="114">
        <v>0</v>
      </c>
      <c r="Q81" s="114">
        <v>0</v>
      </c>
      <c r="R81" s="114">
        <v>0</v>
      </c>
      <c r="S81" s="114">
        <v>0</v>
      </c>
      <c r="T81" s="114">
        <v>0</v>
      </c>
      <c r="U81" s="114"/>
      <c r="V81" s="114"/>
      <c r="W81" s="114"/>
      <c r="X81" s="114"/>
      <c r="Y81" s="114"/>
      <c r="Z81" s="114"/>
      <c r="AA81" s="114"/>
      <c r="AB81" s="114"/>
      <c r="AC81" s="114"/>
      <c r="AD81" s="114"/>
      <c r="AE81" s="114"/>
      <c r="AF81" s="115">
        <v>1</v>
      </c>
      <c r="AG81" s="115">
        <v>0</v>
      </c>
      <c r="AH81" s="115">
        <v>1.5679295594166274E+19</v>
      </c>
    </row>
    <row r="82" spans="4:34" ht="15" customHeight="1">
      <c r="D82" s="111" t="b">
        <v>0</v>
      </c>
      <c r="E82" s="117">
        <v>44941</v>
      </c>
      <c r="F82" s="106">
        <v>0</v>
      </c>
      <c r="G82" s="106">
        <v>0</v>
      </c>
      <c r="H82" s="114">
        <v>0</v>
      </c>
      <c r="I82" s="114">
        <v>0</v>
      </c>
      <c r="J82" s="114">
        <v>0</v>
      </c>
      <c r="K82" s="114">
        <v>0</v>
      </c>
      <c r="L82" s="114">
        <v>1</v>
      </c>
      <c r="M82" s="114">
        <v>1</v>
      </c>
      <c r="N82" s="114">
        <v>0</v>
      </c>
      <c r="O82" s="114">
        <v>0</v>
      </c>
      <c r="P82" s="114">
        <v>0</v>
      </c>
      <c r="Q82" s="114">
        <v>0</v>
      </c>
      <c r="R82" s="114">
        <v>0</v>
      </c>
      <c r="S82" s="114">
        <v>0</v>
      </c>
      <c r="T82" s="114">
        <v>0</v>
      </c>
      <c r="U82" s="114"/>
      <c r="V82" s="114"/>
      <c r="W82" s="114"/>
      <c r="X82" s="114"/>
      <c r="Y82" s="114"/>
      <c r="Z82" s="114"/>
      <c r="AA82" s="114"/>
      <c r="AB82" s="114"/>
      <c r="AC82" s="114"/>
      <c r="AD82" s="114"/>
      <c r="AE82" s="114"/>
      <c r="AF82" s="115">
        <v>2</v>
      </c>
      <c r="AG82" s="115">
        <v>0</v>
      </c>
      <c r="AH82" s="115">
        <v>5.9385734619762883E+18</v>
      </c>
    </row>
    <row r="83" spans="4:34" ht="15" customHeight="1">
      <c r="D83" s="111" t="b">
        <v>0</v>
      </c>
      <c r="E83" s="117">
        <v>44948</v>
      </c>
      <c r="F83" s="106">
        <v>0</v>
      </c>
      <c r="G83" s="106">
        <v>0</v>
      </c>
      <c r="H83" s="114">
        <v>0</v>
      </c>
      <c r="I83" s="114">
        <v>0</v>
      </c>
      <c r="J83" s="114">
        <v>0</v>
      </c>
      <c r="K83" s="114">
        <v>0</v>
      </c>
      <c r="L83" s="114">
        <v>1</v>
      </c>
      <c r="M83" s="114">
        <v>0</v>
      </c>
      <c r="N83" s="114">
        <v>0</v>
      </c>
      <c r="O83" s="114">
        <v>0</v>
      </c>
      <c r="P83" s="114">
        <v>0</v>
      </c>
      <c r="Q83" s="114">
        <v>0</v>
      </c>
      <c r="R83" s="114">
        <v>0</v>
      </c>
      <c r="S83" s="114">
        <v>0</v>
      </c>
      <c r="T83" s="114">
        <v>0</v>
      </c>
      <c r="U83" s="114"/>
      <c r="V83" s="114"/>
      <c r="W83" s="114"/>
      <c r="X83" s="114"/>
      <c r="Y83" s="114"/>
      <c r="Z83" s="114"/>
      <c r="AA83" s="114"/>
      <c r="AB83" s="114"/>
      <c r="AC83" s="114"/>
      <c r="AD83" s="114"/>
      <c r="AE83" s="114"/>
      <c r="AF83" s="115">
        <v>3</v>
      </c>
      <c r="AG83" s="115">
        <v>0</v>
      </c>
      <c r="AH83" s="115">
        <v>6.1456220319341076E+18</v>
      </c>
    </row>
    <row r="84" spans="4:34" ht="15" customHeight="1">
      <c r="D84" s="111" t="b">
        <v>0</v>
      </c>
      <c r="E84" s="117">
        <v>44955</v>
      </c>
      <c r="F84" s="106">
        <v>0</v>
      </c>
      <c r="G84" s="106">
        <v>0</v>
      </c>
      <c r="H84" s="114">
        <v>0</v>
      </c>
      <c r="I84" s="114">
        <v>0</v>
      </c>
      <c r="J84" s="114">
        <v>0</v>
      </c>
      <c r="K84" s="114">
        <v>0</v>
      </c>
      <c r="L84" s="114">
        <v>1</v>
      </c>
      <c r="M84" s="114">
        <v>0</v>
      </c>
      <c r="N84" s="114">
        <v>0</v>
      </c>
      <c r="O84" s="114">
        <v>0</v>
      </c>
      <c r="P84" s="114">
        <v>0</v>
      </c>
      <c r="Q84" s="114">
        <v>4</v>
      </c>
      <c r="R84" s="114">
        <v>0</v>
      </c>
      <c r="S84" s="114">
        <v>0</v>
      </c>
      <c r="T84" s="114">
        <v>0</v>
      </c>
      <c r="U84" s="114"/>
      <c r="V84" s="114"/>
      <c r="W84" s="114"/>
      <c r="X84" s="114"/>
      <c r="Y84" s="114"/>
      <c r="Z84" s="114"/>
      <c r="AA84" s="114"/>
      <c r="AB84" s="114"/>
      <c r="AC84" s="114"/>
      <c r="AD84" s="114"/>
      <c r="AE84" s="114"/>
      <c r="AF84" s="115">
        <v>4</v>
      </c>
      <c r="AG84" s="115">
        <v>0</v>
      </c>
      <c r="AH84" s="115">
        <v>1.175463249203924E+18</v>
      </c>
    </row>
    <row r="85" spans="4:34" ht="15" customHeight="1">
      <c r="D85" s="111" t="b">
        <v>0</v>
      </c>
      <c r="E85" s="117">
        <v>44962</v>
      </c>
      <c r="F85" s="106">
        <v>0</v>
      </c>
      <c r="G85" s="106">
        <v>0</v>
      </c>
      <c r="H85" s="114">
        <v>0</v>
      </c>
      <c r="I85" s="114">
        <v>0</v>
      </c>
      <c r="J85" s="114">
        <v>0</v>
      </c>
      <c r="K85" s="114">
        <v>0</v>
      </c>
      <c r="L85" s="114">
        <v>1</v>
      </c>
      <c r="M85" s="114">
        <v>0</v>
      </c>
      <c r="N85" s="114">
        <v>0</v>
      </c>
      <c r="O85" s="114">
        <v>0</v>
      </c>
      <c r="P85" s="114">
        <v>0</v>
      </c>
      <c r="Q85" s="114">
        <v>14</v>
      </c>
      <c r="R85" s="114">
        <v>0</v>
      </c>
      <c r="S85" s="114">
        <v>0</v>
      </c>
      <c r="T85" s="114">
        <v>0</v>
      </c>
      <c r="U85" s="114"/>
      <c r="V85" s="114"/>
      <c r="W85" s="114"/>
      <c r="X85" s="114"/>
      <c r="Y85" s="114"/>
      <c r="Z85" s="114"/>
      <c r="AA85" s="114"/>
      <c r="AB85" s="114"/>
      <c r="AC85" s="114"/>
      <c r="AD85" s="114"/>
      <c r="AE85" s="114"/>
      <c r="AF85" s="115">
        <v>5</v>
      </c>
      <c r="AG85" s="115">
        <v>0</v>
      </c>
      <c r="AH85" s="115">
        <v>5.2503109203500493E+17</v>
      </c>
    </row>
    <row r="86" spans="4:34" ht="15" customHeight="1">
      <c r="D86" s="111" t="b">
        <v>0</v>
      </c>
      <c r="E86" s="117">
        <v>44969</v>
      </c>
      <c r="F86" s="106">
        <v>0</v>
      </c>
      <c r="G86" s="106">
        <v>0</v>
      </c>
      <c r="H86" s="114">
        <v>0</v>
      </c>
      <c r="I86" s="114">
        <v>0</v>
      </c>
      <c r="J86" s="114">
        <v>0</v>
      </c>
      <c r="K86" s="114">
        <v>0</v>
      </c>
      <c r="L86" s="114">
        <v>1</v>
      </c>
      <c r="M86" s="114">
        <v>0</v>
      </c>
      <c r="N86" s="114">
        <v>0</v>
      </c>
      <c r="O86" s="114">
        <v>0</v>
      </c>
      <c r="P86" s="114">
        <v>0</v>
      </c>
      <c r="Q86" s="114">
        <v>12</v>
      </c>
      <c r="R86" s="114">
        <v>1</v>
      </c>
      <c r="S86" s="114">
        <v>0</v>
      </c>
      <c r="T86" s="114">
        <v>0</v>
      </c>
      <c r="U86" s="114"/>
      <c r="V86" s="114"/>
      <c r="W86" s="114"/>
      <c r="X86" s="114"/>
      <c r="Y86" s="114"/>
      <c r="Z86" s="114"/>
      <c r="AA86" s="114"/>
      <c r="AB86" s="114"/>
      <c r="AC86" s="114"/>
      <c r="AD86" s="114"/>
      <c r="AE86" s="114"/>
      <c r="AF86" s="115">
        <v>6</v>
      </c>
      <c r="AG86" s="115">
        <v>0</v>
      </c>
      <c r="AH86" s="115">
        <v>1.5741624204077345E+19</v>
      </c>
    </row>
    <row r="87" spans="4:34" ht="15" customHeight="1">
      <c r="D87" s="111" t="b">
        <v>0</v>
      </c>
      <c r="E87" s="117">
        <v>44976</v>
      </c>
      <c r="F87" s="106">
        <v>0</v>
      </c>
      <c r="G87" s="106">
        <v>0</v>
      </c>
      <c r="H87" s="114">
        <v>0</v>
      </c>
      <c r="I87" s="114">
        <v>0</v>
      </c>
      <c r="J87" s="114">
        <v>0</v>
      </c>
      <c r="K87" s="114">
        <v>0</v>
      </c>
      <c r="L87" s="114">
        <v>1</v>
      </c>
      <c r="M87" s="114">
        <v>0</v>
      </c>
      <c r="N87" s="114">
        <v>0</v>
      </c>
      <c r="O87" s="114">
        <v>0</v>
      </c>
      <c r="P87" s="114">
        <v>0</v>
      </c>
      <c r="Q87" s="114">
        <v>17</v>
      </c>
      <c r="R87" s="114">
        <v>0</v>
      </c>
      <c r="S87" s="114">
        <v>0</v>
      </c>
      <c r="T87" s="114">
        <v>0</v>
      </c>
      <c r="U87" s="114"/>
      <c r="V87" s="114"/>
      <c r="W87" s="114"/>
      <c r="X87" s="114"/>
      <c r="Y87" s="114"/>
      <c r="Z87" s="114"/>
      <c r="AA87" s="114"/>
      <c r="AB87" s="114"/>
      <c r="AC87" s="114"/>
      <c r="AD87" s="114"/>
      <c r="AE87" s="114"/>
      <c r="AF87" s="115">
        <v>7</v>
      </c>
      <c r="AG87" s="115">
        <v>0</v>
      </c>
      <c r="AH87" s="115">
        <v>1.0728324896758692E+19</v>
      </c>
    </row>
    <row r="88" spans="4:34" ht="15" customHeight="1">
      <c r="D88" s="111" t="b">
        <v>0</v>
      </c>
      <c r="E88" s="117">
        <v>44983</v>
      </c>
      <c r="F88" s="106">
        <v>0</v>
      </c>
      <c r="G88" s="106">
        <v>0</v>
      </c>
      <c r="H88" s="114">
        <v>0</v>
      </c>
      <c r="I88" s="114">
        <v>0</v>
      </c>
      <c r="J88" s="114">
        <v>0</v>
      </c>
      <c r="K88" s="114">
        <v>0</v>
      </c>
      <c r="L88" s="114">
        <v>0</v>
      </c>
      <c r="M88" s="114">
        <v>0</v>
      </c>
      <c r="N88" s="114">
        <v>0</v>
      </c>
      <c r="O88" s="114">
        <v>0</v>
      </c>
      <c r="P88" s="114">
        <v>0</v>
      </c>
      <c r="Q88" s="114">
        <v>2</v>
      </c>
      <c r="R88" s="114">
        <v>0</v>
      </c>
      <c r="S88" s="114">
        <v>0</v>
      </c>
      <c r="T88" s="114">
        <v>0</v>
      </c>
      <c r="U88" s="114"/>
      <c r="V88" s="114"/>
      <c r="W88" s="114"/>
      <c r="X88" s="114"/>
      <c r="Y88" s="114"/>
      <c r="Z88" s="114"/>
      <c r="AA88" s="114"/>
      <c r="AB88" s="114"/>
      <c r="AC88" s="114"/>
      <c r="AD88" s="114"/>
      <c r="AE88" s="114"/>
      <c r="AF88" s="115">
        <v>8</v>
      </c>
      <c r="AG88" s="115">
        <v>0</v>
      </c>
      <c r="AH88" s="115">
        <v>1.8951166497034816E+18</v>
      </c>
    </row>
    <row r="89" spans="4:34" ht="15" customHeight="1">
      <c r="D89" s="111" t="b">
        <v>0</v>
      </c>
      <c r="E89" s="117">
        <v>44990</v>
      </c>
      <c r="F89" s="106">
        <v>0</v>
      </c>
      <c r="G89" s="106">
        <v>0</v>
      </c>
      <c r="H89" s="114">
        <v>0</v>
      </c>
      <c r="I89" s="114">
        <v>0</v>
      </c>
      <c r="J89" s="114">
        <v>0</v>
      </c>
      <c r="K89" s="114">
        <v>0</v>
      </c>
      <c r="L89" s="114">
        <v>1</v>
      </c>
      <c r="M89" s="114">
        <v>0</v>
      </c>
      <c r="N89" s="114">
        <v>0</v>
      </c>
      <c r="O89" s="114">
        <v>0</v>
      </c>
      <c r="P89" s="114">
        <v>0</v>
      </c>
      <c r="Q89" s="114">
        <v>1</v>
      </c>
      <c r="R89" s="114">
        <v>0</v>
      </c>
      <c r="S89" s="114">
        <v>0</v>
      </c>
      <c r="T89" s="114">
        <v>0</v>
      </c>
      <c r="U89" s="114"/>
      <c r="V89" s="114"/>
      <c r="W89" s="114"/>
      <c r="X89" s="114"/>
      <c r="Y89" s="114"/>
      <c r="Z89" s="114"/>
      <c r="AA89" s="114"/>
      <c r="AB89" s="114"/>
      <c r="AC89" s="114"/>
      <c r="AD89" s="114"/>
      <c r="AE89" s="114"/>
      <c r="AF89" s="115">
        <v>9</v>
      </c>
      <c r="AG89" s="115">
        <v>0</v>
      </c>
      <c r="AH89" s="115">
        <v>1.274723960704514E+18</v>
      </c>
    </row>
    <row r="90" spans="4:34" ht="15" customHeight="1">
      <c r="D90" s="111" t="b">
        <v>0</v>
      </c>
      <c r="E90" s="117">
        <v>44997</v>
      </c>
      <c r="F90" s="106">
        <v>0</v>
      </c>
      <c r="G90" s="106">
        <v>0</v>
      </c>
      <c r="H90" s="114">
        <v>0</v>
      </c>
      <c r="I90" s="114">
        <v>0</v>
      </c>
      <c r="J90" s="114">
        <v>0</v>
      </c>
      <c r="K90" s="114">
        <v>0</v>
      </c>
      <c r="L90" s="114">
        <v>1</v>
      </c>
      <c r="M90" s="114">
        <v>0</v>
      </c>
      <c r="N90" s="114">
        <v>0</v>
      </c>
      <c r="O90" s="114">
        <v>0</v>
      </c>
      <c r="P90" s="114">
        <v>0</v>
      </c>
      <c r="Q90" s="114">
        <v>1</v>
      </c>
      <c r="R90" s="114">
        <v>0</v>
      </c>
      <c r="S90" s="114">
        <v>0</v>
      </c>
      <c r="T90" s="114">
        <v>0</v>
      </c>
      <c r="U90" s="114"/>
      <c r="V90" s="114"/>
      <c r="W90" s="114"/>
      <c r="X90" s="114"/>
      <c r="Y90" s="114"/>
      <c r="Z90" s="114"/>
      <c r="AA90" s="114"/>
      <c r="AB90" s="114"/>
      <c r="AC90" s="114"/>
      <c r="AD90" s="114"/>
      <c r="AE90" s="114"/>
      <c r="AF90" s="115">
        <v>10</v>
      </c>
      <c r="AG90" s="115">
        <v>0</v>
      </c>
      <c r="AH90" s="115">
        <v>1.1408601279316005E+19</v>
      </c>
    </row>
    <row r="91" spans="4:34" ht="15" customHeight="1">
      <c r="D91" s="111" t="b">
        <v>0</v>
      </c>
      <c r="E91" s="117">
        <v>45004</v>
      </c>
      <c r="F91" s="106">
        <v>0</v>
      </c>
      <c r="G91" s="106">
        <v>0</v>
      </c>
      <c r="H91" s="114">
        <v>0</v>
      </c>
      <c r="I91" s="114">
        <v>0</v>
      </c>
      <c r="J91" s="114">
        <v>0</v>
      </c>
      <c r="K91" s="114">
        <v>0</v>
      </c>
      <c r="L91" s="114">
        <v>1</v>
      </c>
      <c r="M91" s="114">
        <v>0</v>
      </c>
      <c r="N91" s="114">
        <v>0</v>
      </c>
      <c r="O91" s="114">
        <v>0</v>
      </c>
      <c r="P91" s="114">
        <v>0</v>
      </c>
      <c r="Q91" s="114">
        <v>0</v>
      </c>
      <c r="R91" s="114">
        <v>0</v>
      </c>
      <c r="S91" s="114">
        <v>0</v>
      </c>
      <c r="T91" s="114">
        <v>0</v>
      </c>
      <c r="U91" s="114"/>
      <c r="V91" s="114"/>
      <c r="W91" s="114"/>
      <c r="X91" s="114"/>
      <c r="Y91" s="114"/>
      <c r="Z91" s="114"/>
      <c r="AA91" s="114"/>
      <c r="AB91" s="114"/>
      <c r="AC91" s="114"/>
      <c r="AD91" s="114"/>
      <c r="AE91" s="114"/>
      <c r="AF91" s="115">
        <v>11</v>
      </c>
      <c r="AG91" s="115">
        <v>0</v>
      </c>
      <c r="AH91" s="115">
        <v>7.3989927902045829E+18</v>
      </c>
    </row>
    <row r="92" spans="4:34" ht="15" customHeight="1">
      <c r="D92" s="111" t="b">
        <v>0</v>
      </c>
      <c r="E92" s="117">
        <v>45011</v>
      </c>
      <c r="F92" s="106">
        <v>0</v>
      </c>
      <c r="G92" s="106">
        <v>0</v>
      </c>
      <c r="H92" s="114">
        <v>0</v>
      </c>
      <c r="I92" s="114">
        <v>0</v>
      </c>
      <c r="J92" s="114">
        <v>0</v>
      </c>
      <c r="K92" s="114">
        <v>38</v>
      </c>
      <c r="L92" s="114">
        <v>1</v>
      </c>
      <c r="M92" s="114">
        <v>0</v>
      </c>
      <c r="N92" s="114">
        <v>0</v>
      </c>
      <c r="O92" s="114">
        <v>0</v>
      </c>
      <c r="P92" s="114">
        <v>0</v>
      </c>
      <c r="Q92" s="114">
        <v>0</v>
      </c>
      <c r="R92" s="114">
        <v>0</v>
      </c>
      <c r="S92" s="114">
        <v>0</v>
      </c>
      <c r="T92" s="114">
        <v>0</v>
      </c>
      <c r="U92" s="114"/>
      <c r="V92" s="114"/>
      <c r="W92" s="114"/>
      <c r="X92" s="114"/>
      <c r="Y92" s="114"/>
      <c r="Z92" s="114" t="s">
        <v>168</v>
      </c>
      <c r="AA92" s="114"/>
      <c r="AB92" s="114"/>
      <c r="AC92" s="114"/>
      <c r="AD92" s="114"/>
      <c r="AE92" s="114"/>
      <c r="AF92" s="115">
        <v>12</v>
      </c>
      <c r="AG92" s="115">
        <v>0</v>
      </c>
      <c r="AH92" s="115">
        <v>1.2218860560533381E+19</v>
      </c>
    </row>
    <row r="93" spans="4:34" ht="15" customHeight="1">
      <c r="D93" s="111" t="b">
        <v>0</v>
      </c>
      <c r="E93" s="117">
        <v>45018</v>
      </c>
      <c r="F93" s="106">
        <v>0</v>
      </c>
      <c r="G93" s="106">
        <v>0</v>
      </c>
      <c r="H93" s="114">
        <v>0</v>
      </c>
      <c r="I93" s="114">
        <v>0</v>
      </c>
      <c r="J93" s="114">
        <v>0</v>
      </c>
      <c r="K93" s="114">
        <v>2</v>
      </c>
      <c r="L93" s="114">
        <v>0</v>
      </c>
      <c r="M93" s="114">
        <v>0</v>
      </c>
      <c r="N93" s="114">
        <v>0</v>
      </c>
      <c r="O93" s="114">
        <v>0</v>
      </c>
      <c r="P93" s="114">
        <v>0</v>
      </c>
      <c r="Q93" s="114">
        <v>0</v>
      </c>
      <c r="R93" s="114">
        <v>0</v>
      </c>
      <c r="S93" s="114">
        <v>0</v>
      </c>
      <c r="T93" s="114">
        <v>0</v>
      </c>
      <c r="U93" s="114"/>
      <c r="V93" s="114"/>
      <c r="W93" s="114"/>
      <c r="X93" s="114"/>
      <c r="Y93" s="114"/>
      <c r="Z93" s="114"/>
      <c r="AA93" s="114"/>
      <c r="AB93" s="114"/>
      <c r="AC93" s="114"/>
      <c r="AD93" s="114"/>
      <c r="AE93" s="114"/>
      <c r="AF93" s="115">
        <v>13</v>
      </c>
      <c r="AG93" s="115">
        <v>0</v>
      </c>
      <c r="AH93" s="115">
        <v>1.0284724354411141E+19</v>
      </c>
    </row>
    <row r="94" spans="4:34" ht="15" customHeight="1">
      <c r="D94" s="111" t="b">
        <v>0</v>
      </c>
      <c r="E94" s="117">
        <v>45025</v>
      </c>
      <c r="F94" s="106">
        <v>0</v>
      </c>
      <c r="G94" s="106">
        <v>0</v>
      </c>
      <c r="H94" s="114">
        <v>0</v>
      </c>
      <c r="I94" s="114">
        <v>0</v>
      </c>
      <c r="J94" s="114">
        <v>0</v>
      </c>
      <c r="K94" s="114">
        <v>1</v>
      </c>
      <c r="L94" s="114">
        <v>1</v>
      </c>
      <c r="M94" s="114">
        <v>0</v>
      </c>
      <c r="N94" s="114">
        <v>0</v>
      </c>
      <c r="O94" s="114">
        <v>0</v>
      </c>
      <c r="P94" s="114">
        <v>0</v>
      </c>
      <c r="Q94" s="114">
        <v>1</v>
      </c>
      <c r="R94" s="114">
        <v>0</v>
      </c>
      <c r="S94" s="114">
        <v>0</v>
      </c>
      <c r="T94" s="114">
        <v>0</v>
      </c>
      <c r="U94" s="114"/>
      <c r="V94" s="114"/>
      <c r="W94" s="114"/>
      <c r="X94" s="114"/>
      <c r="Y94" s="114"/>
      <c r="Z94" s="114"/>
      <c r="AA94" s="114"/>
      <c r="AB94" s="114"/>
      <c r="AC94" s="114"/>
      <c r="AD94" s="114"/>
      <c r="AE94" s="114"/>
      <c r="AF94" s="115">
        <v>14</v>
      </c>
      <c r="AG94" s="115">
        <v>0</v>
      </c>
      <c r="AH94" s="115">
        <v>1.0318577970373513E+19</v>
      </c>
    </row>
    <row r="95" spans="4:34" ht="15" customHeight="1">
      <c r="D95" s="111" t="b">
        <v>0</v>
      </c>
      <c r="E95" s="117">
        <v>45032</v>
      </c>
      <c r="F95" s="106">
        <v>0</v>
      </c>
      <c r="G95" s="106">
        <v>0</v>
      </c>
      <c r="H95" s="114">
        <v>0</v>
      </c>
      <c r="I95" s="114">
        <v>0</v>
      </c>
      <c r="J95" s="114">
        <v>0</v>
      </c>
      <c r="K95" s="114">
        <v>0</v>
      </c>
      <c r="L95" s="114">
        <v>0</v>
      </c>
      <c r="M95" s="114">
        <v>0</v>
      </c>
      <c r="N95" s="114">
        <v>0</v>
      </c>
      <c r="O95" s="114">
        <v>0</v>
      </c>
      <c r="P95" s="114">
        <v>0</v>
      </c>
      <c r="Q95" s="114">
        <v>0</v>
      </c>
      <c r="R95" s="114">
        <v>0</v>
      </c>
      <c r="S95" s="114">
        <v>0</v>
      </c>
      <c r="T95" s="114">
        <v>0</v>
      </c>
      <c r="U95" s="114"/>
      <c r="V95" s="114"/>
      <c r="W95" s="114"/>
      <c r="X95" s="114"/>
      <c r="Y95" s="114"/>
      <c r="Z95" s="114"/>
      <c r="AA95" s="114"/>
      <c r="AB95" s="114"/>
      <c r="AC95" s="114"/>
      <c r="AD95" s="114"/>
      <c r="AE95" s="114"/>
      <c r="AF95" s="115">
        <v>15</v>
      </c>
      <c r="AG95" s="115">
        <v>0</v>
      </c>
      <c r="AH95" s="115">
        <v>1.5079432833448438E+19</v>
      </c>
    </row>
    <row r="96" spans="4:34" ht="15" customHeight="1">
      <c r="D96" s="111" t="b">
        <v>0</v>
      </c>
      <c r="E96" s="117">
        <v>45039</v>
      </c>
      <c r="F96" s="106">
        <v>0</v>
      </c>
      <c r="G96" s="106">
        <v>0</v>
      </c>
      <c r="H96" s="114">
        <v>0</v>
      </c>
      <c r="I96" s="114">
        <v>0</v>
      </c>
      <c r="J96" s="114">
        <v>0</v>
      </c>
      <c r="K96" s="114">
        <v>0</v>
      </c>
      <c r="L96" s="114">
        <v>0</v>
      </c>
      <c r="M96" s="114">
        <v>0</v>
      </c>
      <c r="N96" s="114">
        <v>0</v>
      </c>
      <c r="O96" s="114">
        <v>44</v>
      </c>
      <c r="P96" s="114">
        <v>0</v>
      </c>
      <c r="Q96" s="114">
        <v>0</v>
      </c>
      <c r="R96" s="114">
        <v>0</v>
      </c>
      <c r="S96" s="114">
        <v>0</v>
      </c>
      <c r="T96" s="114">
        <v>0</v>
      </c>
      <c r="U96" s="114"/>
      <c r="V96" s="114"/>
      <c r="W96" s="114"/>
      <c r="X96" s="114"/>
      <c r="Y96" s="114"/>
      <c r="Z96" s="114"/>
      <c r="AA96" s="114"/>
      <c r="AB96" s="114"/>
      <c r="AC96" s="114"/>
      <c r="AD96" s="114" t="s">
        <v>172</v>
      </c>
      <c r="AE96" s="114"/>
      <c r="AF96" s="115">
        <v>16</v>
      </c>
      <c r="AG96" s="115">
        <v>0</v>
      </c>
      <c r="AH96" s="115">
        <v>1.5624513585597684E+19</v>
      </c>
    </row>
    <row r="97" spans="4:34" ht="15" customHeight="1">
      <c r="D97" s="111" t="b">
        <v>0</v>
      </c>
      <c r="E97" s="117">
        <v>45046</v>
      </c>
      <c r="F97" s="106">
        <v>0</v>
      </c>
      <c r="G97" s="106">
        <v>0</v>
      </c>
      <c r="H97" s="114">
        <v>0</v>
      </c>
      <c r="I97" s="114">
        <v>0</v>
      </c>
      <c r="J97" s="114">
        <v>0</v>
      </c>
      <c r="K97" s="114">
        <v>0</v>
      </c>
      <c r="L97" s="114">
        <v>0</v>
      </c>
      <c r="M97" s="114">
        <v>0</v>
      </c>
      <c r="N97" s="114">
        <v>0</v>
      </c>
      <c r="O97" s="114">
        <v>4</v>
      </c>
      <c r="P97" s="114">
        <v>0</v>
      </c>
      <c r="Q97" s="114">
        <v>0</v>
      </c>
      <c r="R97" s="114">
        <v>0</v>
      </c>
      <c r="S97" s="114">
        <v>0</v>
      </c>
      <c r="T97" s="114">
        <v>0</v>
      </c>
      <c r="U97" s="114"/>
      <c r="V97" s="114"/>
      <c r="W97" s="114"/>
      <c r="X97" s="114"/>
      <c r="Y97" s="114"/>
      <c r="Z97" s="114"/>
      <c r="AA97" s="114"/>
      <c r="AB97" s="114"/>
      <c r="AC97" s="114"/>
      <c r="AD97" s="114"/>
      <c r="AE97" s="114"/>
      <c r="AF97" s="115">
        <v>17</v>
      </c>
      <c r="AG97" s="115">
        <v>0</v>
      </c>
      <c r="AH97" s="115">
        <v>6.549664402187348E+18</v>
      </c>
    </row>
    <row r="98" spans="4:34" ht="15" customHeight="1">
      <c r="D98" s="111" t="b">
        <v>0</v>
      </c>
      <c r="E98" s="117">
        <v>45053</v>
      </c>
      <c r="F98" s="106">
        <v>0</v>
      </c>
      <c r="G98" s="106">
        <v>0</v>
      </c>
      <c r="H98" s="114">
        <v>0</v>
      </c>
      <c r="I98" s="114">
        <v>0</v>
      </c>
      <c r="J98" s="114">
        <v>0</v>
      </c>
      <c r="K98" s="114">
        <v>0</v>
      </c>
      <c r="L98" s="114">
        <v>0</v>
      </c>
      <c r="M98" s="114">
        <v>0</v>
      </c>
      <c r="N98" s="114">
        <v>0</v>
      </c>
      <c r="O98" s="114">
        <v>1</v>
      </c>
      <c r="P98" s="114">
        <v>0</v>
      </c>
      <c r="Q98" s="114">
        <v>1</v>
      </c>
      <c r="R98" s="114">
        <v>0</v>
      </c>
      <c r="S98" s="114">
        <v>0</v>
      </c>
      <c r="T98" s="114">
        <v>0</v>
      </c>
      <c r="U98" s="114"/>
      <c r="V98" s="114"/>
      <c r="W98" s="114"/>
      <c r="X98" s="114"/>
      <c r="Y98" s="114"/>
      <c r="Z98" s="114"/>
      <c r="AA98" s="114"/>
      <c r="AB98" s="114"/>
      <c r="AC98" s="114"/>
      <c r="AD98" s="114"/>
      <c r="AE98" s="114"/>
      <c r="AF98" s="115">
        <v>18</v>
      </c>
      <c r="AG98" s="115">
        <v>0</v>
      </c>
      <c r="AH98" s="115">
        <v>9.8295696783239967E+18</v>
      </c>
    </row>
    <row r="99" spans="4:34" ht="15" customHeight="1">
      <c r="D99" s="111" t="b">
        <v>0</v>
      </c>
      <c r="E99" s="117">
        <v>45060</v>
      </c>
      <c r="F99" s="106">
        <v>0</v>
      </c>
      <c r="G99" s="106">
        <v>0</v>
      </c>
      <c r="H99" s="114">
        <v>0</v>
      </c>
      <c r="I99" s="114">
        <v>0</v>
      </c>
      <c r="J99" s="114">
        <v>0</v>
      </c>
      <c r="K99" s="114">
        <v>0</v>
      </c>
      <c r="L99" s="114">
        <v>0</v>
      </c>
      <c r="M99" s="114">
        <v>0</v>
      </c>
      <c r="N99" s="114">
        <v>0</v>
      </c>
      <c r="O99" s="114">
        <v>2</v>
      </c>
      <c r="P99" s="114">
        <v>0</v>
      </c>
      <c r="Q99" s="114">
        <v>0</v>
      </c>
      <c r="R99" s="114">
        <v>0</v>
      </c>
      <c r="S99" s="114">
        <v>0</v>
      </c>
      <c r="T99" s="114">
        <v>0</v>
      </c>
      <c r="U99" s="114"/>
      <c r="V99" s="114"/>
      <c r="W99" s="114"/>
      <c r="X99" s="114"/>
      <c r="Y99" s="114"/>
      <c r="Z99" s="114"/>
      <c r="AA99" s="114"/>
      <c r="AB99" s="114"/>
      <c r="AC99" s="114"/>
      <c r="AD99" s="114"/>
      <c r="AE99" s="114"/>
      <c r="AF99" s="115">
        <v>19</v>
      </c>
      <c r="AG99" s="115">
        <v>0</v>
      </c>
      <c r="AH99" s="115">
        <v>6.7473481749096233E+18</v>
      </c>
    </row>
    <row r="100" spans="4:34" ht="15" customHeight="1">
      <c r="D100" s="111" t="b">
        <v>0</v>
      </c>
      <c r="E100" s="117">
        <v>45067</v>
      </c>
      <c r="F100" s="106">
        <v>0</v>
      </c>
      <c r="G100" s="106">
        <v>0</v>
      </c>
      <c r="H100" s="114">
        <v>0</v>
      </c>
      <c r="I100" s="114">
        <v>0</v>
      </c>
      <c r="J100" s="114">
        <v>0</v>
      </c>
      <c r="K100" s="114">
        <v>0</v>
      </c>
      <c r="L100" s="114">
        <v>56</v>
      </c>
      <c r="M100" s="114">
        <v>0</v>
      </c>
      <c r="N100" s="114">
        <v>0</v>
      </c>
      <c r="O100" s="114">
        <v>1</v>
      </c>
      <c r="P100" s="114">
        <v>0</v>
      </c>
      <c r="Q100" s="114">
        <v>0</v>
      </c>
      <c r="R100" s="114">
        <v>0</v>
      </c>
      <c r="S100" s="114">
        <v>0</v>
      </c>
      <c r="T100" s="114">
        <v>0</v>
      </c>
      <c r="U100" s="114"/>
      <c r="V100" s="114"/>
      <c r="W100" s="114"/>
      <c r="X100" s="114"/>
      <c r="Y100" s="114"/>
      <c r="Z100" s="114"/>
      <c r="AA100" s="114" t="s">
        <v>169</v>
      </c>
      <c r="AB100" s="114"/>
      <c r="AC100" s="114"/>
      <c r="AD100" s="114"/>
      <c r="AE100" s="114"/>
      <c r="AF100" s="115">
        <v>20</v>
      </c>
      <c r="AG100" s="115">
        <v>0</v>
      </c>
      <c r="AH100" s="115">
        <v>5.3294961888226939E+18</v>
      </c>
    </row>
    <row r="101" spans="4:34" ht="15" customHeight="1">
      <c r="D101" s="111" t="b">
        <v>0</v>
      </c>
      <c r="E101" s="117">
        <v>45074</v>
      </c>
      <c r="F101" s="106">
        <v>0</v>
      </c>
      <c r="G101" s="106">
        <v>0</v>
      </c>
      <c r="H101" s="114">
        <v>0</v>
      </c>
      <c r="I101" s="114">
        <v>0</v>
      </c>
      <c r="J101" s="114">
        <v>0</v>
      </c>
      <c r="K101" s="114">
        <v>0</v>
      </c>
      <c r="L101" s="114">
        <v>7</v>
      </c>
      <c r="M101" s="114">
        <v>0</v>
      </c>
      <c r="N101" s="114">
        <v>0</v>
      </c>
      <c r="O101" s="114">
        <v>1</v>
      </c>
      <c r="P101" s="114">
        <v>0</v>
      </c>
      <c r="Q101" s="114">
        <v>0</v>
      </c>
      <c r="R101" s="114">
        <v>0</v>
      </c>
      <c r="S101" s="114">
        <v>0</v>
      </c>
      <c r="T101" s="114">
        <v>0</v>
      </c>
      <c r="U101" s="114"/>
      <c r="V101" s="114"/>
      <c r="W101" s="114"/>
      <c r="X101" s="114"/>
      <c r="Y101" s="114"/>
      <c r="Z101" s="114"/>
      <c r="AA101" s="114"/>
      <c r="AB101" s="114"/>
      <c r="AC101" s="114"/>
      <c r="AD101" s="114"/>
      <c r="AE101" s="114"/>
      <c r="AF101" s="115">
        <v>21</v>
      </c>
      <c r="AG101" s="115">
        <v>0</v>
      </c>
      <c r="AH101" s="115">
        <v>1.5855594675570125E+19</v>
      </c>
    </row>
    <row r="102" spans="4:34" ht="15" customHeight="1">
      <c r="D102" s="111" t="b">
        <v>0</v>
      </c>
      <c r="E102" s="117">
        <v>45081</v>
      </c>
      <c r="F102" s="106">
        <v>0</v>
      </c>
      <c r="G102" s="106">
        <v>0</v>
      </c>
      <c r="H102" s="114">
        <v>0</v>
      </c>
      <c r="I102" s="114">
        <v>0</v>
      </c>
      <c r="J102" s="114">
        <v>0</v>
      </c>
      <c r="K102" s="114">
        <v>0</v>
      </c>
      <c r="L102" s="114">
        <v>2</v>
      </c>
      <c r="M102" s="114">
        <v>0</v>
      </c>
      <c r="N102" s="114">
        <v>0</v>
      </c>
      <c r="O102" s="114">
        <v>0</v>
      </c>
      <c r="P102" s="114">
        <v>0</v>
      </c>
      <c r="Q102" s="114">
        <v>0</v>
      </c>
      <c r="R102" s="114">
        <v>0</v>
      </c>
      <c r="S102" s="114">
        <v>0</v>
      </c>
      <c r="T102" s="114">
        <v>0</v>
      </c>
      <c r="U102" s="114"/>
      <c r="V102" s="114"/>
      <c r="W102" s="114"/>
      <c r="X102" s="114"/>
      <c r="Y102" s="114"/>
      <c r="Z102" s="114"/>
      <c r="AA102" s="114"/>
      <c r="AB102" s="114"/>
      <c r="AC102" s="114"/>
      <c r="AD102" s="114"/>
      <c r="AE102" s="114"/>
      <c r="AF102" s="115">
        <v>22</v>
      </c>
      <c r="AG102" s="115">
        <v>0</v>
      </c>
      <c r="AH102" s="115">
        <v>4.1284821051125033E+18</v>
      </c>
    </row>
    <row r="103" spans="4:34" ht="15" customHeight="1">
      <c r="D103" s="111" t="b">
        <v>0</v>
      </c>
      <c r="E103" s="117">
        <v>45088</v>
      </c>
      <c r="F103" s="106">
        <v>0</v>
      </c>
      <c r="G103" s="106">
        <v>0</v>
      </c>
      <c r="H103" s="114">
        <v>0</v>
      </c>
      <c r="I103" s="114">
        <v>0</v>
      </c>
      <c r="J103" s="114">
        <v>0</v>
      </c>
      <c r="K103" s="114">
        <v>0</v>
      </c>
      <c r="L103" s="114">
        <v>1</v>
      </c>
      <c r="M103" s="114">
        <v>0</v>
      </c>
      <c r="N103" s="114">
        <v>0</v>
      </c>
      <c r="O103" s="114">
        <v>1</v>
      </c>
      <c r="P103" s="114">
        <v>0</v>
      </c>
      <c r="Q103" s="114">
        <v>0</v>
      </c>
      <c r="R103" s="114">
        <v>0</v>
      </c>
      <c r="S103" s="114">
        <v>0</v>
      </c>
      <c r="T103" s="114">
        <v>0</v>
      </c>
      <c r="U103" s="114"/>
      <c r="V103" s="114"/>
      <c r="W103" s="114"/>
      <c r="X103" s="114"/>
      <c r="Y103" s="114"/>
      <c r="Z103" s="114"/>
      <c r="AA103" s="114"/>
      <c r="AB103" s="114"/>
      <c r="AC103" s="114"/>
      <c r="AD103" s="114"/>
      <c r="AE103" s="114"/>
      <c r="AF103" s="115">
        <v>23</v>
      </c>
      <c r="AG103" s="115">
        <v>0</v>
      </c>
      <c r="AH103" s="115">
        <v>9.619107533489238E+18</v>
      </c>
    </row>
    <row r="104" spans="4:34" ht="15" customHeight="1">
      <c r="D104" s="111" t="b">
        <v>0</v>
      </c>
      <c r="E104" s="117">
        <v>45095</v>
      </c>
      <c r="F104" s="106">
        <v>0</v>
      </c>
      <c r="G104" s="106">
        <v>0</v>
      </c>
      <c r="H104" s="114">
        <v>73</v>
      </c>
      <c r="I104" s="114">
        <v>0</v>
      </c>
      <c r="J104" s="114">
        <v>0</v>
      </c>
      <c r="K104" s="114">
        <v>0</v>
      </c>
      <c r="L104" s="114">
        <v>1</v>
      </c>
      <c r="M104" s="114">
        <v>0</v>
      </c>
      <c r="N104" s="114">
        <v>0</v>
      </c>
      <c r="O104" s="114">
        <v>0</v>
      </c>
      <c r="P104" s="114">
        <v>0</v>
      </c>
      <c r="Q104" s="114">
        <v>0</v>
      </c>
      <c r="R104" s="114">
        <v>0</v>
      </c>
      <c r="S104" s="114">
        <v>0</v>
      </c>
      <c r="T104" s="114">
        <v>0</v>
      </c>
      <c r="U104" s="114"/>
      <c r="V104" s="114"/>
      <c r="W104" s="114" t="s">
        <v>165</v>
      </c>
      <c r="X104" s="114"/>
      <c r="Y104" s="114"/>
      <c r="Z104" s="114"/>
      <c r="AA104" s="114"/>
      <c r="AB104" s="114"/>
      <c r="AC104" s="114"/>
      <c r="AD104" s="114"/>
      <c r="AE104" s="114"/>
      <c r="AF104" s="115">
        <v>24</v>
      </c>
      <c r="AG104" s="115">
        <v>0</v>
      </c>
      <c r="AH104" s="115">
        <v>7.44772962251776E+18</v>
      </c>
    </row>
    <row r="105" spans="4:34" ht="15" customHeight="1">
      <c r="D105" s="111" t="b">
        <v>0</v>
      </c>
      <c r="E105" s="117">
        <v>45102</v>
      </c>
      <c r="F105" s="106">
        <v>0</v>
      </c>
      <c r="G105" s="106">
        <v>0</v>
      </c>
      <c r="H105" s="114">
        <v>6</v>
      </c>
      <c r="I105" s="114">
        <v>0</v>
      </c>
      <c r="J105" s="114">
        <v>0</v>
      </c>
      <c r="K105" s="114">
        <v>0</v>
      </c>
      <c r="L105" s="114">
        <v>1</v>
      </c>
      <c r="M105" s="114">
        <v>0</v>
      </c>
      <c r="N105" s="114">
        <v>0</v>
      </c>
      <c r="O105" s="114">
        <v>1</v>
      </c>
      <c r="P105" s="114">
        <v>0</v>
      </c>
      <c r="Q105" s="114">
        <v>1</v>
      </c>
      <c r="R105" s="114">
        <v>0</v>
      </c>
      <c r="S105" s="114">
        <v>0</v>
      </c>
      <c r="T105" s="114">
        <v>0</v>
      </c>
      <c r="U105" s="114"/>
      <c r="V105" s="114"/>
      <c r="W105" s="114"/>
      <c r="X105" s="114"/>
      <c r="Y105" s="114"/>
      <c r="Z105" s="114"/>
      <c r="AA105" s="114"/>
      <c r="AB105" s="114"/>
      <c r="AC105" s="114"/>
      <c r="AD105" s="114"/>
      <c r="AE105" s="114"/>
      <c r="AF105" s="115">
        <v>25</v>
      </c>
      <c r="AG105" s="115">
        <v>0</v>
      </c>
      <c r="AH105" s="115">
        <v>1.4004920247784215E+19</v>
      </c>
    </row>
    <row r="106" spans="4:34" ht="15" customHeight="1">
      <c r="D106" s="111" t="b">
        <v>0</v>
      </c>
      <c r="E106" s="117">
        <v>45109</v>
      </c>
      <c r="F106" s="106">
        <v>0</v>
      </c>
      <c r="G106" s="106">
        <v>0</v>
      </c>
      <c r="H106" s="114">
        <v>1</v>
      </c>
      <c r="I106" s="114">
        <v>0</v>
      </c>
      <c r="J106" s="114">
        <v>0</v>
      </c>
      <c r="K106" s="114">
        <v>0</v>
      </c>
      <c r="L106" s="114">
        <v>1</v>
      </c>
      <c r="M106" s="114">
        <v>0</v>
      </c>
      <c r="N106" s="114">
        <v>0</v>
      </c>
      <c r="O106" s="114">
        <v>0</v>
      </c>
      <c r="P106" s="114">
        <v>0</v>
      </c>
      <c r="Q106" s="114">
        <v>0</v>
      </c>
      <c r="R106" s="114">
        <v>0</v>
      </c>
      <c r="S106" s="114">
        <v>0</v>
      </c>
      <c r="T106" s="114">
        <v>0</v>
      </c>
      <c r="U106" s="114"/>
      <c r="V106" s="114"/>
      <c r="W106" s="114"/>
      <c r="X106" s="114"/>
      <c r="Y106" s="114"/>
      <c r="Z106" s="114"/>
      <c r="AA106" s="114"/>
      <c r="AB106" s="114"/>
      <c r="AC106" s="114"/>
      <c r="AD106" s="114"/>
      <c r="AE106" s="114"/>
      <c r="AF106" s="115">
        <v>26</v>
      </c>
      <c r="AG106" s="115">
        <v>0</v>
      </c>
      <c r="AH106" s="115">
        <v>9.8868848357366861E+17</v>
      </c>
    </row>
    <row r="107" spans="4:34" ht="15" customHeight="1">
      <c r="D107" s="111" t="b">
        <v>0</v>
      </c>
      <c r="E107" s="117">
        <v>45116</v>
      </c>
      <c r="F107" s="106">
        <v>0</v>
      </c>
      <c r="G107" s="106">
        <v>1</v>
      </c>
      <c r="H107" s="114">
        <v>1</v>
      </c>
      <c r="I107" s="114">
        <v>0</v>
      </c>
      <c r="J107" s="114">
        <v>0</v>
      </c>
      <c r="K107" s="114">
        <v>0</v>
      </c>
      <c r="L107" s="114">
        <v>1</v>
      </c>
      <c r="M107" s="114">
        <v>0</v>
      </c>
      <c r="N107" s="114">
        <v>0</v>
      </c>
      <c r="O107" s="114">
        <v>0</v>
      </c>
      <c r="P107" s="114">
        <v>0</v>
      </c>
      <c r="Q107" s="114">
        <v>0</v>
      </c>
      <c r="R107" s="114">
        <v>1</v>
      </c>
      <c r="S107" s="114">
        <v>0</v>
      </c>
      <c r="T107" s="114">
        <v>0</v>
      </c>
      <c r="U107" s="114"/>
      <c r="V107" s="114"/>
      <c r="W107" s="114"/>
      <c r="X107" s="114"/>
      <c r="Y107" s="114"/>
      <c r="Z107" s="114"/>
      <c r="AA107" s="114"/>
      <c r="AB107" s="114"/>
      <c r="AC107" s="114"/>
      <c r="AD107" s="114"/>
      <c r="AE107" s="114"/>
      <c r="AF107" s="115">
        <v>27</v>
      </c>
      <c r="AG107" s="115">
        <v>0</v>
      </c>
      <c r="AH107" s="115">
        <v>1.3333715059795954E+19</v>
      </c>
    </row>
    <row r="108" spans="4:34" ht="15" customHeight="1">
      <c r="D108" s="111" t="b">
        <v>0</v>
      </c>
      <c r="E108" s="117">
        <v>45123</v>
      </c>
      <c r="F108" s="106">
        <v>0</v>
      </c>
      <c r="G108" s="106">
        <v>1</v>
      </c>
      <c r="H108" s="114">
        <v>0</v>
      </c>
      <c r="I108" s="114">
        <v>0</v>
      </c>
      <c r="J108" s="114">
        <v>0</v>
      </c>
      <c r="K108" s="114">
        <v>0</v>
      </c>
      <c r="L108" s="114">
        <v>1</v>
      </c>
      <c r="M108" s="114">
        <v>0</v>
      </c>
      <c r="N108" s="114">
        <v>0</v>
      </c>
      <c r="O108" s="114">
        <v>0</v>
      </c>
      <c r="P108" s="114">
        <v>0</v>
      </c>
      <c r="Q108" s="114">
        <v>0</v>
      </c>
      <c r="R108" s="114">
        <v>19</v>
      </c>
      <c r="S108" s="114">
        <v>0</v>
      </c>
      <c r="T108" s="114">
        <v>0</v>
      </c>
      <c r="U108" s="114"/>
      <c r="V108" s="114"/>
      <c r="W108" s="114"/>
      <c r="X108" s="114"/>
      <c r="Y108" s="114"/>
      <c r="Z108" s="114"/>
      <c r="AA108" s="114"/>
      <c r="AB108" s="114"/>
      <c r="AC108" s="114"/>
      <c r="AD108" s="114"/>
      <c r="AE108" s="114"/>
      <c r="AF108" s="115">
        <v>28</v>
      </c>
      <c r="AG108" s="115">
        <v>0</v>
      </c>
      <c r="AH108" s="115">
        <v>1.1322994277858814E+19</v>
      </c>
    </row>
    <row r="109" spans="4:34" ht="15" customHeight="1">
      <c r="D109" s="111" t="b">
        <v>0</v>
      </c>
      <c r="E109" s="117">
        <v>45130</v>
      </c>
      <c r="F109" s="106">
        <v>0</v>
      </c>
      <c r="G109" s="106">
        <v>0</v>
      </c>
      <c r="H109" s="114">
        <v>0</v>
      </c>
      <c r="I109" s="114">
        <v>0</v>
      </c>
      <c r="J109" s="114">
        <v>0</v>
      </c>
      <c r="K109" s="114">
        <v>0</v>
      </c>
      <c r="L109" s="114">
        <v>1</v>
      </c>
      <c r="M109" s="114">
        <v>0</v>
      </c>
      <c r="N109" s="114">
        <v>0</v>
      </c>
      <c r="O109" s="114">
        <v>0</v>
      </c>
      <c r="P109" s="114">
        <v>0</v>
      </c>
      <c r="Q109" s="114">
        <v>0</v>
      </c>
      <c r="R109" s="114">
        <v>14</v>
      </c>
      <c r="S109" s="114">
        <v>0</v>
      </c>
      <c r="T109" s="114">
        <v>0</v>
      </c>
      <c r="U109" s="114"/>
      <c r="V109" s="114"/>
      <c r="W109" s="114"/>
      <c r="X109" s="114"/>
      <c r="Y109" s="114"/>
      <c r="Z109" s="114"/>
      <c r="AA109" s="114"/>
      <c r="AB109" s="114"/>
      <c r="AC109" s="114"/>
      <c r="AD109" s="114"/>
      <c r="AE109" s="114"/>
      <c r="AF109" s="115">
        <v>29</v>
      </c>
      <c r="AG109" s="115">
        <v>0</v>
      </c>
      <c r="AH109" s="115">
        <v>1.3182369320722958E+19</v>
      </c>
    </row>
    <row r="110" spans="4:34" ht="15" customHeight="1">
      <c r="D110" s="111" t="b">
        <v>0</v>
      </c>
      <c r="E110" s="117">
        <v>45137</v>
      </c>
      <c r="F110" s="106">
        <v>0</v>
      </c>
      <c r="G110" s="106">
        <v>1</v>
      </c>
      <c r="H110" s="114">
        <v>0</v>
      </c>
      <c r="I110" s="114">
        <v>0</v>
      </c>
      <c r="J110" s="114">
        <v>0</v>
      </c>
      <c r="K110" s="114">
        <v>0</v>
      </c>
      <c r="L110" s="114">
        <v>1</v>
      </c>
      <c r="M110" s="114">
        <v>0</v>
      </c>
      <c r="N110" s="114">
        <v>0</v>
      </c>
      <c r="O110" s="114">
        <v>0</v>
      </c>
      <c r="P110" s="114">
        <v>69</v>
      </c>
      <c r="Q110" s="114">
        <v>0</v>
      </c>
      <c r="R110" s="114">
        <v>3</v>
      </c>
      <c r="S110" s="114">
        <v>0</v>
      </c>
      <c r="T110" s="114">
        <v>0</v>
      </c>
      <c r="U110" s="114"/>
      <c r="V110" s="114"/>
      <c r="W110" s="114"/>
      <c r="X110" s="114"/>
      <c r="Y110" s="114"/>
      <c r="Z110" s="114"/>
      <c r="AA110" s="114"/>
      <c r="AB110" s="114"/>
      <c r="AC110" s="114"/>
      <c r="AD110" s="114"/>
      <c r="AE110" s="114" t="s">
        <v>173</v>
      </c>
      <c r="AF110" s="115">
        <v>30</v>
      </c>
      <c r="AG110" s="115">
        <v>0</v>
      </c>
      <c r="AH110" s="115">
        <v>6.2650598392390666E+18</v>
      </c>
    </row>
    <row r="111" spans="4:34" ht="15" customHeight="1">
      <c r="D111" s="111" t="b">
        <v>0</v>
      </c>
      <c r="E111" s="117">
        <v>45144</v>
      </c>
      <c r="F111" s="106">
        <v>0</v>
      </c>
      <c r="G111" s="106">
        <v>2</v>
      </c>
      <c r="H111" s="114">
        <v>0</v>
      </c>
      <c r="I111" s="114">
        <v>0</v>
      </c>
      <c r="J111" s="114">
        <v>0</v>
      </c>
      <c r="K111" s="114">
        <v>0</v>
      </c>
      <c r="L111" s="114">
        <v>1</v>
      </c>
      <c r="M111" s="114">
        <v>0</v>
      </c>
      <c r="N111" s="114">
        <v>40</v>
      </c>
      <c r="O111" s="114">
        <v>0</v>
      </c>
      <c r="P111" s="114">
        <v>3</v>
      </c>
      <c r="Q111" s="114">
        <v>0</v>
      </c>
      <c r="R111" s="114">
        <v>2</v>
      </c>
      <c r="S111" s="114">
        <v>0</v>
      </c>
      <c r="T111" s="114">
        <v>0</v>
      </c>
      <c r="U111" s="114"/>
      <c r="V111" s="114"/>
      <c r="W111" s="114"/>
      <c r="X111" s="114"/>
      <c r="Y111" s="114"/>
      <c r="Z111" s="114"/>
      <c r="AA111" s="114"/>
      <c r="AB111" s="114"/>
      <c r="AC111" s="114" t="s">
        <v>171</v>
      </c>
      <c r="AD111" s="114"/>
      <c r="AE111" s="114"/>
      <c r="AF111" s="115">
        <v>31</v>
      </c>
      <c r="AG111" s="115">
        <v>0</v>
      </c>
      <c r="AH111" s="115">
        <v>7.2251702996306668E+18</v>
      </c>
    </row>
    <row r="112" spans="4:34" ht="15" customHeight="1">
      <c r="D112" s="111" t="b">
        <v>0</v>
      </c>
      <c r="E112" s="117">
        <v>45151</v>
      </c>
      <c r="F112" s="106">
        <v>0</v>
      </c>
      <c r="G112" s="106">
        <v>2</v>
      </c>
      <c r="H112" s="114">
        <v>0</v>
      </c>
      <c r="I112" s="114">
        <v>0</v>
      </c>
      <c r="J112" s="114">
        <v>0</v>
      </c>
      <c r="K112" s="114">
        <v>0</v>
      </c>
      <c r="L112" s="114">
        <v>1</v>
      </c>
      <c r="M112" s="114">
        <v>0</v>
      </c>
      <c r="N112" s="114">
        <v>2</v>
      </c>
      <c r="O112" s="114">
        <v>0</v>
      </c>
      <c r="P112" s="114">
        <v>1</v>
      </c>
      <c r="Q112" s="114">
        <v>0</v>
      </c>
      <c r="R112" s="114">
        <v>1</v>
      </c>
      <c r="S112" s="114">
        <v>1</v>
      </c>
      <c r="T112" s="114">
        <v>0</v>
      </c>
      <c r="U112" s="114"/>
      <c r="V112" s="114"/>
      <c r="W112" s="114"/>
      <c r="X112" s="114"/>
      <c r="Y112" s="114"/>
      <c r="Z112" s="114"/>
      <c r="AA112" s="114"/>
      <c r="AB112" s="114"/>
      <c r="AC112" s="114"/>
      <c r="AD112" s="114"/>
      <c r="AE112" s="114"/>
      <c r="AF112" s="115">
        <v>32</v>
      </c>
      <c r="AG112" s="115">
        <v>0</v>
      </c>
      <c r="AH112" s="115">
        <v>1.7130808042611083E+19</v>
      </c>
    </row>
    <row r="113" spans="4:34" ht="15" customHeight="1">
      <c r="D113" s="111" t="b">
        <v>0</v>
      </c>
      <c r="E113" s="117">
        <v>45158</v>
      </c>
      <c r="F113" s="106">
        <v>0</v>
      </c>
      <c r="G113" s="106">
        <v>100</v>
      </c>
      <c r="H113" s="114">
        <v>0</v>
      </c>
      <c r="I113" s="114">
        <v>0</v>
      </c>
      <c r="J113" s="114">
        <v>0</v>
      </c>
      <c r="K113" s="114">
        <v>0</v>
      </c>
      <c r="L113" s="114">
        <v>1</v>
      </c>
      <c r="M113" s="114">
        <v>0</v>
      </c>
      <c r="N113" s="114">
        <v>1</v>
      </c>
      <c r="O113" s="114">
        <v>0</v>
      </c>
      <c r="P113" s="114">
        <v>0</v>
      </c>
      <c r="Q113" s="114">
        <v>0</v>
      </c>
      <c r="R113" s="114">
        <v>1</v>
      </c>
      <c r="S113" s="114">
        <v>0</v>
      </c>
      <c r="T113" s="114">
        <v>0</v>
      </c>
      <c r="U113" s="114"/>
      <c r="V113" s="114" t="s">
        <v>164</v>
      </c>
      <c r="W113" s="114"/>
      <c r="X113" s="114"/>
      <c r="Y113" s="114"/>
      <c r="Z113" s="114"/>
      <c r="AA113" s="114"/>
      <c r="AB113" s="114"/>
      <c r="AC113" s="114"/>
      <c r="AD113" s="114"/>
      <c r="AE113" s="114"/>
      <c r="AF113" s="115">
        <v>33</v>
      </c>
      <c r="AG113" s="115">
        <v>0</v>
      </c>
      <c r="AH113" s="115">
        <v>4.6811928641124096E+18</v>
      </c>
    </row>
    <row r="114" spans="4:34" ht="15" customHeight="1">
      <c r="D114" s="111" t="b">
        <v>0</v>
      </c>
      <c r="E114" s="117">
        <v>45165</v>
      </c>
      <c r="F114" s="106">
        <v>0</v>
      </c>
      <c r="G114" s="106">
        <v>6</v>
      </c>
      <c r="H114" s="114">
        <v>0</v>
      </c>
      <c r="I114" s="114">
        <v>0</v>
      </c>
      <c r="J114" s="114">
        <v>0</v>
      </c>
      <c r="K114" s="114">
        <v>0</v>
      </c>
      <c r="L114" s="114">
        <v>0</v>
      </c>
      <c r="M114" s="114">
        <v>0</v>
      </c>
      <c r="N114" s="114">
        <v>0</v>
      </c>
      <c r="O114" s="114">
        <v>0</v>
      </c>
      <c r="P114" s="114">
        <v>0</v>
      </c>
      <c r="Q114" s="114">
        <v>0</v>
      </c>
      <c r="R114" s="114">
        <v>1</v>
      </c>
      <c r="S114" s="114">
        <v>0</v>
      </c>
      <c r="T114" s="114">
        <v>0</v>
      </c>
      <c r="U114" s="114"/>
      <c r="V114" s="114"/>
      <c r="W114" s="114"/>
      <c r="X114" s="114"/>
      <c r="Y114" s="114"/>
      <c r="Z114" s="114"/>
      <c r="AA114" s="114"/>
      <c r="AB114" s="114"/>
      <c r="AC114" s="114"/>
      <c r="AD114" s="114"/>
      <c r="AE114" s="114"/>
      <c r="AF114" s="115">
        <v>34</v>
      </c>
      <c r="AG114" s="115">
        <v>0</v>
      </c>
      <c r="AH114" s="115">
        <v>1.6222677986360113E+19</v>
      </c>
    </row>
    <row r="115" spans="4:34" ht="15" customHeight="1">
      <c r="D115" s="111" t="b">
        <v>0</v>
      </c>
      <c r="E115" s="117">
        <v>45172</v>
      </c>
      <c r="F115" s="106">
        <v>0</v>
      </c>
      <c r="G115" s="106">
        <v>3</v>
      </c>
      <c r="H115" s="114">
        <v>0</v>
      </c>
      <c r="I115" s="114">
        <v>17</v>
      </c>
      <c r="J115" s="114">
        <v>0</v>
      </c>
      <c r="K115" s="114">
        <v>0</v>
      </c>
      <c r="L115" s="114">
        <v>0</v>
      </c>
      <c r="M115" s="114">
        <v>0</v>
      </c>
      <c r="N115" s="114">
        <v>0</v>
      </c>
      <c r="O115" s="114">
        <v>0</v>
      </c>
      <c r="P115" s="114">
        <v>0</v>
      </c>
      <c r="Q115" s="114">
        <v>0</v>
      </c>
      <c r="R115" s="114">
        <v>1</v>
      </c>
      <c r="S115" s="114">
        <v>14</v>
      </c>
      <c r="T115" s="114">
        <v>12</v>
      </c>
      <c r="U115" s="114"/>
      <c r="V115" s="114"/>
      <c r="W115" s="114"/>
      <c r="X115" s="114">
        <v>17</v>
      </c>
      <c r="Y115" s="114"/>
      <c r="Z115" s="114"/>
      <c r="AA115" s="114"/>
      <c r="AB115" s="114"/>
      <c r="AC115" s="114"/>
      <c r="AD115" s="114"/>
      <c r="AE115" s="114"/>
      <c r="AF115" s="115">
        <v>35</v>
      </c>
      <c r="AG115" s="115">
        <v>0</v>
      </c>
      <c r="AH115" s="115">
        <v>1.3775803332780614E+19</v>
      </c>
    </row>
    <row r="116" spans="4:34" ht="15" customHeight="1">
      <c r="D116" s="111" t="b">
        <v>0</v>
      </c>
      <c r="E116" s="117">
        <v>45179</v>
      </c>
      <c r="F116" s="106">
        <v>0</v>
      </c>
      <c r="G116" s="106">
        <v>2</v>
      </c>
      <c r="H116" s="114">
        <v>0</v>
      </c>
      <c r="I116" s="114">
        <v>24</v>
      </c>
      <c r="J116" s="114">
        <v>0</v>
      </c>
      <c r="K116" s="114">
        <v>0</v>
      </c>
      <c r="L116" s="114">
        <v>0</v>
      </c>
      <c r="M116" s="114">
        <v>0</v>
      </c>
      <c r="N116" s="114">
        <v>0</v>
      </c>
      <c r="O116" s="114">
        <v>0</v>
      </c>
      <c r="P116" s="114">
        <v>0</v>
      </c>
      <c r="Q116" s="114">
        <v>0</v>
      </c>
      <c r="R116" s="114">
        <v>1</v>
      </c>
      <c r="S116" s="114">
        <v>3</v>
      </c>
      <c r="T116" s="114">
        <v>1</v>
      </c>
      <c r="U116" s="114"/>
      <c r="V116" s="114"/>
      <c r="W116" s="114"/>
      <c r="X116" s="114" t="s">
        <v>166</v>
      </c>
      <c r="Y116" s="114"/>
      <c r="Z116" s="114"/>
      <c r="AA116" s="114"/>
      <c r="AB116" s="114"/>
      <c r="AC116" s="114"/>
      <c r="AD116" s="114"/>
      <c r="AE116" s="114"/>
      <c r="AF116" s="115">
        <v>36</v>
      </c>
      <c r="AG116" s="115">
        <v>0</v>
      </c>
      <c r="AH116" s="115">
        <v>8.7132576568371067E+18</v>
      </c>
    </row>
    <row r="117" spans="4:34" ht="15" customHeight="1">
      <c r="D117" s="111" t="b">
        <v>0</v>
      </c>
      <c r="E117" s="117">
        <v>45186</v>
      </c>
      <c r="F117" s="106">
        <v>0</v>
      </c>
      <c r="G117" s="106">
        <v>2</v>
      </c>
      <c r="H117" s="114">
        <v>0</v>
      </c>
      <c r="I117" s="114">
        <v>2</v>
      </c>
      <c r="J117" s="114">
        <v>0</v>
      </c>
      <c r="K117" s="114">
        <v>0</v>
      </c>
      <c r="L117" s="114">
        <v>0</v>
      </c>
      <c r="M117" s="114">
        <v>0</v>
      </c>
      <c r="N117" s="114">
        <v>0</v>
      </c>
      <c r="O117" s="114">
        <v>0</v>
      </c>
      <c r="P117" s="114">
        <v>2</v>
      </c>
      <c r="Q117" s="114">
        <v>0</v>
      </c>
      <c r="R117" s="114">
        <v>1</v>
      </c>
      <c r="S117" s="114">
        <v>3</v>
      </c>
      <c r="T117" s="114">
        <v>0</v>
      </c>
      <c r="U117" s="114"/>
      <c r="V117" s="114"/>
      <c r="W117" s="114"/>
      <c r="X117" s="114"/>
      <c r="Y117" s="114"/>
      <c r="Z117" s="114"/>
      <c r="AA117" s="114"/>
      <c r="AB117" s="114"/>
      <c r="AC117" s="114"/>
      <c r="AD117" s="114"/>
      <c r="AE117" s="114"/>
      <c r="AF117" s="115">
        <v>37</v>
      </c>
      <c r="AG117" s="115">
        <v>0</v>
      </c>
      <c r="AH117" s="115">
        <v>1.0723810312619094E+18</v>
      </c>
    </row>
    <row r="118" spans="4:34" ht="15" customHeight="1">
      <c r="D118" s="111" t="b">
        <v>0</v>
      </c>
      <c r="E118" s="117">
        <v>45193</v>
      </c>
      <c r="F118" s="106">
        <v>0</v>
      </c>
      <c r="G118" s="106">
        <v>2</v>
      </c>
      <c r="H118" s="114">
        <v>0</v>
      </c>
      <c r="I118" s="114">
        <v>0</v>
      </c>
      <c r="J118" s="114">
        <v>0</v>
      </c>
      <c r="K118" s="114">
        <v>0</v>
      </c>
      <c r="L118" s="114">
        <v>0</v>
      </c>
      <c r="M118" s="114">
        <v>0</v>
      </c>
      <c r="N118" s="114">
        <v>1</v>
      </c>
      <c r="O118" s="114">
        <v>0</v>
      </c>
      <c r="P118" s="114">
        <v>1</v>
      </c>
      <c r="Q118" s="114">
        <v>0</v>
      </c>
      <c r="R118" s="114">
        <v>1</v>
      </c>
      <c r="S118" s="114">
        <v>2</v>
      </c>
      <c r="T118" s="114">
        <v>0</v>
      </c>
      <c r="U118" s="114"/>
      <c r="V118" s="114"/>
      <c r="W118" s="114"/>
      <c r="X118" s="114"/>
      <c r="Y118" s="114"/>
      <c r="Z118" s="114"/>
      <c r="AA118" s="114"/>
      <c r="AB118" s="114"/>
      <c r="AC118" s="114"/>
      <c r="AD118" s="114"/>
      <c r="AE118" s="114"/>
      <c r="AF118" s="115">
        <v>38</v>
      </c>
      <c r="AG118" s="115">
        <v>0</v>
      </c>
      <c r="AH118" s="115">
        <v>3.4707124473286687E+18</v>
      </c>
    </row>
    <row r="119" spans="4:34" ht="15" customHeight="1">
      <c r="D119" s="111" t="b">
        <v>0</v>
      </c>
      <c r="E119" s="117">
        <v>45200</v>
      </c>
      <c r="F119" s="106">
        <v>0</v>
      </c>
      <c r="G119" s="106">
        <v>1</v>
      </c>
      <c r="H119" s="114">
        <v>0</v>
      </c>
      <c r="I119" s="114">
        <v>0</v>
      </c>
      <c r="J119" s="114">
        <v>0</v>
      </c>
      <c r="K119" s="114">
        <v>0</v>
      </c>
      <c r="L119" s="114">
        <v>1</v>
      </c>
      <c r="M119" s="114">
        <v>0</v>
      </c>
      <c r="N119" s="114">
        <v>6</v>
      </c>
      <c r="O119" s="114">
        <v>0</v>
      </c>
      <c r="P119" s="114">
        <v>0</v>
      </c>
      <c r="Q119" s="114">
        <v>0</v>
      </c>
      <c r="R119" s="114">
        <v>1</v>
      </c>
      <c r="S119" s="114">
        <v>1</v>
      </c>
      <c r="T119" s="114">
        <v>0</v>
      </c>
      <c r="U119" s="114"/>
      <c r="V119" s="114"/>
      <c r="W119" s="114"/>
      <c r="X119" s="114"/>
      <c r="Y119" s="114"/>
      <c r="Z119" s="114"/>
      <c r="AA119" s="114"/>
      <c r="AB119" s="114"/>
      <c r="AC119" s="114"/>
      <c r="AD119" s="114"/>
      <c r="AE119" s="114"/>
      <c r="AF119" s="115">
        <v>39</v>
      </c>
      <c r="AG119" s="115">
        <v>0</v>
      </c>
      <c r="AH119" s="115">
        <v>1.2268680120798874E+18</v>
      </c>
    </row>
    <row r="120" spans="4:34" ht="15" customHeight="1">
      <c r="D120" s="111" t="b">
        <v>0</v>
      </c>
      <c r="E120" s="117">
        <v>45207</v>
      </c>
      <c r="F120" s="106">
        <v>0</v>
      </c>
      <c r="G120" s="106">
        <v>1</v>
      </c>
      <c r="H120" s="114">
        <v>0</v>
      </c>
      <c r="I120" s="114">
        <v>0</v>
      </c>
      <c r="J120" s="114">
        <v>0</v>
      </c>
      <c r="K120" s="114">
        <v>0</v>
      </c>
      <c r="L120" s="114">
        <v>0</v>
      </c>
      <c r="M120" s="114">
        <v>0</v>
      </c>
      <c r="N120" s="114">
        <v>1</v>
      </c>
      <c r="O120" s="114">
        <v>0</v>
      </c>
      <c r="P120" s="114">
        <v>0</v>
      </c>
      <c r="Q120" s="114">
        <v>0</v>
      </c>
      <c r="R120" s="114">
        <v>0</v>
      </c>
      <c r="S120" s="114">
        <v>1</v>
      </c>
      <c r="T120" s="114">
        <v>0</v>
      </c>
      <c r="U120" s="114"/>
      <c r="V120" s="114"/>
      <c r="W120" s="114"/>
      <c r="X120" s="114"/>
      <c r="Y120" s="114"/>
      <c r="Z120" s="114"/>
      <c r="AA120" s="114"/>
      <c r="AB120" s="114"/>
      <c r="AC120" s="114"/>
      <c r="AD120" s="114"/>
      <c r="AE120" s="114"/>
      <c r="AF120" s="115">
        <v>40</v>
      </c>
      <c r="AG120" s="115">
        <v>0</v>
      </c>
      <c r="AH120" s="115">
        <v>4.2203375481152915E+17</v>
      </c>
    </row>
    <row r="121" spans="4:34" ht="15" customHeight="1">
      <c r="D121" s="111" t="b">
        <v>0</v>
      </c>
      <c r="E121" s="117">
        <v>45214</v>
      </c>
      <c r="F121" s="106">
        <v>0</v>
      </c>
      <c r="G121" s="106">
        <v>1</v>
      </c>
      <c r="H121" s="114">
        <v>0</v>
      </c>
      <c r="I121" s="114">
        <v>0</v>
      </c>
      <c r="J121" s="114">
        <v>0</v>
      </c>
      <c r="K121" s="114">
        <v>0</v>
      </c>
      <c r="L121" s="114">
        <v>1</v>
      </c>
      <c r="M121" s="114">
        <v>0</v>
      </c>
      <c r="N121" s="114">
        <v>1</v>
      </c>
      <c r="O121" s="114">
        <v>0</v>
      </c>
      <c r="P121" s="114">
        <v>0</v>
      </c>
      <c r="Q121" s="114">
        <v>0</v>
      </c>
      <c r="R121" s="114">
        <v>0</v>
      </c>
      <c r="S121" s="114">
        <v>1</v>
      </c>
      <c r="T121" s="114">
        <v>0</v>
      </c>
      <c r="U121" s="114"/>
      <c r="V121" s="114"/>
      <c r="W121" s="114"/>
      <c r="X121" s="114"/>
      <c r="Y121" s="114"/>
      <c r="Z121" s="114"/>
      <c r="AA121" s="114"/>
      <c r="AB121" s="114"/>
      <c r="AC121" s="114"/>
      <c r="AD121" s="114"/>
      <c r="AE121" s="114"/>
      <c r="AF121" s="115">
        <v>41</v>
      </c>
      <c r="AG121" s="115">
        <v>0</v>
      </c>
      <c r="AH121" s="115">
        <v>6.4009164831167068E+18</v>
      </c>
    </row>
    <row r="122" spans="4:34" ht="15" customHeight="1">
      <c r="D122" s="111" t="b">
        <v>0</v>
      </c>
      <c r="E122" s="117">
        <v>45221</v>
      </c>
      <c r="F122" s="106">
        <v>0</v>
      </c>
      <c r="G122" s="106">
        <v>1</v>
      </c>
      <c r="H122" s="114">
        <v>0</v>
      </c>
      <c r="I122" s="114">
        <v>0</v>
      </c>
      <c r="J122" s="114">
        <v>29</v>
      </c>
      <c r="K122" s="114">
        <v>0</v>
      </c>
      <c r="L122" s="114">
        <v>0</v>
      </c>
      <c r="M122" s="114">
        <v>0</v>
      </c>
      <c r="N122" s="114">
        <v>0</v>
      </c>
      <c r="O122" s="114">
        <v>0</v>
      </c>
      <c r="P122" s="114">
        <v>0</v>
      </c>
      <c r="Q122" s="114">
        <v>0</v>
      </c>
      <c r="R122" s="114">
        <v>0</v>
      </c>
      <c r="S122" s="114">
        <v>0</v>
      </c>
      <c r="T122" s="114">
        <v>0</v>
      </c>
      <c r="U122" s="114"/>
      <c r="V122" s="114"/>
      <c r="W122" s="114"/>
      <c r="X122" s="114"/>
      <c r="Y122" s="114" t="s">
        <v>167</v>
      </c>
      <c r="Z122" s="114"/>
      <c r="AA122" s="114"/>
      <c r="AB122" s="114"/>
      <c r="AC122" s="114"/>
      <c r="AD122" s="114"/>
      <c r="AE122" s="114"/>
      <c r="AF122" s="115">
        <v>42</v>
      </c>
      <c r="AG122" s="115">
        <v>0</v>
      </c>
      <c r="AH122" s="115">
        <v>1.2328595922649909E+19</v>
      </c>
    </row>
    <row r="123" spans="4:34" ht="15" customHeight="1">
      <c r="D123" s="111" t="b">
        <v>0</v>
      </c>
      <c r="E123" s="117">
        <v>45228</v>
      </c>
      <c r="F123" s="106">
        <v>100</v>
      </c>
      <c r="G123" s="106">
        <v>0</v>
      </c>
      <c r="H123" s="114">
        <v>0</v>
      </c>
      <c r="I123" s="114">
        <v>0</v>
      </c>
      <c r="J123" s="114">
        <v>2</v>
      </c>
      <c r="K123" s="114">
        <v>0</v>
      </c>
      <c r="L123" s="114">
        <v>1</v>
      </c>
      <c r="M123" s="114">
        <v>0</v>
      </c>
      <c r="N123" s="114">
        <v>0</v>
      </c>
      <c r="O123" s="114">
        <v>0</v>
      </c>
      <c r="P123" s="114">
        <v>0</v>
      </c>
      <c r="Q123" s="114">
        <v>0</v>
      </c>
      <c r="R123" s="114">
        <v>0</v>
      </c>
      <c r="S123" s="114">
        <v>0</v>
      </c>
      <c r="T123" s="114">
        <v>0</v>
      </c>
      <c r="U123" s="114" t="s">
        <v>163</v>
      </c>
      <c r="V123" s="114"/>
      <c r="W123" s="114"/>
      <c r="X123" s="114"/>
      <c r="Y123" s="114"/>
      <c r="Z123" s="114"/>
      <c r="AA123" s="114"/>
      <c r="AB123" s="114"/>
      <c r="AC123" s="114"/>
      <c r="AD123" s="114"/>
      <c r="AE123" s="114"/>
      <c r="AF123" s="115">
        <v>43</v>
      </c>
      <c r="AG123" s="115">
        <v>0</v>
      </c>
      <c r="AH123" s="115">
        <v>1.0729412340231301E+19</v>
      </c>
    </row>
    <row r="124" spans="4:34" ht="15" customHeight="1">
      <c r="D124" s="111" t="b">
        <v>0</v>
      </c>
      <c r="E124" s="117">
        <v>45235</v>
      </c>
      <c r="F124" s="106">
        <v>7</v>
      </c>
      <c r="G124" s="106">
        <v>0</v>
      </c>
      <c r="H124" s="114">
        <v>0</v>
      </c>
      <c r="I124" s="114">
        <v>0</v>
      </c>
      <c r="J124" s="114">
        <v>0</v>
      </c>
      <c r="K124" s="114">
        <v>0</v>
      </c>
      <c r="L124" s="114">
        <v>1</v>
      </c>
      <c r="M124" s="114">
        <v>0</v>
      </c>
      <c r="N124" s="114">
        <v>0</v>
      </c>
      <c r="O124" s="114">
        <v>0</v>
      </c>
      <c r="P124" s="114">
        <v>0</v>
      </c>
      <c r="Q124" s="114">
        <v>0</v>
      </c>
      <c r="R124" s="114">
        <v>0</v>
      </c>
      <c r="S124" s="114">
        <v>1</v>
      </c>
      <c r="T124" s="114">
        <v>0</v>
      </c>
      <c r="U124" s="114"/>
      <c r="V124" s="114"/>
      <c r="W124" s="114"/>
      <c r="X124" s="114"/>
      <c r="Y124" s="114"/>
      <c r="Z124" s="114"/>
      <c r="AA124" s="114"/>
      <c r="AB124" s="114"/>
      <c r="AC124" s="114"/>
      <c r="AD124" s="114"/>
      <c r="AE124" s="114"/>
      <c r="AF124" s="115">
        <v>44</v>
      </c>
      <c r="AG124" s="115">
        <v>0</v>
      </c>
      <c r="AH124" s="115">
        <v>4.6400810574458355E+17</v>
      </c>
    </row>
    <row r="125" spans="4:34" ht="15" customHeight="1">
      <c r="D125" s="111" t="b">
        <v>0</v>
      </c>
      <c r="E125" s="117">
        <v>45242</v>
      </c>
      <c r="F125" s="106">
        <v>3</v>
      </c>
      <c r="G125" s="106">
        <v>0</v>
      </c>
      <c r="H125" s="114">
        <v>0</v>
      </c>
      <c r="I125" s="114">
        <v>0</v>
      </c>
      <c r="J125" s="114">
        <v>0</v>
      </c>
      <c r="K125" s="114">
        <v>0</v>
      </c>
      <c r="L125" s="114">
        <v>1</v>
      </c>
      <c r="M125" s="114">
        <v>0</v>
      </c>
      <c r="N125" s="114">
        <v>0</v>
      </c>
      <c r="O125" s="114">
        <v>0</v>
      </c>
      <c r="P125" s="114">
        <v>0</v>
      </c>
      <c r="Q125" s="114">
        <v>0</v>
      </c>
      <c r="R125" s="114">
        <v>0</v>
      </c>
      <c r="S125" s="114">
        <v>0</v>
      </c>
      <c r="T125" s="114">
        <v>0</v>
      </c>
      <c r="U125" s="114"/>
      <c r="V125" s="114"/>
      <c r="W125" s="114"/>
      <c r="X125" s="114"/>
      <c r="Y125" s="114"/>
      <c r="Z125" s="114"/>
      <c r="AA125" s="114"/>
      <c r="AB125" s="114"/>
      <c r="AC125" s="114"/>
      <c r="AD125" s="114"/>
      <c r="AE125" s="114"/>
      <c r="AF125" s="115">
        <v>45</v>
      </c>
      <c r="AG125" s="115">
        <v>0</v>
      </c>
      <c r="AH125" s="115">
        <v>6.9679481172035256E+18</v>
      </c>
    </row>
    <row r="126" spans="4:34" ht="15" customHeight="1">
      <c r="D126" s="111" t="b">
        <v>0</v>
      </c>
      <c r="E126" s="117">
        <v>45249</v>
      </c>
      <c r="F126" s="106">
        <v>2</v>
      </c>
      <c r="G126" s="106">
        <v>0</v>
      </c>
      <c r="H126" s="114">
        <v>0</v>
      </c>
      <c r="I126" s="114">
        <v>0</v>
      </c>
      <c r="J126" s="114">
        <v>0</v>
      </c>
      <c r="K126" s="114">
        <v>0</v>
      </c>
      <c r="L126" s="114">
        <v>1</v>
      </c>
      <c r="M126" s="114">
        <v>0</v>
      </c>
      <c r="N126" s="114">
        <v>0</v>
      </c>
      <c r="O126" s="114">
        <v>0</v>
      </c>
      <c r="P126" s="114">
        <v>0</v>
      </c>
      <c r="Q126" s="114">
        <v>0</v>
      </c>
      <c r="R126" s="114">
        <v>0</v>
      </c>
      <c r="S126" s="114">
        <v>0</v>
      </c>
      <c r="T126" s="114">
        <v>0</v>
      </c>
      <c r="U126" s="114"/>
      <c r="V126" s="114"/>
      <c r="W126" s="114"/>
      <c r="X126" s="114"/>
      <c r="Y126" s="114"/>
      <c r="Z126" s="114"/>
      <c r="AA126" s="114"/>
      <c r="AB126" s="114"/>
      <c r="AC126" s="114"/>
      <c r="AD126" s="114"/>
      <c r="AE126" s="114"/>
      <c r="AF126" s="115">
        <v>46</v>
      </c>
      <c r="AG126" s="115">
        <v>0</v>
      </c>
      <c r="AH126" s="115">
        <v>7.792729242721622E+18</v>
      </c>
    </row>
    <row r="127" spans="4:34" ht="15" customHeight="1">
      <c r="D127" s="111" t="b">
        <v>0</v>
      </c>
      <c r="E127" s="117">
        <v>45256</v>
      </c>
      <c r="F127" s="106">
        <v>1</v>
      </c>
      <c r="G127" s="106">
        <v>0</v>
      </c>
      <c r="H127" s="114">
        <v>0</v>
      </c>
      <c r="I127" s="114">
        <v>0</v>
      </c>
      <c r="J127" s="114">
        <v>0</v>
      </c>
      <c r="K127" s="114">
        <v>0</v>
      </c>
      <c r="L127" s="114">
        <v>1</v>
      </c>
      <c r="M127" s="114">
        <v>0</v>
      </c>
      <c r="N127" s="114">
        <v>0</v>
      </c>
      <c r="O127" s="114">
        <v>0</v>
      </c>
      <c r="P127" s="114">
        <v>0</v>
      </c>
      <c r="Q127" s="114">
        <v>0</v>
      </c>
      <c r="R127" s="114">
        <v>0</v>
      </c>
      <c r="S127" s="114">
        <v>0</v>
      </c>
      <c r="T127" s="114">
        <v>0</v>
      </c>
      <c r="U127" s="114"/>
      <c r="V127" s="114"/>
      <c r="W127" s="114"/>
      <c r="X127" s="114"/>
      <c r="Y127" s="114"/>
      <c r="Z127" s="114"/>
      <c r="AA127" s="114"/>
      <c r="AB127" s="114"/>
      <c r="AC127" s="114"/>
      <c r="AD127" s="114"/>
      <c r="AE127" s="114"/>
      <c r="AF127" s="115">
        <v>47</v>
      </c>
      <c r="AG127" s="115">
        <v>0</v>
      </c>
      <c r="AH127" s="115">
        <v>1.8095640436708925E+19</v>
      </c>
    </row>
    <row r="128" spans="4:34" ht="15" customHeight="1">
      <c r="D128" s="112" t="b">
        <v>0</v>
      </c>
      <c r="E128" s="118">
        <v>45263</v>
      </c>
      <c r="F128" s="108">
        <v>1</v>
      </c>
      <c r="G128" s="108">
        <v>0</v>
      </c>
      <c r="H128" s="114">
        <v>0</v>
      </c>
      <c r="I128" s="114">
        <v>0</v>
      </c>
      <c r="J128" s="114">
        <v>0</v>
      </c>
      <c r="K128" s="114">
        <v>0</v>
      </c>
      <c r="L128" s="114">
        <v>0</v>
      </c>
      <c r="M128" s="114">
        <v>0</v>
      </c>
      <c r="N128" s="114">
        <v>0</v>
      </c>
      <c r="O128" s="114">
        <v>0</v>
      </c>
      <c r="P128" s="114">
        <v>0</v>
      </c>
      <c r="Q128" s="114">
        <v>0</v>
      </c>
      <c r="R128" s="114">
        <v>0</v>
      </c>
      <c r="S128" s="114">
        <v>0</v>
      </c>
      <c r="T128" s="114">
        <v>0</v>
      </c>
      <c r="U128" s="114"/>
      <c r="V128" s="114"/>
      <c r="W128" s="114"/>
      <c r="X128" s="114"/>
      <c r="Y128" s="114"/>
      <c r="Z128" s="114"/>
      <c r="AA128" s="114"/>
      <c r="AB128" s="114"/>
      <c r="AC128" s="114"/>
      <c r="AD128" s="114"/>
      <c r="AE128" s="114"/>
      <c r="AF128" s="115">
        <v>48</v>
      </c>
      <c r="AG128" s="115">
        <v>1</v>
      </c>
      <c r="AH128" s="115">
        <v>1.0157240208974806E+17</v>
      </c>
    </row>
  </sheetData>
  <mergeCells count="1">
    <mergeCell ref="E7:F7"/>
  </mergeCells>
  <phoneticPr fontId="32" type="noConversion"/>
  <conditionalFormatting sqref="E23:G30 E36:G40 E46:G54">
    <cfRule type="cellIs" dxfId="17" priority="12" operator="equal">
      <formula>0</formula>
    </cfRule>
  </conditionalFormatting>
  <conditionalFormatting sqref="D80:D128">
    <cfRule type="cellIs" dxfId="16" priority="11" operator="notEqual">
      <formula>FALSE</formula>
    </cfRule>
  </conditionalFormatting>
  <conditionalFormatting sqref="E17:AE17">
    <cfRule type="cellIs" dxfId="15"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14" priority="8"/>
  </conditionalFormatting>
  <conditionalFormatting sqref="E15:AE15">
    <cfRule type="cellIs" dxfId="13" priority="6" operator="notEqual">
      <formula>"Definition"</formula>
    </cfRule>
  </conditionalFormatting>
  <conditionalFormatting sqref="E7">
    <cfRule type="cellIs" dxfId="12" priority="5" operator="notEqual">
      <formula>"Dataset Description"</formula>
    </cfRule>
  </conditionalFormatting>
  <conditionalFormatting sqref="E58:G65">
    <cfRule type="cellIs" dxfId="11"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AE30 H36:AE40 H46:AE54">
    <cfRule type="cellIs" dxfId="10" priority="3" operator="equal">
      <formula>0</formula>
    </cfRule>
  </conditionalFormatting>
  <conditionalFormatting sqref="H24:AE26">
    <cfRule type="colorScale" priority="1">
      <colorScale>
        <cfvo type="num" val="0"/>
        <cfvo type="num" val="0.2"/>
        <color rgb="FF000000"/>
        <color rgb="FF7A0000"/>
      </colorScale>
    </cfRule>
  </conditionalFormatting>
  <conditionalFormatting sqref="H58:AE65">
    <cfRule type="cellIs" dxfId="9"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29F85-1B15-4CEC-BB9F-A9F92D05780C}">
  <sheetPr codeName="Sheet37">
    <tabColor rgb="FF000000"/>
  </sheetPr>
  <dimension ref="A1:W94"/>
  <sheetViews>
    <sheetView zoomScale="85" zoomScaleNormal="85" workbookViewId="0">
      <pane xSplit="4" ySplit="19" topLeftCell="E20" activePane="bottomRight" state="frozen"/>
      <selection sqref="A1:B1"/>
      <selection pane="topRight" sqref="A1:B1"/>
      <selection pane="bottomLeft" sqref="A1:B1"/>
      <selection pane="bottomRight" activeCell="D81" sqref="D81"/>
    </sheetView>
  </sheetViews>
  <sheetFormatPr defaultColWidth="15.6640625" defaultRowHeight="15" customHeight="1" outlineLevelRow="2"/>
  <cols>
    <col min="1" max="1" width="0.77734375" customWidth="1"/>
    <col min="2" max="2" width="3" customWidth="1"/>
    <col min="3" max="3" width="2.6640625" customWidth="1"/>
    <col min="4" max="4" width="25.6640625" customWidth="1"/>
    <col min="5" max="8" width="27.6640625" customWidth="1"/>
  </cols>
  <sheetData>
    <row r="1" spans="1:23" ht="19.95" hidden="1" customHeight="1">
      <c r="A1" s="13"/>
      <c r="B1" s="13"/>
      <c r="C1" s="14"/>
      <c r="D1" s="14" t="s">
        <v>0</v>
      </c>
      <c r="E1" s="14"/>
      <c r="F1" s="14"/>
      <c r="G1" s="14"/>
      <c r="H1" s="14"/>
      <c r="I1" s="14"/>
      <c r="J1" s="14"/>
      <c r="K1" s="14"/>
      <c r="L1" s="14"/>
      <c r="M1" s="14"/>
      <c r="N1" s="14"/>
      <c r="O1" s="14"/>
      <c r="P1" s="14"/>
      <c r="Q1" s="14"/>
      <c r="R1" s="14"/>
      <c r="S1" s="14"/>
      <c r="T1" s="14"/>
      <c r="U1" s="14"/>
      <c r="V1" s="14"/>
      <c r="W1" s="14"/>
    </row>
    <row r="2" spans="1:23" ht="10.199999999999999" customHeight="1"/>
    <row r="3" spans="1:23" ht="37.049999999999997" customHeight="1">
      <c r="B3" s="1" t="s">
        <v>76</v>
      </c>
      <c r="C3" s="85" t="s">
        <v>189</v>
      </c>
      <c r="D3" s="22"/>
    </row>
    <row r="4" spans="1:23" ht="10.199999999999999" customHeight="1"/>
    <row r="5" spans="1:23" ht="14.4">
      <c r="C5" s="41" t="s">
        <v>76</v>
      </c>
      <c r="D5" s="2" t="s">
        <v>5</v>
      </c>
    </row>
    <row r="6" spans="1:23" ht="10.199999999999999" customHeight="1"/>
    <row r="7" spans="1:23" ht="40.049999999999997" hidden="1" customHeight="1" outlineLevel="1">
      <c r="E7" s="155" t="s">
        <v>53</v>
      </c>
      <c r="F7" s="156"/>
    </row>
    <row r="8" spans="1:23" ht="14.4" hidden="1" outlineLevel="1"/>
    <row r="9" spans="1:23" ht="15" hidden="1" customHeight="1" outlineLevel="1">
      <c r="D9" s="21" t="s">
        <v>6</v>
      </c>
      <c r="E9" s="42">
        <v>15</v>
      </c>
    </row>
    <row r="10" spans="1:23" ht="15" hidden="1" customHeight="1" outlineLevel="1">
      <c r="D10" s="3" t="s">
        <v>50</v>
      </c>
      <c r="E10" s="26">
        <v>4</v>
      </c>
    </row>
    <row r="11" spans="1:23" ht="15" hidden="1" customHeight="1" outlineLevel="1">
      <c r="D11" s="3" t="s">
        <v>12</v>
      </c>
      <c r="E11" s="26" t="s">
        <v>241</v>
      </c>
    </row>
    <row r="12" spans="1:23" ht="15" hidden="1" customHeight="1" outlineLevel="1">
      <c r="D12" s="3" t="s">
        <v>51</v>
      </c>
      <c r="E12" s="39">
        <v>1</v>
      </c>
    </row>
    <row r="13" spans="1:23" ht="15" hidden="1" customHeight="1" outlineLevel="1">
      <c r="D13" s="3" t="s">
        <v>52</v>
      </c>
      <c r="E13" s="40">
        <v>0</v>
      </c>
    </row>
    <row r="14" spans="1:23" ht="10.199999999999999" hidden="1" customHeight="1" outlineLevel="1"/>
    <row r="15" spans="1:23" ht="34.950000000000003" hidden="1" customHeight="1" outlineLevel="1">
      <c r="D15" s="21" t="s">
        <v>2</v>
      </c>
      <c r="E15" s="43" t="s">
        <v>40</v>
      </c>
      <c r="F15" s="44" t="s">
        <v>40</v>
      </c>
      <c r="G15" s="44" t="s">
        <v>40</v>
      </c>
      <c r="H15" s="44" t="s">
        <v>40</v>
      </c>
    </row>
    <row r="16" spans="1:23" ht="10.199999999999999" hidden="1" customHeight="1" outlineLevel="1"/>
    <row r="17" spans="1:11" ht="34.950000000000003" hidden="1" customHeight="1" outlineLevel="1">
      <c r="D17" s="21" t="s">
        <v>3</v>
      </c>
      <c r="E17" s="45" t="s">
        <v>47</v>
      </c>
      <c r="F17" s="46" t="s">
        <v>47</v>
      </c>
      <c r="G17" s="47" t="s">
        <v>47</v>
      </c>
      <c r="H17" s="47" t="s">
        <v>47</v>
      </c>
    </row>
    <row r="18" spans="1:11" ht="10.199999999999999" hidden="1" customHeight="1" outlineLevel="1"/>
    <row r="19" spans="1:11" s="23" customFormat="1" ht="30" customHeight="1" collapsed="1">
      <c r="A19"/>
      <c r="B19"/>
      <c r="C19" s="91"/>
      <c r="D19" s="91" t="s">
        <v>4</v>
      </c>
      <c r="E19" s="92" t="s">
        <v>190</v>
      </c>
      <c r="F19" s="92" t="s">
        <v>191</v>
      </c>
      <c r="G19" s="92" t="s">
        <v>108</v>
      </c>
      <c r="H19" s="92" t="s">
        <v>120</v>
      </c>
      <c r="I19" s="23" t="s">
        <v>85</v>
      </c>
      <c r="J19" s="23" t="s">
        <v>38</v>
      </c>
      <c r="K19" s="23" t="s">
        <v>86</v>
      </c>
    </row>
    <row r="20" spans="1:11" ht="10.199999999999999" customHeight="1"/>
    <row r="21" spans="1:11" ht="14.4" outlineLevel="1">
      <c r="C21" s="41" t="s">
        <v>76</v>
      </c>
      <c r="D21" s="2" t="s">
        <v>7</v>
      </c>
    </row>
    <row r="22" spans="1:11" ht="10.199999999999999" customHeight="1" outlineLevel="1"/>
    <row r="23" spans="1:11" ht="15" hidden="1" customHeight="1" outlineLevel="2">
      <c r="D23" s="19" t="s">
        <v>8</v>
      </c>
      <c r="E23" s="9" t="s">
        <v>194</v>
      </c>
      <c r="F23" s="9" t="s">
        <v>194</v>
      </c>
      <c r="G23" s="9" t="s">
        <v>194</v>
      </c>
      <c r="H23" s="9" t="s">
        <v>196</v>
      </c>
    </row>
    <row r="24" spans="1:11" ht="15" hidden="1" customHeight="1" outlineLevel="2">
      <c r="D24" s="3" t="s">
        <v>9</v>
      </c>
      <c r="E24" s="10">
        <v>0.33333333333333298</v>
      </c>
      <c r="F24" s="10">
        <v>0.66666666666666596</v>
      </c>
      <c r="G24" s="10">
        <v>1</v>
      </c>
      <c r="H24" s="10">
        <v>1</v>
      </c>
    </row>
    <row r="25" spans="1:11" ht="15" hidden="1" customHeight="1" outlineLevel="2">
      <c r="D25" s="18" t="s">
        <v>10</v>
      </c>
      <c r="E25" s="10">
        <v>0</v>
      </c>
      <c r="F25" s="10">
        <v>0</v>
      </c>
      <c r="G25" s="10">
        <v>0</v>
      </c>
      <c r="H25" s="10">
        <v>0</v>
      </c>
    </row>
    <row r="26" spans="1:11" ht="15" hidden="1" customHeight="1" outlineLevel="2">
      <c r="D26" s="18" t="s">
        <v>11</v>
      </c>
      <c r="E26" s="10">
        <v>0.2323600973236</v>
      </c>
      <c r="F26" s="10">
        <v>0.22384428223844199</v>
      </c>
      <c r="G26" s="10">
        <v>0.25182481751824798</v>
      </c>
      <c r="H26" s="10">
        <v>0.145985401459854</v>
      </c>
    </row>
    <row r="27" spans="1:11" ht="15" hidden="1" customHeight="1" outlineLevel="2">
      <c r="D27" s="18" t="s">
        <v>12</v>
      </c>
      <c r="E27" s="11">
        <v>191</v>
      </c>
      <c r="F27" s="11">
        <v>184</v>
      </c>
      <c r="G27" s="11">
        <v>207</v>
      </c>
      <c r="H27" s="11">
        <v>120</v>
      </c>
    </row>
    <row r="28" spans="1:11" ht="15" hidden="1" customHeight="1" outlineLevel="2">
      <c r="D28" s="18" t="s">
        <v>13</v>
      </c>
      <c r="E28" s="11">
        <v>5</v>
      </c>
      <c r="F28" s="11">
        <v>10</v>
      </c>
      <c r="G28" s="11">
        <v>15</v>
      </c>
      <c r="H28" s="11">
        <v>15</v>
      </c>
    </row>
    <row r="29" spans="1:11" ht="15" hidden="1" customHeight="1" outlineLevel="2">
      <c r="D29" s="19" t="s">
        <v>14</v>
      </c>
      <c r="E29" s="11">
        <v>15</v>
      </c>
      <c r="F29" s="11">
        <v>15</v>
      </c>
      <c r="G29" s="11">
        <v>15</v>
      </c>
      <c r="H29" s="11">
        <v>15</v>
      </c>
    </row>
    <row r="30" spans="1:11" ht="15" hidden="1" customHeight="1" outlineLevel="2">
      <c r="D30" s="3" t="s">
        <v>15</v>
      </c>
      <c r="E30" s="11">
        <v>0</v>
      </c>
      <c r="F30" s="11">
        <v>0</v>
      </c>
      <c r="G30" s="11">
        <v>0</v>
      </c>
      <c r="H30" s="11">
        <v>0</v>
      </c>
    </row>
    <row r="31" spans="1:11" ht="10.199999999999999" hidden="1" customHeight="1" outlineLevel="2"/>
    <row r="32" spans="1:11" ht="150" hidden="1" customHeight="1" outlineLevel="2"/>
    <row r="33" spans="3:8" ht="10.199999999999999" hidden="1" customHeight="1" outlineLevel="2"/>
    <row r="34" spans="3:8" ht="14.4" outlineLevel="1" collapsed="1">
      <c r="C34" s="41" t="s">
        <v>76</v>
      </c>
      <c r="D34" s="2" t="s">
        <v>16</v>
      </c>
    </row>
    <row r="35" spans="3:8" ht="10.199999999999999" customHeight="1" outlineLevel="1"/>
    <row r="36" spans="3:8" ht="15" hidden="1" customHeight="1" outlineLevel="2">
      <c r="D36" s="3" t="s">
        <v>17</v>
      </c>
      <c r="E36" s="12"/>
      <c r="F36" s="12"/>
      <c r="G36" s="12"/>
      <c r="H36" s="12">
        <v>4.0468000000000002</v>
      </c>
    </row>
    <row r="37" spans="3:8" ht="15" hidden="1" customHeight="1" outlineLevel="2">
      <c r="D37" s="18" t="s">
        <v>18</v>
      </c>
      <c r="E37" s="12"/>
      <c r="F37" s="12"/>
      <c r="G37" s="12"/>
      <c r="H37" s="12">
        <v>2.0539999999999998</v>
      </c>
    </row>
    <row r="38" spans="3:8" ht="15" hidden="1" customHeight="1" outlineLevel="2">
      <c r="D38" s="18" t="s">
        <v>19</v>
      </c>
      <c r="E38" s="12" t="s">
        <v>242</v>
      </c>
      <c r="F38" s="12" t="s">
        <v>243</v>
      </c>
      <c r="G38" s="12" t="s">
        <v>244</v>
      </c>
      <c r="H38" s="12">
        <v>1.151</v>
      </c>
    </row>
    <row r="39" spans="3:8" ht="15" hidden="1" customHeight="1" outlineLevel="2">
      <c r="D39" s="3" t="s">
        <v>20</v>
      </c>
      <c r="E39" s="12"/>
      <c r="F39" s="12"/>
      <c r="G39" s="12"/>
      <c r="H39" s="12">
        <v>5.0861493602022403</v>
      </c>
    </row>
    <row r="40" spans="3:8" ht="15" hidden="1" customHeight="1" outlineLevel="2">
      <c r="D40" s="20" t="s">
        <v>21</v>
      </c>
      <c r="E40" s="12"/>
      <c r="F40" s="12"/>
      <c r="G40" s="12"/>
      <c r="H40" s="12">
        <v>25.868915314285701</v>
      </c>
    </row>
    <row r="41" spans="3:8" ht="10.199999999999999" hidden="1" customHeight="1" outlineLevel="2"/>
    <row r="42" spans="3:8" ht="150" hidden="1" customHeight="1" outlineLevel="2"/>
    <row r="43" spans="3:8" ht="10.199999999999999" hidden="1" customHeight="1" outlineLevel="2"/>
    <row r="44" spans="3:8" ht="14.4" outlineLevel="1" collapsed="1">
      <c r="C44" s="41" t="s">
        <v>76</v>
      </c>
      <c r="D44" s="2" t="s">
        <v>22</v>
      </c>
    </row>
    <row r="45" spans="3:8" ht="10.050000000000001" customHeight="1" outlineLevel="1"/>
    <row r="46" spans="3:8" ht="15" hidden="1" customHeight="1" outlineLevel="2">
      <c r="D46" s="3" t="s">
        <v>23</v>
      </c>
      <c r="E46" s="12"/>
      <c r="F46" s="12"/>
      <c r="G46" s="12"/>
      <c r="H46" s="12">
        <v>1.151</v>
      </c>
    </row>
    <row r="47" spans="3:8" ht="15" hidden="1" customHeight="1" outlineLevel="2">
      <c r="D47" s="18">
        <v>0.05</v>
      </c>
      <c r="E47" s="12"/>
      <c r="F47" s="12"/>
      <c r="G47" s="12"/>
      <c r="H47" s="12">
        <v>1.2650999999999999</v>
      </c>
    </row>
    <row r="48" spans="3:8" ht="15" hidden="1" customHeight="1" outlineLevel="2">
      <c r="D48" s="19">
        <v>0.25</v>
      </c>
      <c r="E48" s="12"/>
      <c r="F48" s="12"/>
      <c r="G48" s="12"/>
      <c r="H48" s="12">
        <v>1.5545</v>
      </c>
    </row>
    <row r="49" spans="3:8" ht="15" hidden="1" customHeight="1" outlineLevel="2">
      <c r="D49" s="3">
        <v>0.5</v>
      </c>
      <c r="E49" s="12"/>
      <c r="F49" s="12"/>
      <c r="G49" s="12"/>
      <c r="H49" s="12">
        <v>2.0539999999999998</v>
      </c>
    </row>
    <row r="50" spans="3:8" ht="15" hidden="1" customHeight="1" outlineLevel="2">
      <c r="D50" s="18">
        <v>0.75</v>
      </c>
      <c r="E50" s="12"/>
      <c r="F50" s="12"/>
      <c r="G50" s="12"/>
      <c r="H50" s="12">
        <v>3.1719999999999899</v>
      </c>
    </row>
    <row r="51" spans="3:8" ht="15" hidden="1" customHeight="1" outlineLevel="2">
      <c r="D51" s="18">
        <v>0.95</v>
      </c>
      <c r="E51" s="12"/>
      <c r="F51" s="12"/>
      <c r="G51" s="12"/>
      <c r="H51" s="12">
        <v>14.412099999999899</v>
      </c>
    </row>
    <row r="52" spans="3:8" ht="15" hidden="1" customHeight="1" outlineLevel="2">
      <c r="D52" s="3" t="s">
        <v>24</v>
      </c>
      <c r="E52" s="12"/>
      <c r="F52" s="12"/>
      <c r="G52" s="12"/>
      <c r="H52" s="12">
        <v>19.484999999999999</v>
      </c>
    </row>
    <row r="53" spans="3:8" ht="15" hidden="1" customHeight="1" outlineLevel="2">
      <c r="D53" s="18" t="s">
        <v>25</v>
      </c>
      <c r="E53" s="12"/>
      <c r="F53" s="12"/>
      <c r="G53" s="12"/>
      <c r="H53" s="12">
        <v>18.334</v>
      </c>
    </row>
    <row r="54" spans="3:8" ht="15" hidden="1" customHeight="1" outlineLevel="2">
      <c r="D54" s="3" t="s">
        <v>26</v>
      </c>
      <c r="E54" s="12"/>
      <c r="F54" s="12"/>
      <c r="G54" s="12"/>
      <c r="H54" s="12">
        <v>1.6174999999999899</v>
      </c>
    </row>
    <row r="55" spans="3:8" ht="10.199999999999999" hidden="1" customHeight="1" outlineLevel="2"/>
    <row r="56" spans="3:8" ht="14.4" outlineLevel="1" collapsed="1">
      <c r="C56" s="41" t="s">
        <v>76</v>
      </c>
      <c r="D56" s="2" t="s">
        <v>27</v>
      </c>
    </row>
    <row r="57" spans="3:8" ht="10.050000000000001" customHeight="1" outlineLevel="1"/>
    <row r="58" spans="3:8" ht="15" hidden="1" customHeight="1" outlineLevel="2">
      <c r="D58" s="3" t="s">
        <v>28</v>
      </c>
      <c r="E58" s="36" t="b">
        <v>0</v>
      </c>
      <c r="F58" s="36" t="b">
        <v>0</v>
      </c>
      <c r="G58" s="36" t="b">
        <v>0</v>
      </c>
      <c r="H58" s="36" t="b">
        <v>0</v>
      </c>
    </row>
    <row r="59" spans="3:8" ht="15" hidden="1" customHeight="1" outlineLevel="2">
      <c r="D59" s="18" t="s">
        <v>29</v>
      </c>
      <c r="E59" s="36" t="b">
        <v>0</v>
      </c>
      <c r="F59" s="36" t="b">
        <v>0</v>
      </c>
      <c r="G59" s="36" t="b">
        <v>0</v>
      </c>
      <c r="H59" s="36" t="b">
        <v>0</v>
      </c>
    </row>
    <row r="60" spans="3:8" ht="15" hidden="1" customHeight="1" outlineLevel="2">
      <c r="D60" s="18" t="s">
        <v>30</v>
      </c>
      <c r="E60" s="36" t="b">
        <v>0</v>
      </c>
      <c r="F60" s="36" t="b">
        <v>0</v>
      </c>
      <c r="G60" s="36" t="b">
        <v>0</v>
      </c>
      <c r="H60" s="36" t="b">
        <v>0</v>
      </c>
    </row>
    <row r="61" spans="3:8" ht="15" hidden="1" customHeight="1" outlineLevel="2">
      <c r="D61" s="18" t="s">
        <v>31</v>
      </c>
      <c r="E61" s="36" t="b">
        <v>0</v>
      </c>
      <c r="F61" s="36" t="b">
        <v>0</v>
      </c>
      <c r="G61" s="36" t="b">
        <v>0</v>
      </c>
      <c r="H61" s="36" t="b">
        <v>0</v>
      </c>
    </row>
    <row r="62" spans="3:8" ht="15" hidden="1" customHeight="1" outlineLevel="2">
      <c r="D62" s="3" t="s">
        <v>32</v>
      </c>
      <c r="E62" s="36" t="b">
        <v>0</v>
      </c>
      <c r="F62" s="36" t="b">
        <v>0</v>
      </c>
      <c r="G62" s="36" t="b">
        <v>0</v>
      </c>
      <c r="H62" s="36" t="b">
        <v>0</v>
      </c>
    </row>
    <row r="63" spans="3:8" ht="15" hidden="1" customHeight="1" outlineLevel="2">
      <c r="D63" s="18" t="s">
        <v>33</v>
      </c>
      <c r="E63" s="36" t="b">
        <v>0</v>
      </c>
      <c r="F63" s="36" t="b">
        <v>0</v>
      </c>
      <c r="G63" s="36" t="b">
        <v>0</v>
      </c>
      <c r="H63" s="36" t="b">
        <v>0</v>
      </c>
    </row>
    <row r="64" spans="3:8" ht="15" hidden="1" customHeight="1" outlineLevel="2">
      <c r="D64" s="18" t="s">
        <v>34</v>
      </c>
      <c r="E64" s="36" t="b">
        <v>0</v>
      </c>
      <c r="F64" s="36" t="b">
        <v>0</v>
      </c>
      <c r="G64" s="36" t="b">
        <v>0</v>
      </c>
      <c r="H64" s="36" t="b">
        <v>0</v>
      </c>
    </row>
    <row r="65" spans="3:11" ht="15" hidden="1" customHeight="1" outlineLevel="2">
      <c r="D65" s="3" t="s">
        <v>35</v>
      </c>
      <c r="E65" s="36" t="b">
        <v>0</v>
      </c>
      <c r="F65" s="36" t="b">
        <v>0</v>
      </c>
      <c r="G65" s="36" t="b">
        <v>0</v>
      </c>
      <c r="H65" s="36" t="b">
        <v>0</v>
      </c>
    </row>
    <row r="66" spans="3:11" ht="10.199999999999999" hidden="1" customHeight="1" outlineLevel="2"/>
    <row r="67" spans="3:11" ht="14.4" outlineLevel="1" collapsed="1">
      <c r="C67" s="41" t="s">
        <v>76</v>
      </c>
      <c r="D67" s="2" t="s">
        <v>36</v>
      </c>
    </row>
    <row r="68" spans="3:11" ht="10.050000000000001" customHeight="1" outlineLevel="1"/>
    <row r="69" spans="3:11" ht="15" hidden="1" customHeight="1" outlineLevel="2">
      <c r="D69" s="3" t="str">
        <f>IF(COUNTIF(FieldList1, "&lt;&gt;FALSE") = 0,"",SUBSTITUTE(LOWER(D58)," ","_") &amp;" = ")</f>
        <v/>
      </c>
      <c r="E69" t="str">
        <f>IF(COUNTIF(FieldList1, "&lt;&gt;FALSE") = 0,"","['"&amp;_xlfn.TEXTJOIN("', '", TRUE, _xlfn._xlws.FILTER(FieldRange,FieldList1&lt;&gt; FALSE, ""))&amp;"']")</f>
        <v/>
      </c>
    </row>
    <row r="70" spans="3:11" ht="15" hidden="1" customHeight="1" outlineLevel="2">
      <c r="D70" s="17" t="str">
        <f>IF(COUNTIF(FieldList2, "&lt;&gt;FALSE") = 0,"",SUBSTITUTE(LOWER(D59)," ","_")&amp;" = ")</f>
        <v/>
      </c>
      <c r="E70" t="str">
        <f>IF(COUNTIF(FieldList2, "&lt;&gt;FALSE") = 0,"","['"&amp;_xlfn.TEXTJOIN("', '", TRUE, _xlfn._xlws.FILTER(FieldRange,FieldList2&lt;&gt; FALSE, ""))&amp;"']")</f>
        <v/>
      </c>
    </row>
    <row r="71" spans="3:11" ht="15" hidden="1" customHeight="1" outlineLevel="2">
      <c r="D71" s="17" t="str">
        <f>IF(COUNTIF(FieldList3, "&lt;&gt;FALSE") = 0,"",SUBSTITUTE(LOWER(D60)," ","_")&amp;" = ")</f>
        <v/>
      </c>
      <c r="E71" t="str">
        <f>IF(COUNTIF(FieldList3, "&lt;&gt;FALSE") = 0,"","['"&amp;_xlfn.TEXTJOIN("', '", TRUE, _xlfn._xlws.FILTER(FieldRange,FieldList3&lt;&gt; FALSE, ""))&amp;"']")</f>
        <v/>
      </c>
    </row>
    <row r="72" spans="3:11" ht="15" hidden="1" customHeight="1" outlineLevel="2">
      <c r="D72" s="17" t="str">
        <f>IF(COUNTIF(FieldList4, "&lt;&gt;FALSE") = 0,"",SUBSTITUTE(LOWER(D61)," ","_")&amp;" = ")</f>
        <v/>
      </c>
      <c r="E72" t="str">
        <f>IF(COUNTIF(FieldList4, "&lt;&gt;FALSE") = 0,"","['"&amp;_xlfn.TEXTJOIN("', '", TRUE, _xlfn._xlws.FILTER(FieldRange,FieldList4&lt;&gt; FALSE, ""))&amp;"']")</f>
        <v/>
      </c>
    </row>
    <row r="73" spans="3:11" ht="15" hidden="1" customHeight="1" outlineLevel="2">
      <c r="D73" s="17" t="str">
        <f>IF(COUNTIF(FieldList5, "&lt;&gt;FALSE") = 0,"",SUBSTITUTE(LOWER(D62)," ","_")&amp;" = ")</f>
        <v/>
      </c>
      <c r="E73" t="str">
        <f>IF(COUNTIF(FieldList5, "&lt;&gt;FALSE") = 0,"","['"&amp;_xlfn.TEXTJOIN("', '", TRUE, _xlfn._xlws.FILTER(FieldRange,FieldList5&lt;&gt; FALSE, ""))&amp;"']")</f>
        <v/>
      </c>
    </row>
    <row r="74" spans="3:11" ht="15" hidden="1" customHeight="1" outlineLevel="2">
      <c r="D74" s="17" t="str">
        <f>IF(COUNTIF(FieldList6, "&lt;&gt;FALSE") = 0,"",SUBSTITUTE(LOWER(D63)," ","_")&amp;" = ")</f>
        <v/>
      </c>
      <c r="E74" t="str">
        <f>IF(COUNTIF(FieldList6, "&lt;&gt;FALSE") = 0,"","['"&amp;_xlfn.TEXTJOIN("', '", TRUE, _xlfn._xlws.FILTER(FieldRange,FieldList6&lt;&gt; FALSE, ""))&amp;"']")</f>
        <v/>
      </c>
    </row>
    <row r="75" spans="3:11" ht="15" hidden="1" customHeight="1" outlineLevel="2">
      <c r="D75" s="16" t="str">
        <f>IF(COUNTIF(FieldList7, "&lt;&gt;FALSE") = 0,"",SUBSTITUTE(LOWER(D64)," ","_")&amp;" = ")</f>
        <v/>
      </c>
      <c r="E75" t="str" cm="1">
        <f t="array" ref="E75">IF(COUNTIF(FieldList7, "&lt;&gt;FALSE") = 0,"","['"&amp;_xlfn.TEXTJOIN("', '", TRUE, _xlfn._xlws.FILTER(FieldRange,FieldList7&lt;&gt; FALSE, ""))&amp;"']")</f>
        <v/>
      </c>
    </row>
    <row r="76" spans="3:11" ht="15" hidden="1" customHeight="1" outlineLevel="2">
      <c r="D76" s="3" t="str">
        <f>IF(COUNTIF(FieldList8, "&lt;&gt;FALSE") = 0,"",SUBSTITUTE(LOWER(D65)," ","_")&amp;" = ")</f>
        <v/>
      </c>
      <c r="E76" t="str" cm="1">
        <f t="array" ref="E76">IF(COUNTIF(FieldList8, "&lt;&gt;FALSE") = 0,"","['"&amp;_xlfn.TEXTJOIN("', '", TRUE, _xlfn._xlws.FILTER(FieldRange,FieldList8&lt;&gt; FALSE, ""))&amp;"']")</f>
        <v/>
      </c>
    </row>
    <row r="77" spans="3:11" ht="15" hidden="1" customHeight="1" outlineLevel="2">
      <c r="D77" s="15" t="str">
        <f>IF(COUNTIF(tbl_SourceData_tree[Record List], "&lt;&gt;FALSE") = 0,"",SUBSTITUTE(LOWER(LightHeader)," ", "_") &amp;" = ")</f>
        <v/>
      </c>
      <c r="E77" t="str" cm="1">
        <f t="array" ref="E77">IF(COUNTIF(tbl_SourceData_tree[Record List], "&lt;&gt;FALSE") = 0,"","['"&amp;_xlfn.TEXTJOIN("', '", TRUE, _xlfn._xlws.FILTER(_xlfn.TAKE(tbl_SourceData_tree[],,-1), tbl_SourceData_tree[Record List] &lt;&gt; FALSE, ""))&amp;"']")</f>
        <v/>
      </c>
    </row>
    <row r="78" spans="3:11" ht="10.199999999999999" hidden="1" customHeight="1" outlineLevel="1" collapsed="1"/>
    <row r="79" spans="3:11" ht="30" customHeight="1">
      <c r="D79" s="109" t="s">
        <v>37</v>
      </c>
      <c r="E79" s="100" t="s">
        <v>190</v>
      </c>
      <c r="F79" s="100" t="s">
        <v>191</v>
      </c>
      <c r="G79" s="100" t="s">
        <v>108</v>
      </c>
      <c r="H79" s="101" t="s">
        <v>120</v>
      </c>
      <c r="I79" s="109" t="s">
        <v>85</v>
      </c>
      <c r="J79" s="109" t="s">
        <v>38</v>
      </c>
      <c r="K79" s="109" t="s">
        <v>86</v>
      </c>
    </row>
    <row r="80" spans="3:11" ht="15" customHeight="1">
      <c r="D80" s="110" t="b">
        <v>0</v>
      </c>
      <c r="E80" s="102" t="s">
        <v>1566</v>
      </c>
      <c r="F80" s="102" t="s">
        <v>1539</v>
      </c>
      <c r="G80" s="102" t="s">
        <v>1539</v>
      </c>
      <c r="H80" s="114">
        <v>19.484999999999999</v>
      </c>
      <c r="I80" s="115">
        <v>0</v>
      </c>
      <c r="J80" s="115">
        <v>0</v>
      </c>
      <c r="K80" s="115">
        <v>2.2100278057803162E+18</v>
      </c>
    </row>
    <row r="81" spans="4:11" ht="15" customHeight="1">
      <c r="D81" s="110" t="b">
        <v>0</v>
      </c>
      <c r="E81" s="102" t="s">
        <v>1567</v>
      </c>
      <c r="F81" s="102" t="s">
        <v>1568</v>
      </c>
      <c r="G81" s="102" t="s">
        <v>1568</v>
      </c>
      <c r="H81" s="114">
        <v>12.238</v>
      </c>
      <c r="I81" s="115">
        <v>1</v>
      </c>
      <c r="J81" s="115">
        <v>0</v>
      </c>
      <c r="K81" s="115">
        <v>1.7139450894126152E+19</v>
      </c>
    </row>
    <row r="82" spans="4:11" ht="15" customHeight="1">
      <c r="D82" s="111" t="b">
        <v>0</v>
      </c>
      <c r="E82" s="105" t="s">
        <v>1567</v>
      </c>
      <c r="F82" s="106" t="s">
        <v>1569</v>
      </c>
      <c r="G82" s="106" t="s">
        <v>1569</v>
      </c>
      <c r="H82" s="114">
        <v>4.8719999999999999</v>
      </c>
      <c r="I82" s="115">
        <v>2</v>
      </c>
      <c r="J82" s="115">
        <v>0</v>
      </c>
      <c r="K82" s="115">
        <v>7.913516372635775E+18</v>
      </c>
    </row>
    <row r="83" spans="4:11" ht="15" customHeight="1">
      <c r="D83" s="111" t="b">
        <v>0</v>
      </c>
      <c r="E83" s="105" t="s">
        <v>242</v>
      </c>
      <c r="F83" s="106" t="s">
        <v>243</v>
      </c>
      <c r="G83" s="106" t="s">
        <v>1517</v>
      </c>
      <c r="H83" s="114">
        <v>3.6930000000000001</v>
      </c>
      <c r="I83" s="115">
        <v>3</v>
      </c>
      <c r="J83" s="115">
        <v>0</v>
      </c>
      <c r="K83" s="115">
        <v>4.7855546409990574E+18</v>
      </c>
    </row>
    <row r="84" spans="4:11" ht="15" customHeight="1">
      <c r="D84" s="111" t="b">
        <v>0</v>
      </c>
      <c r="E84" s="105" t="s">
        <v>1567</v>
      </c>
      <c r="F84" s="106" t="s">
        <v>1515</v>
      </c>
      <c r="G84" s="106" t="s">
        <v>1515</v>
      </c>
      <c r="H84" s="114">
        <v>2.6509999999999998</v>
      </c>
      <c r="I84" s="115">
        <v>4</v>
      </c>
      <c r="J84" s="115">
        <v>0</v>
      </c>
      <c r="K84" s="115">
        <v>1.4494188075434514E+19</v>
      </c>
    </row>
    <row r="85" spans="4:11" ht="15" customHeight="1">
      <c r="D85" s="111" t="b">
        <v>0</v>
      </c>
      <c r="E85" s="105" t="s">
        <v>242</v>
      </c>
      <c r="F85" s="106" t="s">
        <v>1521</v>
      </c>
      <c r="G85" s="106" t="s">
        <v>1521</v>
      </c>
      <c r="H85" s="114">
        <v>2.6379999999999999</v>
      </c>
      <c r="I85" s="115">
        <v>5</v>
      </c>
      <c r="J85" s="115">
        <v>0</v>
      </c>
      <c r="K85" s="115">
        <v>1.6414559836736702E+19</v>
      </c>
    </row>
    <row r="86" spans="4:11" ht="15" customHeight="1">
      <c r="D86" s="111" t="b">
        <v>0</v>
      </c>
      <c r="E86" s="105" t="s">
        <v>242</v>
      </c>
      <c r="F86" s="106" t="s">
        <v>243</v>
      </c>
      <c r="G86" s="106" t="s">
        <v>1519</v>
      </c>
      <c r="H86" s="114">
        <v>2.5830000000000002</v>
      </c>
      <c r="I86" s="115">
        <v>6</v>
      </c>
      <c r="J86" s="115">
        <v>0</v>
      </c>
      <c r="K86" s="115">
        <v>1.0925246642749788E+19</v>
      </c>
    </row>
    <row r="87" spans="4:11" ht="15" customHeight="1">
      <c r="D87" s="111" t="b">
        <v>0</v>
      </c>
      <c r="E87" s="105" t="s">
        <v>1570</v>
      </c>
      <c r="F87" s="106" t="s">
        <v>1571</v>
      </c>
      <c r="G87" s="106" t="s">
        <v>1571</v>
      </c>
      <c r="H87" s="114">
        <v>2.0539999999999998</v>
      </c>
      <c r="I87" s="115">
        <v>7</v>
      </c>
      <c r="J87" s="115">
        <v>0</v>
      </c>
      <c r="K87" s="115">
        <v>6.2486160235955231E+18</v>
      </c>
    </row>
    <row r="88" spans="4:11" ht="15" customHeight="1">
      <c r="D88" s="111" t="b">
        <v>0</v>
      </c>
      <c r="E88" s="105" t="s">
        <v>242</v>
      </c>
      <c r="F88" s="106" t="s">
        <v>243</v>
      </c>
      <c r="G88" s="106" t="s">
        <v>1522</v>
      </c>
      <c r="H88" s="114">
        <v>1.944</v>
      </c>
      <c r="I88" s="115">
        <v>8</v>
      </c>
      <c r="J88" s="115">
        <v>0</v>
      </c>
      <c r="K88" s="115">
        <v>3.4661938109011386E+17</v>
      </c>
    </row>
    <row r="89" spans="4:11" ht="15" customHeight="1">
      <c r="D89" s="111" t="b">
        <v>0</v>
      </c>
      <c r="E89" s="105" t="s">
        <v>1566</v>
      </c>
      <c r="F89" s="106" t="s">
        <v>1539</v>
      </c>
      <c r="G89" s="106" t="s">
        <v>1516</v>
      </c>
      <c r="H89" s="114">
        <v>1.647</v>
      </c>
      <c r="I89" s="115">
        <v>9</v>
      </c>
      <c r="J89" s="115">
        <v>0</v>
      </c>
      <c r="K89" s="115">
        <v>1.8226834738090934E+19</v>
      </c>
    </row>
    <row r="90" spans="4:11" ht="15" customHeight="1">
      <c r="D90" s="111" t="b">
        <v>0</v>
      </c>
      <c r="E90" s="105" t="s">
        <v>242</v>
      </c>
      <c r="F90" s="106" t="s">
        <v>1572</v>
      </c>
      <c r="G90" s="106" t="s">
        <v>1572</v>
      </c>
      <c r="H90" s="114">
        <v>1.5780000000000001</v>
      </c>
      <c r="I90" s="115">
        <v>10</v>
      </c>
      <c r="J90" s="115">
        <v>0</v>
      </c>
      <c r="K90" s="115">
        <v>8.8221646168039475E+18</v>
      </c>
    </row>
    <row r="91" spans="4:11" ht="15" customHeight="1">
      <c r="D91" s="111" t="b">
        <v>0</v>
      </c>
      <c r="E91" s="105" t="s">
        <v>1567</v>
      </c>
      <c r="F91" s="106" t="s">
        <v>1573</v>
      </c>
      <c r="G91" s="106" t="s">
        <v>1573</v>
      </c>
      <c r="H91" s="114">
        <v>1.5309999999999999</v>
      </c>
      <c r="I91" s="115">
        <v>11</v>
      </c>
      <c r="J91" s="115">
        <v>0</v>
      </c>
      <c r="K91" s="115">
        <v>7.8119896425714074E+18</v>
      </c>
    </row>
    <row r="92" spans="4:11" ht="15" customHeight="1">
      <c r="D92" s="111" t="b">
        <v>0</v>
      </c>
      <c r="E92" s="105" t="s">
        <v>244</v>
      </c>
      <c r="F92" s="106" t="s">
        <v>244</v>
      </c>
      <c r="G92" s="106" t="s">
        <v>244</v>
      </c>
      <c r="H92" s="114">
        <v>1.323</v>
      </c>
      <c r="I92" s="115">
        <v>12</v>
      </c>
      <c r="J92" s="115">
        <v>0</v>
      </c>
      <c r="K92" s="115">
        <v>1.1588662511121822E+19</v>
      </c>
    </row>
    <row r="93" spans="4:11" ht="15" customHeight="1">
      <c r="D93" s="111" t="b">
        <v>0</v>
      </c>
      <c r="E93" s="105" t="s">
        <v>242</v>
      </c>
      <c r="F93" s="106" t="s">
        <v>243</v>
      </c>
      <c r="G93" s="106" t="s">
        <v>1523</v>
      </c>
      <c r="H93" s="114">
        <v>1.3140000000000001</v>
      </c>
      <c r="I93" s="115">
        <v>13</v>
      </c>
      <c r="J93" s="115">
        <v>0</v>
      </c>
      <c r="K93" s="115">
        <v>1.2175798003456604E+19</v>
      </c>
    </row>
    <row r="94" spans="4:11" ht="15" customHeight="1">
      <c r="D94" s="112" t="b">
        <v>0</v>
      </c>
      <c r="E94" s="107" t="s">
        <v>1566</v>
      </c>
      <c r="F94" s="108" t="s">
        <v>1539</v>
      </c>
      <c r="G94" s="108" t="s">
        <v>1520</v>
      </c>
      <c r="H94" s="114">
        <v>1.151</v>
      </c>
      <c r="I94" s="115">
        <v>14</v>
      </c>
      <c r="J94" s="115">
        <v>0</v>
      </c>
      <c r="K94" s="115">
        <v>1.6833791917260042E+19</v>
      </c>
    </row>
  </sheetData>
  <mergeCells count="1">
    <mergeCell ref="E7:F7"/>
  </mergeCells>
  <phoneticPr fontId="32" type="noConversion"/>
  <conditionalFormatting sqref="E23:G30 E36:G40 E46:G54">
    <cfRule type="cellIs" dxfId="8" priority="12" operator="equal">
      <formula>0</formula>
    </cfRule>
  </conditionalFormatting>
  <conditionalFormatting sqref="D80:D94">
    <cfRule type="cellIs" dxfId="7" priority="11" operator="notEqual">
      <formula>FALSE</formula>
    </cfRule>
  </conditionalFormatting>
  <conditionalFormatting sqref="E17:H17">
    <cfRule type="cellIs" dxfId="6" priority="7" operator="notEqual">
      <formula>"Note"</formula>
    </cfRule>
  </conditionalFormatting>
  <conditionalFormatting sqref="E24:G26">
    <cfRule type="colorScale" priority="9">
      <colorScale>
        <cfvo type="num" val="0"/>
        <cfvo type="num" val="0.2"/>
        <color rgb="FF000000"/>
        <color rgb="FF7A0000"/>
      </colorScale>
    </cfRule>
  </conditionalFormatting>
  <conditionalFormatting sqref="D79 D58:D65">
    <cfRule type="duplicateValues" dxfId="5" priority="8"/>
  </conditionalFormatting>
  <conditionalFormatting sqref="E15:H15">
    <cfRule type="cellIs" dxfId="4" priority="6" operator="notEqual">
      <formula>"Definition"</formula>
    </cfRule>
  </conditionalFormatting>
  <conditionalFormatting sqref="E7">
    <cfRule type="cellIs" dxfId="3" priority="5" operator="notEqual">
      <formula>"Dataset Description"</formula>
    </cfRule>
  </conditionalFormatting>
  <conditionalFormatting sqref="E58:G65">
    <cfRule type="cellIs" dxfId="2" priority="10" operator="notEqual">
      <formula>FALSE</formula>
    </cfRule>
  </conditionalFormatting>
  <conditionalFormatting sqref="E12:E13">
    <cfRule type="colorScale" priority="4">
      <colorScale>
        <cfvo type="num" val="0"/>
        <cfvo type="num" val="0.2"/>
        <color theme="1" tint="-0.499984740745262"/>
        <color rgb="FF7A0000"/>
      </colorScale>
    </cfRule>
  </conditionalFormatting>
  <conditionalFormatting sqref="H23:H30 H36:H40 H46:H54">
    <cfRule type="cellIs" dxfId="1" priority="3" operator="equal">
      <formula>0</formula>
    </cfRule>
  </conditionalFormatting>
  <conditionalFormatting sqref="H24:H26">
    <cfRule type="colorScale" priority="1">
      <colorScale>
        <cfvo type="num" val="0"/>
        <cfvo type="num" val="0.2"/>
        <color rgb="FF000000"/>
        <color rgb="FF7A0000"/>
      </colorScale>
    </cfRule>
  </conditionalFormatting>
  <conditionalFormatting sqref="H58:H65">
    <cfRule type="cellIs" dxfId="0" priority="2" operator="notEqual">
      <formula>FALSE</formula>
    </cfRule>
  </conditionalFormatting>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2D501-8991-47EC-AA6F-76EFC6E8946C}">
  <sheetPr codeName="Sheet3">
    <tabColor rgb="FF5D1955"/>
  </sheetPr>
  <dimension ref="B1:Z49"/>
  <sheetViews>
    <sheetView zoomScale="85" zoomScaleNormal="85" workbookViewId="0">
      <selection activeCell="E50" sqref="E50"/>
    </sheetView>
  </sheetViews>
  <sheetFormatPr defaultColWidth="8.77734375" defaultRowHeight="14.4" outlineLevelRow="1"/>
  <cols>
    <col min="1" max="1" width="6.44140625" customWidth="1"/>
    <col min="2" max="2" width="5.77734375" customWidth="1"/>
    <col min="3" max="3" width="2.77734375" customWidth="1"/>
    <col min="4" max="4" width="25.77734375" style="58" customWidth="1"/>
    <col min="5" max="6" width="35.77734375" style="58" customWidth="1"/>
    <col min="7" max="7" width="20.77734375" customWidth="1"/>
    <col min="8" max="8" width="47.6640625" customWidth="1"/>
    <col min="9" max="9" width="16.88671875" customWidth="1"/>
    <col min="10" max="12" width="20.77734375" customWidth="1"/>
    <col min="13" max="85" width="24.77734375" customWidth="1"/>
  </cols>
  <sheetData>
    <row r="1" spans="2:13">
      <c r="G1" s="58"/>
      <c r="H1" s="58"/>
      <c r="I1" s="58"/>
      <c r="J1" s="58"/>
      <c r="K1" s="58"/>
      <c r="L1" s="58"/>
    </row>
    <row r="2" spans="2:13">
      <c r="G2" s="58"/>
      <c r="H2" s="58"/>
      <c r="I2" s="58"/>
      <c r="J2" s="58"/>
      <c r="K2" s="58"/>
      <c r="L2" s="58"/>
    </row>
    <row r="3" spans="2:13" ht="30" customHeight="1">
      <c r="B3" s="82" t="e" vm="1">
        <v>#VALUE!</v>
      </c>
      <c r="C3" s="85" t="s">
        <v>54</v>
      </c>
      <c r="F3" s="61"/>
      <c r="K3" s="58"/>
      <c r="L3" s="58"/>
    </row>
    <row r="4" spans="2:13" ht="10.050000000000001" customHeight="1">
      <c r="B4" s="82"/>
      <c r="C4" s="22"/>
      <c r="F4" s="61"/>
      <c r="K4" s="58"/>
      <c r="L4" s="58"/>
    </row>
    <row r="5" spans="2:13" ht="37.049999999999997" customHeight="1">
      <c r="C5" s="84" t="s">
        <v>76</v>
      </c>
      <c r="D5" s="83" t="s">
        <v>55</v>
      </c>
      <c r="E5" s="78"/>
      <c r="G5" s="79"/>
      <c r="H5" s="58"/>
      <c r="I5" s="58"/>
      <c r="J5" s="58"/>
      <c r="K5" s="58"/>
      <c r="L5" s="58"/>
    </row>
    <row r="6" spans="2:13" ht="15" hidden="1" customHeight="1" outlineLevel="1">
      <c r="G6" s="58"/>
      <c r="H6" s="58"/>
      <c r="I6" s="58"/>
      <c r="J6" s="58"/>
      <c r="K6" s="58"/>
      <c r="L6" s="58"/>
    </row>
    <row r="7" spans="2:13" ht="10.050000000000001" hidden="1" customHeight="1" outlineLevel="1">
      <c r="C7" s="1"/>
      <c r="D7" s="59"/>
      <c r="E7" s="59"/>
      <c r="G7" s="58"/>
      <c r="H7" s="58"/>
      <c r="I7" s="58"/>
      <c r="J7" s="58"/>
      <c r="K7" s="58"/>
      <c r="L7" s="58"/>
    </row>
    <row r="8" spans="2:13" ht="43.95" hidden="1" customHeight="1" outlineLevel="1">
      <c r="D8" s="157" t="s">
        <v>56</v>
      </c>
      <c r="E8" s="157"/>
      <c r="G8" s="157" t="s">
        <v>57</v>
      </c>
      <c r="H8" s="157"/>
      <c r="I8" s="58"/>
      <c r="J8" s="81" t="s">
        <v>58</v>
      </c>
      <c r="K8" s="58"/>
      <c r="L8" s="58"/>
    </row>
    <row r="9" spans="2:13" ht="15" hidden="1" customHeight="1" outlineLevel="1">
      <c r="G9" s="58"/>
      <c r="H9" s="58"/>
      <c r="I9" s="58"/>
      <c r="J9" s="58"/>
      <c r="K9" s="58"/>
      <c r="L9" s="58"/>
      <c r="M9" s="48"/>
    </row>
    <row r="10" spans="2:13" ht="30" hidden="1" customHeight="1" outlineLevel="1">
      <c r="D10" s="65" t="s">
        <v>59</v>
      </c>
      <c r="E10" s="67" t="s">
        <v>60</v>
      </c>
      <c r="G10" s="80" t="s">
        <v>73</v>
      </c>
      <c r="H10" s="67" t="s">
        <v>60</v>
      </c>
      <c r="I10" s="58"/>
      <c r="J10" s="65" t="s">
        <v>74</v>
      </c>
      <c r="K10" s="67" t="s">
        <v>75</v>
      </c>
      <c r="L10" s="58"/>
      <c r="M10" s="48"/>
    </row>
    <row r="11" spans="2:13" ht="15" hidden="1" customHeight="1" outlineLevel="1">
      <c r="D11" s="60" t="s">
        <v>1574</v>
      </c>
      <c r="E11" s="89" t="s">
        <v>1575</v>
      </c>
      <c r="G11" s="70" t="s">
        <v>1597</v>
      </c>
      <c r="H11" s="87" t="s">
        <v>1598</v>
      </c>
      <c r="I11" s="58"/>
      <c r="J11" s="71" t="s">
        <v>1611</v>
      </c>
      <c r="K11" s="72" t="s">
        <v>1612</v>
      </c>
      <c r="L11" s="58"/>
      <c r="M11" s="49"/>
    </row>
    <row r="12" spans="2:13" ht="15" hidden="1" customHeight="1" outlineLevel="1">
      <c r="D12" s="60" t="s">
        <v>1576</v>
      </c>
      <c r="E12" s="89" t="s">
        <v>1577</v>
      </c>
      <c r="G12" s="60" t="s">
        <v>1599</v>
      </c>
      <c r="H12" s="88" t="s">
        <v>1600</v>
      </c>
      <c r="I12" s="58"/>
      <c r="J12" s="71"/>
      <c r="K12" s="72"/>
      <c r="L12" s="58"/>
    </row>
    <row r="13" spans="2:13" ht="15" hidden="1" customHeight="1" outlineLevel="1">
      <c r="D13" s="60" t="s">
        <v>1578</v>
      </c>
      <c r="E13" s="89">
        <v>16</v>
      </c>
      <c r="G13" s="129" t="s">
        <v>1601</v>
      </c>
      <c r="H13" s="88"/>
    </row>
    <row r="14" spans="2:13" ht="15" hidden="1" customHeight="1" outlineLevel="1">
      <c r="D14" s="60" t="s">
        <v>1579</v>
      </c>
      <c r="E14" s="89" t="b">
        <v>0</v>
      </c>
      <c r="G14" s="129" t="s">
        <v>1602</v>
      </c>
      <c r="H14" s="88" t="s">
        <v>1603</v>
      </c>
    </row>
    <row r="15" spans="2:13" ht="15" hidden="1" customHeight="1" outlineLevel="1">
      <c r="D15" s="60" t="s">
        <v>1580</v>
      </c>
      <c r="E15" s="89" t="b">
        <v>1</v>
      </c>
      <c r="G15" s="129" t="s">
        <v>1604</v>
      </c>
      <c r="H15" s="88" t="b">
        <v>0</v>
      </c>
    </row>
    <row r="16" spans="2:13" ht="15" hidden="1" customHeight="1" outlineLevel="1">
      <c r="D16" s="60" t="s">
        <v>1581</v>
      </c>
      <c r="E16" s="89" t="s">
        <v>1582</v>
      </c>
      <c r="G16" s="129" t="s">
        <v>1605</v>
      </c>
      <c r="H16" s="88" t="b">
        <v>0</v>
      </c>
    </row>
    <row r="17" spans="3:26" ht="15" hidden="1" customHeight="1" outlineLevel="1">
      <c r="D17" s="60" t="s">
        <v>1583</v>
      </c>
      <c r="E17" s="90">
        <v>46189</v>
      </c>
      <c r="G17" s="129" t="s">
        <v>1606</v>
      </c>
      <c r="H17" s="88" t="s">
        <v>1607</v>
      </c>
    </row>
    <row r="18" spans="3:26" ht="15" hidden="1" customHeight="1" outlineLevel="1">
      <c r="D18" s="60" t="s">
        <v>1584</v>
      </c>
      <c r="E18" s="89">
        <v>11</v>
      </c>
      <c r="G18" s="129" t="s">
        <v>1608</v>
      </c>
      <c r="H18" s="88" t="b">
        <v>1</v>
      </c>
    </row>
    <row r="19" spans="3:26" ht="15" hidden="1" customHeight="1" outlineLevel="1">
      <c r="D19" s="60" t="s">
        <v>1585</v>
      </c>
      <c r="E19" s="89" t="s">
        <v>1586</v>
      </c>
      <c r="G19" s="129" t="s">
        <v>1609</v>
      </c>
      <c r="H19" s="88" t="b">
        <v>0</v>
      </c>
    </row>
    <row r="20" spans="3:26" ht="15" hidden="1" customHeight="1" outlineLevel="1">
      <c r="D20" s="60" t="s">
        <v>1587</v>
      </c>
      <c r="E20" s="89" t="s">
        <v>1588</v>
      </c>
      <c r="G20" s="129" t="s">
        <v>1610</v>
      </c>
      <c r="H20" s="88" t="b">
        <v>0</v>
      </c>
    </row>
    <row r="21" spans="3:26" ht="15" hidden="1" customHeight="1" outlineLevel="1">
      <c r="C21" s="50"/>
      <c r="D21" s="60" t="s">
        <v>1589</v>
      </c>
      <c r="E21" s="89" t="s">
        <v>1590</v>
      </c>
      <c r="G21" s="130" t="s">
        <v>1579</v>
      </c>
      <c r="H21" s="131" t="b">
        <v>0</v>
      </c>
    </row>
    <row r="22" spans="3:26" ht="15" hidden="1" customHeight="1" outlineLevel="1">
      <c r="D22" s="60" t="s">
        <v>1591</v>
      </c>
      <c r="E22" s="89" t="s">
        <v>1592</v>
      </c>
    </row>
    <row r="23" spans="3:26" ht="15" hidden="1" customHeight="1" outlineLevel="1">
      <c r="D23" s="60" t="s">
        <v>1593</v>
      </c>
      <c r="E23" s="89" t="s">
        <v>1594</v>
      </c>
    </row>
    <row r="24" spans="3:26" ht="15" hidden="1" customHeight="1" outlineLevel="1">
      <c r="D24" s="60" t="s">
        <v>1595</v>
      </c>
      <c r="E24" s="89">
        <v>120</v>
      </c>
      <c r="L24" s="58"/>
    </row>
    <row r="25" spans="3:26" ht="15" hidden="1" customHeight="1" outlineLevel="1">
      <c r="D25" s="73" t="s">
        <v>1596</v>
      </c>
      <c r="E25" s="89">
        <v>30</v>
      </c>
      <c r="L25" s="58"/>
    </row>
    <row r="26" spans="3:26" ht="30" hidden="1" customHeight="1" collapsed="1">
      <c r="C26" s="51"/>
      <c r="D26" s="61"/>
      <c r="F26" s="61"/>
      <c r="L26" s="58"/>
    </row>
    <row r="27" spans="3:26" ht="10.050000000000001" customHeight="1">
      <c r="C27" s="51"/>
      <c r="D27" s="61"/>
      <c r="F27" s="61"/>
      <c r="L27" s="58"/>
    </row>
    <row r="28" spans="3:26" ht="15" customHeight="1">
      <c r="D28" s="63" t="s">
        <v>61</v>
      </c>
      <c r="E28" s="55">
        <v>17</v>
      </c>
      <c r="F28" s="62"/>
      <c r="G28" s="58"/>
      <c r="H28" s="58"/>
      <c r="I28" s="58"/>
      <c r="J28" s="58"/>
      <c r="K28" s="58"/>
      <c r="L28" s="58"/>
      <c r="X28" s="53"/>
      <c r="Z28" s="48"/>
    </row>
    <row r="29" spans="3:26" ht="15" customHeight="1">
      <c r="D29" s="63" t="s">
        <v>62</v>
      </c>
      <c r="E29" s="55">
        <v>2.288818359375E-5</v>
      </c>
      <c r="F29" s="62"/>
      <c r="G29" s="58"/>
      <c r="H29" s="58"/>
      <c r="I29" s="58"/>
      <c r="J29" s="58"/>
      <c r="K29" s="58"/>
      <c r="L29" s="58"/>
      <c r="Y29" s="54"/>
      <c r="Z29" s="49"/>
    </row>
    <row r="30" spans="3:26" ht="15" customHeight="1">
      <c r="D30" s="63" t="s">
        <v>63</v>
      </c>
      <c r="E30" s="56">
        <v>116</v>
      </c>
      <c r="F30" s="62"/>
      <c r="G30" s="58"/>
      <c r="H30" s="58"/>
      <c r="I30" s="58"/>
      <c r="J30" s="58"/>
      <c r="K30" s="58"/>
      <c r="L30" s="58"/>
      <c r="Y30" s="54"/>
    </row>
    <row r="31" spans="3:26" ht="15" customHeight="1">
      <c r="D31" s="63" t="s">
        <v>64</v>
      </c>
      <c r="E31" s="56">
        <v>2838</v>
      </c>
      <c r="F31" s="62"/>
      <c r="G31" s="58"/>
      <c r="H31" s="58"/>
      <c r="I31" s="58"/>
      <c r="J31" s="58"/>
      <c r="K31" s="58"/>
      <c r="L31" s="64"/>
      <c r="Y31" s="54"/>
    </row>
    <row r="32" spans="3:26" ht="15" customHeight="1">
      <c r="D32" s="63" t="s">
        <v>65</v>
      </c>
      <c r="E32" s="57">
        <v>74.151044845581055</v>
      </c>
      <c r="F32" s="62"/>
      <c r="G32" s="58"/>
      <c r="H32" s="58"/>
      <c r="I32" s="58"/>
      <c r="J32" s="58"/>
      <c r="K32" s="58"/>
      <c r="L32" s="64"/>
      <c r="Y32" s="54"/>
    </row>
    <row r="33" spans="3:6" ht="15" customHeight="1"/>
    <row r="34" spans="3:6" ht="30" customHeight="1">
      <c r="C34" s="52"/>
      <c r="D34" s="65" t="s">
        <v>66</v>
      </c>
      <c r="E34" s="66" t="s">
        <v>67</v>
      </c>
      <c r="F34" s="67" t="s">
        <v>68</v>
      </c>
    </row>
    <row r="35" spans="3:6" ht="15" customHeight="1">
      <c r="D35" s="68" t="s">
        <v>69</v>
      </c>
      <c r="E35" s="76">
        <v>18.752310037612915</v>
      </c>
      <c r="F35" s="74">
        <v>0.25289332454310781</v>
      </c>
    </row>
    <row r="36" spans="3:6" ht="15" customHeight="1">
      <c r="D36" s="68" t="s">
        <v>1613</v>
      </c>
      <c r="E36" s="76">
        <v>11.619569063186646</v>
      </c>
      <c r="F36" s="74">
        <v>0.15670130475944152</v>
      </c>
    </row>
    <row r="37" spans="3:6" ht="15" customHeight="1">
      <c r="D37" s="68" t="s">
        <v>1614</v>
      </c>
      <c r="E37" s="76">
        <v>5.5015454292297363</v>
      </c>
      <c r="F37" s="74">
        <v>7.4193745246969797E-2</v>
      </c>
    </row>
    <row r="38" spans="3:6" ht="15" customHeight="1">
      <c r="D38" s="68" t="s">
        <v>1615</v>
      </c>
      <c r="E38" s="76">
        <v>4.9220778942108154</v>
      </c>
      <c r="F38" s="74">
        <v>6.6379056224561278E-2</v>
      </c>
    </row>
    <row r="39" spans="3:6" ht="15" customHeight="1">
      <c r="D39" s="68" t="s">
        <v>70</v>
      </c>
      <c r="E39" s="76">
        <v>2.0076794624328613</v>
      </c>
      <c r="F39" s="74">
        <v>2.7075530046867628E-2</v>
      </c>
    </row>
    <row r="40" spans="3:6" ht="15" customHeight="1">
      <c r="D40" s="68" t="s">
        <v>71</v>
      </c>
      <c r="E40" s="76">
        <v>28.059773921966553</v>
      </c>
      <c r="F40" s="74">
        <v>0.3784136193792062</v>
      </c>
    </row>
    <row r="41" spans="3:6" ht="15" customHeight="1">
      <c r="D41" s="69" t="s">
        <v>1616</v>
      </c>
      <c r="E41" s="77">
        <v>0.48027753829956055</v>
      </c>
      <c r="F41" s="75">
        <v>6.477014464902525E-3</v>
      </c>
    </row>
    <row r="42" spans="3:6" ht="15" customHeight="1">
      <c r="D42" s="132" t="s">
        <v>72</v>
      </c>
      <c r="E42" s="77">
        <v>0.80176472663879395</v>
      </c>
      <c r="F42" s="75">
        <v>1.0812585052955492E-2</v>
      </c>
    </row>
    <row r="43" spans="3:6" ht="15" customHeight="1"/>
    <row r="44" spans="3:6" ht="15" customHeight="1"/>
    <row r="45" spans="3:6" ht="15" customHeight="1">
      <c r="D45"/>
      <c r="E45"/>
      <c r="F45"/>
    </row>
    <row r="46" spans="3:6">
      <c r="D46"/>
      <c r="E46"/>
      <c r="F46"/>
    </row>
    <row r="47" spans="3:6">
      <c r="D47"/>
      <c r="E47"/>
      <c r="F47"/>
    </row>
    <row r="48" spans="3:6">
      <c r="D48"/>
      <c r="E48"/>
      <c r="F48"/>
    </row>
    <row r="49" customFormat="1"/>
  </sheetData>
  <mergeCells count="2">
    <mergeCell ref="D8:E8"/>
    <mergeCell ref="G8:H8"/>
  </mergeCells>
  <conditionalFormatting sqref="F35:F42">
    <cfRule type="colorScale" priority="2">
      <colorScale>
        <cfvo type="num" val="0"/>
        <cfvo type="num" val="0.2"/>
        <color rgb="FF000000"/>
        <color rgb="FFC00000"/>
      </colorScale>
    </cfRule>
  </conditionalFormatting>
  <hyperlinks>
    <hyperlink ref="K3" r:id="rId1" display="https://github.com/InfoDesigner/xleda" xr:uid="{35CA870E-CFB3-4A5B-898C-767F46FD5F25}"/>
    <hyperlink ref="B3:B4" r:id="rId2" display="https://github.com/InfoDesigner/xleda" xr:uid="{A0F4769C-A410-4AF0-AF45-1F0CE87D1F5E}"/>
    <hyperlink ref="B3" r:id="rId3" display="https://github.com/InfoDesigner/xleda" xr:uid="{BC762127-2189-4B64-9F24-BA19152F0D2B}"/>
  </hyperlinks>
  <pageMargins left="0.7" right="0.7" top="0.75" bottom="0.75" header="0.3" footer="0.3"/>
  <pageSetup orientation="portrait" r:id="rId4"/>
  <drawing r:id="rId5"/>
  <tableParts count="4">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D1AF8-C53E-48B7-8625-1AC9E9368DD1}">
  <sheetPr codeName="Sheet5"/>
  <dimension ref="B2:P17"/>
  <sheetViews>
    <sheetView zoomScale="85" zoomScaleNormal="85" workbookViewId="0">
      <selection activeCell="E31" sqref="E31"/>
    </sheetView>
  </sheetViews>
  <sheetFormatPr defaultColWidth="8.77734375" defaultRowHeight="14.4"/>
  <cols>
    <col min="1" max="1" width="2.6640625" customWidth="1"/>
    <col min="2" max="2" width="2.6640625" style="6" customWidth="1"/>
    <col min="3" max="3" width="78.6640625" style="7" customWidth="1"/>
    <col min="4" max="4" width="31.77734375" customWidth="1"/>
  </cols>
  <sheetData>
    <row r="2" spans="2:16" ht="43.2" customHeight="1">
      <c r="C2" s="27" t="s">
        <v>48</v>
      </c>
    </row>
    <row r="3" spans="2:16" ht="4.95" customHeight="1">
      <c r="B3"/>
      <c r="C3" s="8"/>
      <c r="P3" s="5"/>
    </row>
    <row r="4" spans="2:16" ht="19.95" customHeight="1">
      <c r="B4"/>
      <c r="C4" s="8"/>
      <c r="P4" s="28"/>
    </row>
    <row r="5" spans="2:16" ht="4.95" customHeight="1">
      <c r="B5"/>
      <c r="C5" s="8"/>
    </row>
    <row r="6" spans="2:16" ht="34.950000000000003" customHeight="1">
      <c r="B6" s="34"/>
      <c r="C6" s="35"/>
      <c r="D6" s="35"/>
      <c r="E6" s="35"/>
      <c r="F6" s="35"/>
      <c r="G6" s="35"/>
      <c r="H6" s="35"/>
      <c r="I6" s="35"/>
      <c r="J6" s="35"/>
      <c r="K6" s="35"/>
      <c r="L6" s="35"/>
      <c r="M6" s="35"/>
      <c r="N6" s="35"/>
      <c r="O6" s="35"/>
      <c r="P6" s="35"/>
    </row>
    <row r="7" spans="2:16" ht="15" customHeight="1">
      <c r="B7"/>
      <c r="C7"/>
    </row>
    <row r="8" spans="2:16" ht="15" customHeight="1">
      <c r="C8" s="29"/>
    </row>
    <row r="9" spans="2:16" ht="19.2" customHeight="1">
      <c r="B9"/>
      <c r="C9" s="8"/>
    </row>
    <row r="16" spans="2:16">
      <c r="C16"/>
    </row>
    <row r="17" spans="2:2" customFormat="1">
      <c r="B17" s="6"/>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B964-5183-48E8-9EB0-23FD2468B797}">
  <sheetPr codeName="Sheet4"/>
  <dimension ref="B2:P20"/>
  <sheetViews>
    <sheetView zoomScale="85" zoomScaleNormal="85" workbookViewId="0">
      <selection activeCell="E31" sqref="E31"/>
    </sheetView>
  </sheetViews>
  <sheetFormatPr defaultColWidth="8.77734375" defaultRowHeight="14.4"/>
  <cols>
    <col min="1" max="1" width="3" customWidth="1"/>
    <col min="2" max="2" width="2.6640625" style="6" customWidth="1"/>
    <col min="3" max="3" width="53.33203125" style="7" customWidth="1"/>
    <col min="4" max="4" width="27.6640625" customWidth="1"/>
  </cols>
  <sheetData>
    <row r="2" spans="2:16" ht="51.45" customHeight="1">
      <c r="B2" s="4"/>
      <c r="C2" s="27" t="s">
        <v>49</v>
      </c>
    </row>
    <row r="3" spans="2:16" ht="4.95" customHeight="1">
      <c r="B3" s="4"/>
      <c r="C3" s="27"/>
      <c r="D3" s="30"/>
      <c r="P3" s="5"/>
    </row>
    <row r="4" spans="2:16" ht="19.95" customHeight="1">
      <c r="B4" s="4"/>
      <c r="C4" s="27"/>
      <c r="D4" s="30"/>
      <c r="P4" s="28"/>
    </row>
    <row r="5" spans="2:16" ht="4.95" customHeight="1">
      <c r="B5"/>
      <c r="C5" s="8"/>
    </row>
    <row r="6" spans="2:16" ht="30" customHeight="1">
      <c r="B6" s="34"/>
      <c r="C6" s="35"/>
      <c r="D6" s="35"/>
      <c r="E6" s="35"/>
      <c r="F6" s="35"/>
      <c r="G6" s="35"/>
      <c r="H6" s="35"/>
      <c r="I6" s="35"/>
      <c r="J6" s="35"/>
      <c r="K6" s="35"/>
      <c r="L6" s="35"/>
      <c r="M6" s="35"/>
      <c r="N6" s="35"/>
      <c r="O6" s="35"/>
      <c r="P6" s="35"/>
    </row>
    <row r="7" spans="2:16" ht="10.199999999999999" customHeight="1">
      <c r="B7"/>
      <c r="C7" s="8"/>
    </row>
    <row r="8" spans="2:16" ht="10.199999999999999" customHeight="1">
      <c r="B8" s="5"/>
      <c r="D8" s="7"/>
    </row>
    <row r="9" spans="2:16" ht="150" customHeight="1">
      <c r="B9" s="31"/>
      <c r="C9" s="32"/>
    </row>
    <row r="10" spans="2:16" ht="10.199999999999999" customHeight="1">
      <c r="B10" s="33"/>
    </row>
    <row r="11" spans="2:16" collapsed="1"/>
    <row r="13" spans="2:16">
      <c r="C13"/>
    </row>
    <row r="14" spans="2:16">
      <c r="C14"/>
    </row>
    <row r="15" spans="2:16">
      <c r="C15"/>
    </row>
    <row r="16" spans="2:16">
      <c r="C16"/>
    </row>
    <row r="19" spans="3:3">
      <c r="C19"/>
    </row>
    <row r="20" spans="3:3">
      <c r="C2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DFBB63E-9CA3-466B-AD4C-DEA2C62CA2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567</vt:i4>
      </vt:variant>
    </vt:vector>
  </HeadingPairs>
  <TitlesOfParts>
    <vt:vector size="589" baseType="lpstr">
      <vt:lpstr>Tables</vt:lpstr>
      <vt:lpstr>Overview</vt:lpstr>
      <vt:lpstr>Pivot</vt:lpstr>
      <vt:lpstr>Bank Failure</vt:lpstr>
      <vt:lpstr>Calendar</vt:lpstr>
      <vt:lpstr>Candle</vt:lpstr>
      <vt:lpstr>Christmas Cost</vt:lpstr>
      <vt:lpstr>Companies</vt:lpstr>
      <vt:lpstr>Country Stats</vt:lpstr>
      <vt:lpstr>Gold vs Bitcoin</vt:lpstr>
      <vt:lpstr>Japan Births</vt:lpstr>
      <vt:lpstr>Japan Population</vt:lpstr>
      <vt:lpstr>Metrics</vt:lpstr>
      <vt:lpstr>Niger Population</vt:lpstr>
      <vt:lpstr>Quotes</vt:lpstr>
      <vt:lpstr>Radar</vt:lpstr>
      <vt:lpstr>Sankey</vt:lpstr>
      <vt:lpstr>Search Trends</vt:lpstr>
      <vt:lpstr>Tree</vt:lpstr>
      <vt:lpstr>debug</vt:lpstr>
      <vt:lpstr>SinglePlot</vt:lpstr>
      <vt:lpstr>MultiplePlots</vt:lpstr>
      <vt:lpstr>'Bank Failure'!Compiled_Lists</vt:lpstr>
      <vt:lpstr>Calendar!Compiled_Lists</vt:lpstr>
      <vt:lpstr>Candle!Compiled_Lists</vt:lpstr>
      <vt:lpstr>'Christmas Cost'!Compiled_Lists</vt:lpstr>
      <vt:lpstr>Companies!Compiled_Lists</vt:lpstr>
      <vt:lpstr>'Country Stats'!Compiled_Lists</vt:lpstr>
      <vt:lpstr>'Gold vs Bitcoin'!Compiled_Lists</vt:lpstr>
      <vt:lpstr>'Japan Births'!Compiled_Lists</vt:lpstr>
      <vt:lpstr>'Japan Population'!Compiled_Lists</vt:lpstr>
      <vt:lpstr>Metrics!Compiled_Lists</vt:lpstr>
      <vt:lpstr>'Niger Population'!Compiled_Lists</vt:lpstr>
      <vt:lpstr>Quotes!Compiled_Lists</vt:lpstr>
      <vt:lpstr>Radar!Compiled_Lists</vt:lpstr>
      <vt:lpstr>Sankey!Compiled_Lists</vt:lpstr>
      <vt:lpstr>'Search Trends'!Compiled_Lists</vt:lpstr>
      <vt:lpstr>Tree!Compiled_Lists</vt:lpstr>
      <vt:lpstr>'Bank Failure'!Composition</vt:lpstr>
      <vt:lpstr>Calendar!Composition</vt:lpstr>
      <vt:lpstr>Candle!Composition</vt:lpstr>
      <vt:lpstr>'Christmas Cost'!Composition</vt:lpstr>
      <vt:lpstr>Companies!Composition</vt:lpstr>
      <vt:lpstr>'Country Stats'!Composition</vt:lpstr>
      <vt:lpstr>'Gold vs Bitcoin'!Composition</vt:lpstr>
      <vt:lpstr>'Japan Births'!Composition</vt:lpstr>
      <vt:lpstr>'Japan Population'!Composition</vt:lpstr>
      <vt:lpstr>Metrics!Composition</vt:lpstr>
      <vt:lpstr>'Niger Population'!Composition</vt:lpstr>
      <vt:lpstr>Quotes!Composition</vt:lpstr>
      <vt:lpstr>Radar!Composition</vt:lpstr>
      <vt:lpstr>Sankey!Composition</vt:lpstr>
      <vt:lpstr>'Search Trends'!Composition</vt:lpstr>
      <vt:lpstr>Tree!Composition</vt:lpstr>
      <vt:lpstr>'Bank Failure'!CompositionTable</vt:lpstr>
      <vt:lpstr>Calendar!CompositionTable</vt:lpstr>
      <vt:lpstr>Candle!CompositionTable</vt:lpstr>
      <vt:lpstr>'Christmas Cost'!CompositionTable</vt:lpstr>
      <vt:lpstr>Companies!CompositionTable</vt:lpstr>
      <vt:lpstr>'Country Stats'!CompositionTable</vt:lpstr>
      <vt:lpstr>'Gold vs Bitcoin'!CompositionTable</vt:lpstr>
      <vt:lpstr>'Japan Births'!CompositionTable</vt:lpstr>
      <vt:lpstr>'Japan Population'!CompositionTable</vt:lpstr>
      <vt:lpstr>Metrics!CompositionTable</vt:lpstr>
      <vt:lpstr>'Niger Population'!CompositionTable</vt:lpstr>
      <vt:lpstr>Quotes!CompositionTable</vt:lpstr>
      <vt:lpstr>Radar!CompositionTable</vt:lpstr>
      <vt:lpstr>Sankey!CompositionTable</vt:lpstr>
      <vt:lpstr>'Search Trends'!CompositionTable</vt:lpstr>
      <vt:lpstr>Tree!CompositionTable</vt:lpstr>
      <vt:lpstr>debug!Config</vt:lpstr>
      <vt:lpstr>'Bank Failure'!DarkHeader</vt:lpstr>
      <vt:lpstr>Calendar!DarkHeader</vt:lpstr>
      <vt:lpstr>Candle!DarkHeader</vt:lpstr>
      <vt:lpstr>'Christmas Cost'!DarkHeader</vt:lpstr>
      <vt:lpstr>Companies!DarkHeader</vt:lpstr>
      <vt:lpstr>'Country Stats'!DarkHeader</vt:lpstr>
      <vt:lpstr>'Gold vs Bitcoin'!DarkHeader</vt:lpstr>
      <vt:lpstr>'Japan Births'!DarkHeader</vt:lpstr>
      <vt:lpstr>'Japan Population'!DarkHeader</vt:lpstr>
      <vt:lpstr>Metrics!DarkHeader</vt:lpstr>
      <vt:lpstr>'Niger Population'!DarkHeader</vt:lpstr>
      <vt:lpstr>Quotes!DarkHeader</vt:lpstr>
      <vt:lpstr>Radar!DarkHeader</vt:lpstr>
      <vt:lpstr>Sankey!DarkHeader</vt:lpstr>
      <vt:lpstr>'Search Trends'!DarkHeader</vt:lpstr>
      <vt:lpstr>Tree!DarkHeader</vt:lpstr>
      <vt:lpstr>'Bank Failure'!Data_Description</vt:lpstr>
      <vt:lpstr>Calendar!Data_Description</vt:lpstr>
      <vt:lpstr>Candle!Data_Description</vt:lpstr>
      <vt:lpstr>'Christmas Cost'!Data_Description</vt:lpstr>
      <vt:lpstr>Companies!Data_Description</vt:lpstr>
      <vt:lpstr>'Country Stats'!Data_Description</vt:lpstr>
      <vt:lpstr>'Gold vs Bitcoin'!Data_Description</vt:lpstr>
      <vt:lpstr>'Japan Births'!Data_Description</vt:lpstr>
      <vt:lpstr>'Japan Population'!Data_Description</vt:lpstr>
      <vt:lpstr>Metrics!Data_Description</vt:lpstr>
      <vt:lpstr>'Niger Population'!Data_Description</vt:lpstr>
      <vt:lpstr>Quotes!Data_Description</vt:lpstr>
      <vt:lpstr>Radar!Data_Description</vt:lpstr>
      <vt:lpstr>Sankey!Data_Description</vt:lpstr>
      <vt:lpstr>'Search Trends'!Data_Description</vt:lpstr>
      <vt:lpstr>Tree!Data_Description</vt:lpstr>
      <vt:lpstr>Dataframes</vt:lpstr>
      <vt:lpstr>debug!debug_metadata</vt:lpstr>
      <vt:lpstr>Pivot!DefaultWarn</vt:lpstr>
      <vt:lpstr>'Bank Failure'!Definitions</vt:lpstr>
      <vt:lpstr>Calendar!Definitions</vt:lpstr>
      <vt:lpstr>Candle!Definitions</vt:lpstr>
      <vt:lpstr>'Christmas Cost'!Definitions</vt:lpstr>
      <vt:lpstr>Companies!Definitions</vt:lpstr>
      <vt:lpstr>'Country Stats'!Definitions</vt:lpstr>
      <vt:lpstr>'Gold vs Bitcoin'!Definitions</vt:lpstr>
      <vt:lpstr>'Japan Births'!Definitions</vt:lpstr>
      <vt:lpstr>'Japan Population'!Definitions</vt:lpstr>
      <vt:lpstr>Metrics!Definitions</vt:lpstr>
      <vt:lpstr>'Niger Population'!Definitions</vt:lpstr>
      <vt:lpstr>Quotes!Definitions</vt:lpstr>
      <vt:lpstr>Radar!Definitions</vt:lpstr>
      <vt:lpstr>Sankey!Definitions</vt:lpstr>
      <vt:lpstr>'Search Trends'!Definitions</vt:lpstr>
      <vt:lpstr>Tree!Definitions</vt:lpstr>
      <vt:lpstr>'Bank Failure'!Description</vt:lpstr>
      <vt:lpstr>Calendar!Description</vt:lpstr>
      <vt:lpstr>Candle!Description</vt:lpstr>
      <vt:lpstr>'Christmas Cost'!Description</vt:lpstr>
      <vt:lpstr>Companies!Description</vt:lpstr>
      <vt:lpstr>'Country Stats'!Description</vt:lpstr>
      <vt:lpstr>'Gold vs Bitcoin'!Description</vt:lpstr>
      <vt:lpstr>'Japan Births'!Description</vt:lpstr>
      <vt:lpstr>'Japan Population'!Description</vt:lpstr>
      <vt:lpstr>Metrics!Description</vt:lpstr>
      <vt:lpstr>'Niger Population'!Description</vt:lpstr>
      <vt:lpstr>Quotes!Description</vt:lpstr>
      <vt:lpstr>Radar!Description</vt:lpstr>
      <vt:lpstr>Sankey!Description</vt:lpstr>
      <vt:lpstr>'Search Trends'!Description</vt:lpstr>
      <vt:lpstr>Tree!Description</vt:lpstr>
      <vt:lpstr>'Bank Failure'!Dimensions</vt:lpstr>
      <vt:lpstr>Calendar!Dimensions</vt:lpstr>
      <vt:lpstr>Candle!Dimensions</vt:lpstr>
      <vt:lpstr>'Christmas Cost'!Dimensions</vt:lpstr>
      <vt:lpstr>Companies!Dimensions</vt:lpstr>
      <vt:lpstr>'Country Stats'!Dimensions</vt:lpstr>
      <vt:lpstr>'Gold vs Bitcoin'!Dimensions</vt:lpstr>
      <vt:lpstr>'Japan Births'!Dimensions</vt:lpstr>
      <vt:lpstr>'Japan Population'!Dimensions</vt:lpstr>
      <vt:lpstr>Metrics!Dimensions</vt:lpstr>
      <vt:lpstr>'Niger Population'!Dimensions</vt:lpstr>
      <vt:lpstr>Quotes!Dimensions</vt:lpstr>
      <vt:lpstr>Radar!Dimensions</vt:lpstr>
      <vt:lpstr>Sankey!Dimensions</vt:lpstr>
      <vt:lpstr>'Search Trends'!Dimensions</vt:lpstr>
      <vt:lpstr>Tree!Dimensions</vt:lpstr>
      <vt:lpstr>'Bank Failure'!Field_Analysis</vt:lpstr>
      <vt:lpstr>Calendar!Field_Analysis</vt:lpstr>
      <vt:lpstr>Candle!Field_Analysis</vt:lpstr>
      <vt:lpstr>'Christmas Cost'!Field_Analysis</vt:lpstr>
      <vt:lpstr>Companies!Field_Analysis</vt:lpstr>
      <vt:lpstr>'Country Stats'!Field_Analysis</vt:lpstr>
      <vt:lpstr>'Gold vs Bitcoin'!Field_Analysis</vt:lpstr>
      <vt:lpstr>'Japan Births'!Field_Analysis</vt:lpstr>
      <vt:lpstr>'Japan Population'!Field_Analysis</vt:lpstr>
      <vt:lpstr>Metrics!Field_Analysis</vt:lpstr>
      <vt:lpstr>'Niger Population'!Field_Analysis</vt:lpstr>
      <vt:lpstr>Quotes!Field_Analysis</vt:lpstr>
      <vt:lpstr>Radar!Field_Analysis</vt:lpstr>
      <vt:lpstr>Sankey!Field_Analysis</vt:lpstr>
      <vt:lpstr>'Search Trends'!Field_Analysis</vt:lpstr>
      <vt:lpstr>Tree!Field_Analysis</vt:lpstr>
      <vt:lpstr>'Bank Failure'!Field_Lists</vt:lpstr>
      <vt:lpstr>Calendar!Field_Lists</vt:lpstr>
      <vt:lpstr>Candle!Field_Lists</vt:lpstr>
      <vt:lpstr>'Christmas Cost'!Field_Lists</vt:lpstr>
      <vt:lpstr>Companies!Field_Lists</vt:lpstr>
      <vt:lpstr>'Country Stats'!Field_Lists</vt:lpstr>
      <vt:lpstr>'Gold vs Bitcoin'!Field_Lists</vt:lpstr>
      <vt:lpstr>'Japan Births'!Field_Lists</vt:lpstr>
      <vt:lpstr>'Japan Population'!Field_Lists</vt:lpstr>
      <vt:lpstr>Metrics!Field_Lists</vt:lpstr>
      <vt:lpstr>'Niger Population'!Field_Lists</vt:lpstr>
      <vt:lpstr>Quotes!Field_Lists</vt:lpstr>
      <vt:lpstr>Radar!Field_Lists</vt:lpstr>
      <vt:lpstr>Sankey!Field_Lists</vt:lpstr>
      <vt:lpstr>'Search Trends'!Field_Lists</vt:lpstr>
      <vt:lpstr>Tree!Field_Lists</vt:lpstr>
      <vt:lpstr>Field_Overview</vt:lpstr>
      <vt:lpstr>'Bank Failure'!FieldList1</vt:lpstr>
      <vt:lpstr>Calendar!FieldList1</vt:lpstr>
      <vt:lpstr>Candle!FieldList1</vt:lpstr>
      <vt:lpstr>'Christmas Cost'!FieldList1</vt:lpstr>
      <vt:lpstr>Companies!FieldList1</vt:lpstr>
      <vt:lpstr>'Country Stats'!FieldList1</vt:lpstr>
      <vt:lpstr>'Gold vs Bitcoin'!FieldList1</vt:lpstr>
      <vt:lpstr>'Japan Births'!FieldList1</vt:lpstr>
      <vt:lpstr>'Japan Population'!FieldList1</vt:lpstr>
      <vt:lpstr>Metrics!FieldList1</vt:lpstr>
      <vt:lpstr>'Niger Population'!FieldList1</vt:lpstr>
      <vt:lpstr>Quotes!FieldList1</vt:lpstr>
      <vt:lpstr>Radar!FieldList1</vt:lpstr>
      <vt:lpstr>Sankey!FieldList1</vt:lpstr>
      <vt:lpstr>'Search Trends'!FieldList1</vt:lpstr>
      <vt:lpstr>Tree!FieldList1</vt:lpstr>
      <vt:lpstr>'Bank Failure'!FieldList2</vt:lpstr>
      <vt:lpstr>Calendar!FieldList2</vt:lpstr>
      <vt:lpstr>Candle!FieldList2</vt:lpstr>
      <vt:lpstr>'Christmas Cost'!FieldList2</vt:lpstr>
      <vt:lpstr>Companies!FieldList2</vt:lpstr>
      <vt:lpstr>'Country Stats'!FieldList2</vt:lpstr>
      <vt:lpstr>'Gold vs Bitcoin'!FieldList2</vt:lpstr>
      <vt:lpstr>'Japan Births'!FieldList2</vt:lpstr>
      <vt:lpstr>'Japan Population'!FieldList2</vt:lpstr>
      <vt:lpstr>Metrics!FieldList2</vt:lpstr>
      <vt:lpstr>'Niger Population'!FieldList2</vt:lpstr>
      <vt:lpstr>Quotes!FieldList2</vt:lpstr>
      <vt:lpstr>Radar!FieldList2</vt:lpstr>
      <vt:lpstr>Sankey!FieldList2</vt:lpstr>
      <vt:lpstr>'Search Trends'!FieldList2</vt:lpstr>
      <vt:lpstr>Tree!FieldList2</vt:lpstr>
      <vt:lpstr>'Bank Failure'!FieldList3</vt:lpstr>
      <vt:lpstr>Calendar!FieldList3</vt:lpstr>
      <vt:lpstr>Candle!FieldList3</vt:lpstr>
      <vt:lpstr>'Christmas Cost'!FieldList3</vt:lpstr>
      <vt:lpstr>Companies!FieldList3</vt:lpstr>
      <vt:lpstr>'Country Stats'!FieldList3</vt:lpstr>
      <vt:lpstr>'Gold vs Bitcoin'!FieldList3</vt:lpstr>
      <vt:lpstr>'Japan Births'!FieldList3</vt:lpstr>
      <vt:lpstr>'Japan Population'!FieldList3</vt:lpstr>
      <vt:lpstr>Metrics!FieldList3</vt:lpstr>
      <vt:lpstr>'Niger Population'!FieldList3</vt:lpstr>
      <vt:lpstr>Quotes!FieldList3</vt:lpstr>
      <vt:lpstr>Radar!FieldList3</vt:lpstr>
      <vt:lpstr>Sankey!FieldList3</vt:lpstr>
      <vt:lpstr>'Search Trends'!FieldList3</vt:lpstr>
      <vt:lpstr>Tree!FieldList3</vt:lpstr>
      <vt:lpstr>'Bank Failure'!FieldList4</vt:lpstr>
      <vt:lpstr>Calendar!FieldList4</vt:lpstr>
      <vt:lpstr>Candle!FieldList4</vt:lpstr>
      <vt:lpstr>'Christmas Cost'!FieldList4</vt:lpstr>
      <vt:lpstr>Companies!FieldList4</vt:lpstr>
      <vt:lpstr>'Country Stats'!FieldList4</vt:lpstr>
      <vt:lpstr>'Gold vs Bitcoin'!FieldList4</vt:lpstr>
      <vt:lpstr>'Japan Births'!FieldList4</vt:lpstr>
      <vt:lpstr>'Japan Population'!FieldList4</vt:lpstr>
      <vt:lpstr>Metrics!FieldList4</vt:lpstr>
      <vt:lpstr>'Niger Population'!FieldList4</vt:lpstr>
      <vt:lpstr>Quotes!FieldList4</vt:lpstr>
      <vt:lpstr>Radar!FieldList4</vt:lpstr>
      <vt:lpstr>Sankey!FieldList4</vt:lpstr>
      <vt:lpstr>'Search Trends'!FieldList4</vt:lpstr>
      <vt:lpstr>Tree!FieldList4</vt:lpstr>
      <vt:lpstr>'Bank Failure'!FieldList5</vt:lpstr>
      <vt:lpstr>Calendar!FieldList5</vt:lpstr>
      <vt:lpstr>Candle!FieldList5</vt:lpstr>
      <vt:lpstr>'Christmas Cost'!FieldList5</vt:lpstr>
      <vt:lpstr>Companies!FieldList5</vt:lpstr>
      <vt:lpstr>'Country Stats'!FieldList5</vt:lpstr>
      <vt:lpstr>'Gold vs Bitcoin'!FieldList5</vt:lpstr>
      <vt:lpstr>'Japan Births'!FieldList5</vt:lpstr>
      <vt:lpstr>'Japan Population'!FieldList5</vt:lpstr>
      <vt:lpstr>Metrics!FieldList5</vt:lpstr>
      <vt:lpstr>'Niger Population'!FieldList5</vt:lpstr>
      <vt:lpstr>Quotes!FieldList5</vt:lpstr>
      <vt:lpstr>Radar!FieldList5</vt:lpstr>
      <vt:lpstr>Sankey!FieldList5</vt:lpstr>
      <vt:lpstr>'Search Trends'!FieldList5</vt:lpstr>
      <vt:lpstr>Tree!FieldList5</vt:lpstr>
      <vt:lpstr>'Bank Failure'!FieldList6</vt:lpstr>
      <vt:lpstr>Calendar!FieldList6</vt:lpstr>
      <vt:lpstr>Candle!FieldList6</vt:lpstr>
      <vt:lpstr>'Christmas Cost'!FieldList6</vt:lpstr>
      <vt:lpstr>Companies!FieldList6</vt:lpstr>
      <vt:lpstr>'Country Stats'!FieldList6</vt:lpstr>
      <vt:lpstr>'Gold vs Bitcoin'!FieldList6</vt:lpstr>
      <vt:lpstr>'Japan Births'!FieldList6</vt:lpstr>
      <vt:lpstr>'Japan Population'!FieldList6</vt:lpstr>
      <vt:lpstr>Metrics!FieldList6</vt:lpstr>
      <vt:lpstr>'Niger Population'!FieldList6</vt:lpstr>
      <vt:lpstr>Quotes!FieldList6</vt:lpstr>
      <vt:lpstr>Radar!FieldList6</vt:lpstr>
      <vt:lpstr>Sankey!FieldList6</vt:lpstr>
      <vt:lpstr>'Search Trends'!FieldList6</vt:lpstr>
      <vt:lpstr>Tree!FieldList6</vt:lpstr>
      <vt:lpstr>'Bank Failure'!FieldList7</vt:lpstr>
      <vt:lpstr>Calendar!FieldList7</vt:lpstr>
      <vt:lpstr>Candle!FieldList7</vt:lpstr>
      <vt:lpstr>'Christmas Cost'!FieldList7</vt:lpstr>
      <vt:lpstr>Companies!FieldList7</vt:lpstr>
      <vt:lpstr>'Country Stats'!FieldList7</vt:lpstr>
      <vt:lpstr>'Gold vs Bitcoin'!FieldList7</vt:lpstr>
      <vt:lpstr>'Japan Births'!FieldList7</vt:lpstr>
      <vt:lpstr>'Japan Population'!FieldList7</vt:lpstr>
      <vt:lpstr>Metrics!FieldList7</vt:lpstr>
      <vt:lpstr>'Niger Population'!FieldList7</vt:lpstr>
      <vt:lpstr>Quotes!FieldList7</vt:lpstr>
      <vt:lpstr>Radar!FieldList7</vt:lpstr>
      <vt:lpstr>Sankey!FieldList7</vt:lpstr>
      <vt:lpstr>'Search Trends'!FieldList7</vt:lpstr>
      <vt:lpstr>Tree!FieldList7</vt:lpstr>
      <vt:lpstr>'Bank Failure'!FieldList8</vt:lpstr>
      <vt:lpstr>Calendar!FieldList8</vt:lpstr>
      <vt:lpstr>Candle!FieldList8</vt:lpstr>
      <vt:lpstr>'Christmas Cost'!FieldList8</vt:lpstr>
      <vt:lpstr>Companies!FieldList8</vt:lpstr>
      <vt:lpstr>'Country Stats'!FieldList8</vt:lpstr>
      <vt:lpstr>'Gold vs Bitcoin'!FieldList8</vt:lpstr>
      <vt:lpstr>'Japan Births'!FieldList8</vt:lpstr>
      <vt:lpstr>'Japan Population'!FieldList8</vt:lpstr>
      <vt:lpstr>Metrics!FieldList8</vt:lpstr>
      <vt:lpstr>'Niger Population'!FieldList8</vt:lpstr>
      <vt:lpstr>Quotes!FieldList8</vt:lpstr>
      <vt:lpstr>Radar!FieldList8</vt:lpstr>
      <vt:lpstr>Sankey!FieldList8</vt:lpstr>
      <vt:lpstr>'Search Trends'!FieldList8</vt:lpstr>
      <vt:lpstr>Tree!FieldList8</vt:lpstr>
      <vt:lpstr>'Bank Failure'!FieldLists</vt:lpstr>
      <vt:lpstr>Calendar!FieldLists</vt:lpstr>
      <vt:lpstr>Candle!FieldLists</vt:lpstr>
      <vt:lpstr>'Christmas Cost'!FieldLists</vt:lpstr>
      <vt:lpstr>Companies!FieldLists</vt:lpstr>
      <vt:lpstr>'Country Stats'!FieldLists</vt:lpstr>
      <vt:lpstr>'Gold vs Bitcoin'!FieldLists</vt:lpstr>
      <vt:lpstr>'Japan Births'!FieldLists</vt:lpstr>
      <vt:lpstr>'Japan Population'!FieldLists</vt:lpstr>
      <vt:lpstr>Metrics!FieldLists</vt:lpstr>
      <vt:lpstr>'Niger Population'!FieldLists</vt:lpstr>
      <vt:lpstr>Quotes!FieldLists</vt:lpstr>
      <vt:lpstr>Radar!FieldLists</vt:lpstr>
      <vt:lpstr>Sankey!FieldLists</vt:lpstr>
      <vt:lpstr>'Search Trends'!FieldLists</vt:lpstr>
      <vt:lpstr>Tree!FieldLists</vt:lpstr>
      <vt:lpstr>'Bank Failure'!FieldRange</vt:lpstr>
      <vt:lpstr>Calendar!FieldRange</vt:lpstr>
      <vt:lpstr>Candle!FieldRange</vt:lpstr>
      <vt:lpstr>'Christmas Cost'!FieldRange</vt:lpstr>
      <vt:lpstr>Companies!FieldRange</vt:lpstr>
      <vt:lpstr>'Country Stats'!FieldRange</vt:lpstr>
      <vt:lpstr>'Gold vs Bitcoin'!FieldRange</vt:lpstr>
      <vt:lpstr>'Japan Births'!FieldRange</vt:lpstr>
      <vt:lpstr>'Japan Population'!FieldRange</vt:lpstr>
      <vt:lpstr>Metrics!FieldRange</vt:lpstr>
      <vt:lpstr>'Niger Population'!FieldRange</vt:lpstr>
      <vt:lpstr>Quotes!FieldRange</vt:lpstr>
      <vt:lpstr>Radar!FieldRange</vt:lpstr>
      <vt:lpstr>Sankey!FieldRange</vt:lpstr>
      <vt:lpstr>'Search Trends'!FieldRange</vt:lpstr>
      <vt:lpstr>Tree!FieldRange</vt:lpstr>
      <vt:lpstr>Fields</vt:lpstr>
      <vt:lpstr>'Bank Failure'!FormatRange</vt:lpstr>
      <vt:lpstr>Calendar!FormatRange</vt:lpstr>
      <vt:lpstr>Candle!FormatRange</vt:lpstr>
      <vt:lpstr>'Christmas Cost'!FormatRange</vt:lpstr>
      <vt:lpstr>Companies!FormatRange</vt:lpstr>
      <vt:lpstr>'Country Stats'!FormatRange</vt:lpstr>
      <vt:lpstr>'Gold vs Bitcoin'!FormatRange</vt:lpstr>
      <vt:lpstr>'Japan Births'!FormatRange</vt:lpstr>
      <vt:lpstr>'Japan Population'!FormatRange</vt:lpstr>
      <vt:lpstr>Metrics!FormatRange</vt:lpstr>
      <vt:lpstr>'Niger Population'!FormatRange</vt:lpstr>
      <vt:lpstr>Quotes!FormatRange</vt:lpstr>
      <vt:lpstr>Radar!FormatRange</vt:lpstr>
      <vt:lpstr>Sankey!FormatRange</vt:lpstr>
      <vt:lpstr>'Search Trends'!FormatRange</vt:lpstr>
      <vt:lpstr>Tree!FormatRange</vt:lpstr>
      <vt:lpstr>'Bank Failure'!Headers</vt:lpstr>
      <vt:lpstr>Calendar!Headers</vt:lpstr>
      <vt:lpstr>Candle!Headers</vt:lpstr>
      <vt:lpstr>'Christmas Cost'!Headers</vt:lpstr>
      <vt:lpstr>Companies!Headers</vt:lpstr>
      <vt:lpstr>'Country Stats'!Headers</vt:lpstr>
      <vt:lpstr>'Gold vs Bitcoin'!Headers</vt:lpstr>
      <vt:lpstr>'Japan Births'!Headers</vt:lpstr>
      <vt:lpstr>'Japan Population'!Headers</vt:lpstr>
      <vt:lpstr>Metrics!Headers</vt:lpstr>
      <vt:lpstr>'Niger Population'!Headers</vt:lpstr>
      <vt:lpstr>Quotes!Headers</vt:lpstr>
      <vt:lpstr>Radar!Headers</vt:lpstr>
      <vt:lpstr>Sankey!Headers</vt:lpstr>
      <vt:lpstr>'Search Trends'!Headers</vt:lpstr>
      <vt:lpstr>Tree!Headers</vt:lpstr>
      <vt:lpstr>'Bank Failure'!Headers_Start</vt:lpstr>
      <vt:lpstr>Calendar!Headers_Start</vt:lpstr>
      <vt:lpstr>Candle!Headers_Start</vt:lpstr>
      <vt:lpstr>'Christmas Cost'!Headers_Start</vt:lpstr>
      <vt:lpstr>Companies!Headers_Start</vt:lpstr>
      <vt:lpstr>'Country Stats'!Headers_Start</vt:lpstr>
      <vt:lpstr>'Gold vs Bitcoin'!Headers_Start</vt:lpstr>
      <vt:lpstr>'Japan Births'!Headers_Start</vt:lpstr>
      <vt:lpstr>'Japan Population'!Headers_Start</vt:lpstr>
      <vt:lpstr>Metrics!Headers_Start</vt:lpstr>
      <vt:lpstr>'Niger Population'!Headers_Start</vt:lpstr>
      <vt:lpstr>Quotes!Headers_Start</vt:lpstr>
      <vt:lpstr>Radar!Headers_Start</vt:lpstr>
      <vt:lpstr>Sankey!Headers_Start</vt:lpstr>
      <vt:lpstr>'Search Trends'!Headers_Start</vt:lpstr>
      <vt:lpstr>Tree!Headers_Start</vt:lpstr>
      <vt:lpstr>'Bank Failure'!Histogram</vt:lpstr>
      <vt:lpstr>Calendar!Histogram</vt:lpstr>
      <vt:lpstr>Candle!Histogram</vt:lpstr>
      <vt:lpstr>'Christmas Cost'!Histogram</vt:lpstr>
      <vt:lpstr>Companies!Histogram</vt:lpstr>
      <vt:lpstr>'Country Stats'!Histogram</vt:lpstr>
      <vt:lpstr>'Gold vs Bitcoin'!Histogram</vt:lpstr>
      <vt:lpstr>'Japan Births'!Histogram</vt:lpstr>
      <vt:lpstr>'Japan Population'!Histogram</vt:lpstr>
      <vt:lpstr>Metrics!Histogram</vt:lpstr>
      <vt:lpstr>'Niger Population'!Histogram</vt:lpstr>
      <vt:lpstr>Quotes!Histogram</vt:lpstr>
      <vt:lpstr>Radar!Histogram</vt:lpstr>
      <vt:lpstr>Sankey!Histogram</vt:lpstr>
      <vt:lpstr>'Search Trends'!Histogram</vt:lpstr>
      <vt:lpstr>Tree!Histogram</vt:lpstr>
      <vt:lpstr>'Bank Failure'!LightHeader</vt:lpstr>
      <vt:lpstr>Calendar!LightHeader</vt:lpstr>
      <vt:lpstr>Candle!LightHeader</vt:lpstr>
      <vt:lpstr>'Christmas Cost'!LightHeader</vt:lpstr>
      <vt:lpstr>Companies!LightHeader</vt:lpstr>
      <vt:lpstr>'Country Stats'!LightHeader</vt:lpstr>
      <vt:lpstr>'Gold vs Bitcoin'!LightHeader</vt:lpstr>
      <vt:lpstr>'Japan Births'!LightHeader</vt:lpstr>
      <vt:lpstr>'Japan Population'!LightHeader</vt:lpstr>
      <vt:lpstr>Metrics!LightHeader</vt:lpstr>
      <vt:lpstr>'Niger Population'!LightHeader</vt:lpstr>
      <vt:lpstr>Quotes!LightHeader</vt:lpstr>
      <vt:lpstr>Radar!LightHeader</vt:lpstr>
      <vt:lpstr>Sankey!LightHeader</vt:lpstr>
      <vt:lpstr>'Search Trends'!LightHeader</vt:lpstr>
      <vt:lpstr>Tree!LightHeader</vt:lpstr>
      <vt:lpstr>MultiplePlots!MultiplePlots</vt:lpstr>
      <vt:lpstr>MultiplePlots!MultiplePlotsTitle</vt:lpstr>
      <vt:lpstr>'Bank Failure'!Name</vt:lpstr>
      <vt:lpstr>Calendar!Name</vt:lpstr>
      <vt:lpstr>Candle!Name</vt:lpstr>
      <vt:lpstr>'Christmas Cost'!Name</vt:lpstr>
      <vt:lpstr>Companies!Name</vt:lpstr>
      <vt:lpstr>'Country Stats'!Name</vt:lpstr>
      <vt:lpstr>'Gold vs Bitcoin'!Name</vt:lpstr>
      <vt:lpstr>'Japan Births'!Name</vt:lpstr>
      <vt:lpstr>'Japan Population'!Name</vt:lpstr>
      <vt:lpstr>Metrics!Name</vt:lpstr>
      <vt:lpstr>'Niger Population'!Name</vt:lpstr>
      <vt:lpstr>Overview!Name</vt:lpstr>
      <vt:lpstr>Pivot!Name</vt:lpstr>
      <vt:lpstr>Quotes!Name</vt:lpstr>
      <vt:lpstr>Radar!Name</vt:lpstr>
      <vt:lpstr>Sankey!Name</vt:lpstr>
      <vt:lpstr>'Search Trends'!Name</vt:lpstr>
      <vt:lpstr>Tree!Name</vt:lpstr>
      <vt:lpstr>'Bank Failure'!Notes</vt:lpstr>
      <vt:lpstr>Calendar!Notes</vt:lpstr>
      <vt:lpstr>Candle!Notes</vt:lpstr>
      <vt:lpstr>'Christmas Cost'!Notes</vt:lpstr>
      <vt:lpstr>Companies!Notes</vt:lpstr>
      <vt:lpstr>'Country Stats'!Notes</vt:lpstr>
      <vt:lpstr>'Gold vs Bitcoin'!Notes</vt:lpstr>
      <vt:lpstr>'Japan Births'!Notes</vt:lpstr>
      <vt:lpstr>'Japan Population'!Notes</vt:lpstr>
      <vt:lpstr>Metrics!Notes</vt:lpstr>
      <vt:lpstr>'Niger Population'!Notes</vt:lpstr>
      <vt:lpstr>Quotes!Notes</vt:lpstr>
      <vt:lpstr>Radar!Notes</vt:lpstr>
      <vt:lpstr>Sankey!Notes</vt:lpstr>
      <vt:lpstr>'Search Trends'!Notes</vt:lpstr>
      <vt:lpstr>Tree!Notes</vt:lpstr>
      <vt:lpstr>'Bank Failure'!Percentiles</vt:lpstr>
      <vt:lpstr>Calendar!Percentiles</vt:lpstr>
      <vt:lpstr>Candle!Percentiles</vt:lpstr>
      <vt:lpstr>'Christmas Cost'!Percentiles</vt:lpstr>
      <vt:lpstr>Companies!Percentiles</vt:lpstr>
      <vt:lpstr>'Country Stats'!Percentiles</vt:lpstr>
      <vt:lpstr>'Gold vs Bitcoin'!Percentiles</vt:lpstr>
      <vt:lpstr>'Japan Births'!Percentiles</vt:lpstr>
      <vt:lpstr>'Japan Population'!Percentiles</vt:lpstr>
      <vt:lpstr>Metrics!Percentiles</vt:lpstr>
      <vt:lpstr>'Niger Population'!Percentiles</vt:lpstr>
      <vt:lpstr>Quotes!Percentiles</vt:lpstr>
      <vt:lpstr>Radar!Percentiles</vt:lpstr>
      <vt:lpstr>Sankey!Percentiles</vt:lpstr>
      <vt:lpstr>'Search Trends'!Percentiles</vt:lpstr>
      <vt:lpstr>Tree!Percentiles</vt:lpstr>
      <vt:lpstr>Performance</vt:lpstr>
      <vt:lpstr>PivotTableFilters</vt:lpstr>
      <vt:lpstr>SelectedSheet</vt:lpstr>
      <vt:lpstr>SelectedTable</vt:lpstr>
      <vt:lpstr>'Bank Failure'!SerializedLists</vt:lpstr>
      <vt:lpstr>Calendar!SerializedLists</vt:lpstr>
      <vt:lpstr>Candle!SerializedLists</vt:lpstr>
      <vt:lpstr>'Christmas Cost'!SerializedLists</vt:lpstr>
      <vt:lpstr>Companies!SerializedLists</vt:lpstr>
      <vt:lpstr>'Country Stats'!SerializedLists</vt:lpstr>
      <vt:lpstr>'Gold vs Bitcoin'!SerializedLists</vt:lpstr>
      <vt:lpstr>'Japan Births'!SerializedLists</vt:lpstr>
      <vt:lpstr>'Japan Population'!SerializedLists</vt:lpstr>
      <vt:lpstr>Metrics!SerializedLists</vt:lpstr>
      <vt:lpstr>'Niger Population'!SerializedLists</vt:lpstr>
      <vt:lpstr>Quotes!SerializedLists</vt:lpstr>
      <vt:lpstr>Radar!SerializedLists</vt:lpstr>
      <vt:lpstr>Sankey!SerializedLists</vt:lpstr>
      <vt:lpstr>'Search Trends'!SerializedLists</vt:lpstr>
      <vt:lpstr>Tree!SerializedLists</vt:lpstr>
      <vt:lpstr>SinglePlot!SinglePlot</vt:lpstr>
      <vt:lpstr>SinglePlot!SinglePlotTitle</vt:lpstr>
      <vt:lpstr>'Bank Failure'!Summary_Stats</vt:lpstr>
      <vt:lpstr>Calendar!Summary_Stats</vt:lpstr>
      <vt:lpstr>Candle!Summary_Stats</vt:lpstr>
      <vt:lpstr>'Christmas Cost'!Summary_Stats</vt:lpstr>
      <vt:lpstr>Companies!Summary_Stats</vt:lpstr>
      <vt:lpstr>'Country Stats'!Summary_Stats</vt:lpstr>
      <vt:lpstr>'Gold vs Bitcoin'!Summary_Stats</vt:lpstr>
      <vt:lpstr>'Japan Births'!Summary_Stats</vt:lpstr>
      <vt:lpstr>'Japan Population'!Summary_Stats</vt:lpstr>
      <vt:lpstr>Metrics!Summary_Stats</vt:lpstr>
      <vt:lpstr>'Niger Population'!Summary_Stats</vt:lpstr>
      <vt:lpstr>Quotes!Summary_Stats</vt:lpstr>
      <vt:lpstr>Radar!Summary_Stats</vt:lpstr>
      <vt:lpstr>Sankey!Summary_Stats</vt:lpstr>
      <vt:lpstr>'Search Trends'!Summary_Stats</vt:lpstr>
      <vt:lpstr>Tree!Summary_Stats</vt:lpstr>
      <vt:lpstr>TableSelector</vt:lpstr>
      <vt:lpstr>'Bank Failure'!Theme</vt:lpstr>
      <vt:lpstr>Calendar!Theme</vt:lpstr>
      <vt:lpstr>Candle!Theme</vt:lpstr>
      <vt:lpstr>'Christmas Cost'!Theme</vt:lpstr>
      <vt:lpstr>Companies!Theme</vt:lpstr>
      <vt:lpstr>'Country Stats'!Theme</vt:lpstr>
      <vt:lpstr>'Gold vs Bitcoin'!Theme</vt:lpstr>
      <vt:lpstr>'Japan Births'!Theme</vt:lpstr>
      <vt:lpstr>'Japan Population'!Theme</vt:lpstr>
      <vt:lpstr>Metrics!Theme</vt:lpstr>
      <vt:lpstr>MultiplePlots!Theme</vt:lpstr>
      <vt:lpstr>'Niger Population'!Theme</vt:lpstr>
      <vt:lpstr>Overview!Theme</vt:lpstr>
      <vt:lpstr>Quotes!Theme</vt:lpstr>
      <vt:lpstr>Radar!Theme</vt:lpstr>
      <vt:lpstr>Sankey!Theme</vt:lpstr>
      <vt:lpstr>'Search Trends'!Theme</vt:lpstr>
      <vt:lpstr>SinglePlot!Theme</vt:lpstr>
      <vt:lpstr>Tree!Theme</vt:lpstr>
      <vt:lpstr>'Bank Failure'!Toggles</vt:lpstr>
      <vt:lpstr>Calendar!Toggles</vt:lpstr>
      <vt:lpstr>Candle!Toggles</vt:lpstr>
      <vt:lpstr>'Christmas Cost'!Toggles</vt:lpstr>
      <vt:lpstr>Companies!Toggles</vt:lpstr>
      <vt:lpstr>'Country Stats'!Toggles</vt:lpstr>
      <vt:lpstr>debug!Toggles</vt:lpstr>
      <vt:lpstr>'Gold vs Bitcoin'!Toggles</vt:lpstr>
      <vt:lpstr>'Japan Births'!Toggles</vt:lpstr>
      <vt:lpstr>'Japan Population'!Toggles</vt:lpstr>
      <vt:lpstr>Metrics!Toggles</vt:lpstr>
      <vt:lpstr>'Niger Population'!Toggles</vt:lpstr>
      <vt:lpstr>Quotes!Toggles</vt:lpstr>
      <vt:lpstr>Radar!Toggles</vt:lpstr>
      <vt:lpstr>Sankey!Toggles</vt:lpstr>
      <vt:lpstr>'Search Trends'!Toggles</vt:lpstr>
      <vt:lpstr>Tree!Toggles</vt:lpstr>
      <vt:lpstr>'Bank Failure'!TopToggle</vt:lpstr>
      <vt:lpstr>Calendar!TopToggle</vt:lpstr>
      <vt:lpstr>Candle!TopToggle</vt:lpstr>
      <vt:lpstr>'Christmas Cost'!TopToggle</vt:lpstr>
      <vt:lpstr>Companies!TopToggle</vt:lpstr>
      <vt:lpstr>'Country Stats'!TopToggle</vt:lpstr>
      <vt:lpstr>'Gold vs Bitcoin'!TopToggle</vt:lpstr>
      <vt:lpstr>'Japan Births'!TopToggle</vt:lpstr>
      <vt:lpstr>'Japan Population'!TopToggle</vt:lpstr>
      <vt:lpstr>Metrics!TopToggle</vt:lpstr>
      <vt:lpstr>'Niger Population'!TopToggle</vt:lpstr>
      <vt:lpstr>Quotes!TopToggle</vt:lpstr>
      <vt:lpstr>Radar!TopToggle</vt:lpstr>
      <vt:lpstr>Sankey!TopToggle</vt:lpstr>
      <vt:lpstr>'Search Trends'!TopToggle</vt:lpstr>
      <vt:lpstr>Tree!TopToggle</vt:lpstr>
      <vt:lpstr>'Bank Failure'!Warning</vt:lpstr>
      <vt:lpstr>Calendar!Warning</vt:lpstr>
      <vt:lpstr>Candle!Warning</vt:lpstr>
      <vt:lpstr>'Christmas Cost'!Warning</vt:lpstr>
      <vt:lpstr>Companies!Warning</vt:lpstr>
      <vt:lpstr>'Country Stats'!Warning</vt:lpstr>
      <vt:lpstr>'Gold vs Bitcoin'!Warning</vt:lpstr>
      <vt:lpstr>'Japan Births'!Warning</vt:lpstr>
      <vt:lpstr>'Japan Population'!Warning</vt:lpstr>
      <vt:lpstr>Metrics!Warning</vt:lpstr>
      <vt:lpstr>'Niger Population'!Warning</vt:lpstr>
      <vt:lpstr>Overview!Warning</vt:lpstr>
      <vt:lpstr>Pivot!Warning</vt:lpstr>
      <vt:lpstr>Quotes!Warning</vt:lpstr>
      <vt:lpstr>Radar!Warning</vt:lpstr>
      <vt:lpstr>Sankey!Warning</vt:lpstr>
      <vt:lpstr>'Search Trends'!Warning</vt:lpstr>
      <vt:lpstr>Tree!Warning</vt:lpstr>
    </vt:vector>
  </TitlesOfParts>
  <Company>Information Designers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DarkTemplate</dc:title>
  <dc:creator>Michael Rivers</dc:creator>
  <cp:lastModifiedBy>Michael Rivers</cp:lastModifiedBy>
  <cp:lastPrinted>2026-06-16T23:27:06Z</cp:lastPrinted>
  <dcterms:created xsi:type="dcterms:W3CDTF">2025-12-28T23:38:43Z</dcterms:created>
  <dcterms:modified xsi:type="dcterms:W3CDTF">2026-06-17T04:11:41Z</dcterms:modified>
</cp:coreProperties>
</file>