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2.xml" ContentType="application/vnd.openxmlformats-officedocument.drawing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Python\.xleda\examples\other_examples\"/>
    </mc:Choice>
  </mc:AlternateContent>
  <xr:revisionPtr revIDLastSave="0" documentId="8_{6AFA927C-6451-4295-83AA-129A0AE0E1D4}" xr6:coauthVersionLast="47" xr6:coauthVersionMax="47" xr10:uidLastSave="{00000000-0000-0000-0000-000000000000}"/>
  <bookViews>
    <workbookView xWindow="26700" yWindow="3432" windowWidth="17280" windowHeight="8880" tabRatio="735" firstSheet="1" activeTab="1" xr2:uid="{040F3586-419E-4585-8ACE-6588AD7C95BD}"/>
  </bookViews>
  <sheets>
    <sheet name="SinglePlot" sheetId="30" state="hidden" r:id="rId1"/>
    <sheet name="Overview" sheetId="27" r:id="rId2"/>
    <sheet name="Wine" sheetId="25" r:id="rId3"/>
  </sheets>
  <functionGroups builtInGroupCount="19"/>
  <definedNames>
    <definedName name="Back">Overview!$D$58</definedName>
    <definedName name="Compiled_Lists" localSheetId="2">Wine!$C$71:$C$80</definedName>
    <definedName name="Composition" localSheetId="2">Wine!$C$25:$C$35</definedName>
    <definedName name="CompositionTable" localSheetId="2">Wine!$D$34</definedName>
    <definedName name="DarkHeader" localSheetId="2">Wine!$D$81</definedName>
    <definedName name="Data_Description" localSheetId="2">Wine!$C$9:$C$20</definedName>
    <definedName name="Dataframes">Overview!$C$58:$C$60</definedName>
    <definedName name="Debug" localSheetId="1">Overview!$D$9:$E$54</definedName>
    <definedName name="DebugToggle" localSheetId="1">Overview!$B$6</definedName>
    <definedName name="Definitions" localSheetId="2">Wine!$D$17:$R$17</definedName>
    <definedName name="Description" localSheetId="2">Wine!$D$9</definedName>
    <definedName name="Dimensions" localSheetId="2">Wine!$D$11</definedName>
    <definedName name="Field_Analysis" localSheetId="2">Wine!$D$22:$D$80</definedName>
    <definedName name="Field_Lists" localSheetId="2">Wine!$C$60:$C$68</definedName>
    <definedName name="Field_Overview">Overview!$E$65:$E$80</definedName>
    <definedName name="FieldList1" localSheetId="2">Wine!$D$60:$R$60</definedName>
    <definedName name="FieldList2" localSheetId="2">Wine!$D$61:$R$61</definedName>
    <definedName name="FieldList3" localSheetId="2">Wine!$D$62:$R$62</definedName>
    <definedName name="FieldList4" localSheetId="2">Wine!$D$63:$R$63</definedName>
    <definedName name="FieldList5" localSheetId="2">Wine!$D$64:$R$64</definedName>
    <definedName name="FieldList6" localSheetId="2">Wine!$D$65:$R$65</definedName>
    <definedName name="FieldList7" localSheetId="2">Wine!$D$66:$R$66</definedName>
    <definedName name="FieldList8" localSheetId="2">Wine!$D$67:$R$67</definedName>
    <definedName name="FieldLists" localSheetId="2">Wine!$C$60:$R$67</definedName>
    <definedName name="FieldRange" localSheetId="2">Wine!$D$81:$R$81</definedName>
    <definedName name="Fields">Overview!$C$65:$C$81</definedName>
    <definedName name="FormatRange" localSheetId="2">Wine!$F:$F</definedName>
    <definedName name="Headers" localSheetId="2">Wine!$D$21:$R$21</definedName>
    <definedName name="Headers_Start" localSheetId="2">Wine!$D$21</definedName>
    <definedName name="Histogram" localSheetId="2">Wine!$D$44</definedName>
    <definedName name="LightHeader" localSheetId="2">Wine!$C$81</definedName>
    <definedName name="Name" localSheetId="1">Overview!$C$4</definedName>
    <definedName name="Name" localSheetId="0">SinglePlot!$C$4</definedName>
    <definedName name="Name" localSheetId="2">Wine!$C$5</definedName>
    <definedName name="Notes" localSheetId="2">Wine!$D$19:$R$19</definedName>
    <definedName name="Percentiles" localSheetId="2">Wine!$C$48:$C$57</definedName>
    <definedName name="SerializedLists" localSheetId="2">Wine!$D$71:$D$80</definedName>
    <definedName name="SinglePlot" localSheetId="0">SinglePlot!$C$10</definedName>
    <definedName name="Summary_Stats" localSheetId="2">Wine!$C$38:$C$45</definedName>
    <definedName name="Theme" localSheetId="1">Overview!$E$65:$AD$65</definedName>
    <definedName name="Theme" localSheetId="0">SinglePlot!$B$8:$P$8</definedName>
    <definedName name="Theme" localSheetId="2">Wine!$B$21:$R$21</definedName>
    <definedName name="Toggles" localSheetId="2">Wine!$B$7,Wine!$B$23,Wine!$B$36,Wine!$B$46,Wine!$B$58,Wine!$B$69</definedName>
    <definedName name="TopToggle" localSheetId="2">Wine!$B$5</definedName>
    <definedName name="Warning" localSheetId="2">Wine!$D$1</definedName>
  </definedNames>
  <calcPr calcId="191029"/>
  <extLst>
    <ext xmlns:x14="http://schemas.microsoft.com/office/spreadsheetml/2009/9/main" uri="{8193D73E-4604-4355-AFF4-8A2333D13BE4}">
      <x14:definedNames>
        <x14:definedName name="PythonDict">
          <x14:argumentDescriptions count="1">
            <x14:argumentDescription index="0">Range: A two column range</x14:argumentDescription>
          </x14:argumentDescriptions>
        </x14:definedName>
        <x14:definedName name="PythonList">
          <x14:argumentDescriptions count="1">
            <x14:argumentDescription index="0">Range: A range of any size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C59" i="27" l="1"/>
  <c r="D79" i="25" a="1"/>
  <c r="D79" i="25" s="1"/>
  <c r="D78" i="25" a="1"/>
  <c r="D78" i="25" s="1"/>
  <c r="D77" i="25" a="1"/>
  <c r="D77" i="25" s="1"/>
  <c r="D76" i="25" a="1"/>
  <c r="D76" i="25" s="1"/>
  <c r="D75" i="25" a="1"/>
  <c r="D75" i="25" s="1"/>
  <c r="D74" i="25" a="1"/>
  <c r="D74" i="25" s="1"/>
  <c r="D73" i="25" a="1"/>
  <c r="D73" i="25" s="1"/>
  <c r="D72" i="25" a="1"/>
  <c r="D72" i="25" s="1"/>
  <c r="D71" i="25" a="1"/>
  <c r="D71" i="25" s="1"/>
  <c r="G70" i="27"/>
  <c r="G78" i="27"/>
  <c r="G71" i="27"/>
  <c r="G79" i="27"/>
  <c r="G72" i="27"/>
  <c r="G80" i="27"/>
  <c r="G76" i="27"/>
  <c r="G77" i="27"/>
  <c r="G73" i="27"/>
  <c r="G66" i="27"/>
  <c r="G74" i="27"/>
  <c r="G67" i="27"/>
  <c r="G75" i="27"/>
  <c r="G68" i="27"/>
  <c r="G69" i="27"/>
  <c r="F71" i="27"/>
  <c r="F79" i="27"/>
  <c r="F72" i="27"/>
  <c r="F80" i="27"/>
  <c r="F66" i="27"/>
  <c r="F74" i="27"/>
  <c r="F67" i="27"/>
  <c r="F75" i="27"/>
  <c r="F68" i="27"/>
  <c r="F76" i="27"/>
  <c r="F69" i="27"/>
  <c r="F77" i="27"/>
  <c r="F78" i="27"/>
  <c r="F73" i="27"/>
  <c r="F70" i="27"/>
  <c r="C66" i="27"/>
  <c r="C69" i="27"/>
  <c r="C77" i="27"/>
  <c r="C78" i="27"/>
  <c r="C71" i="27"/>
  <c r="C79" i="27"/>
  <c r="C72" i="27"/>
  <c r="C70" i="27"/>
  <c r="C73" i="27"/>
  <c r="C74" i="27"/>
  <c r="C67" i="27"/>
  <c r="C75" i="27"/>
  <c r="C68" i="27"/>
  <c r="C76" i="27"/>
  <c r="C80" i="27"/>
  <c r="E59" i="27"/>
  <c r="I59" i="27" l="1"/>
  <c r="C79" i="25"/>
  <c r="B3" i="25"/>
  <c r="C78" i="25" l="1"/>
  <c r="C77" i="25"/>
  <c r="C76" i="25"/>
  <c r="C75" i="25"/>
  <c r="C74" i="25"/>
  <c r="C73" i="25"/>
  <c r="C72" i="25"/>
  <c r="C71" i="25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<sst xmlns="http://schemas.openxmlformats.org/spreadsheetml/2006/main" count="277" uniqueCount="136">
  <si>
    <t>Warning</t>
  </si>
  <si>
    <t>Field Notes</t>
  </si>
  <si>
    <t>Definitions</t>
  </si>
  <si>
    <t>Notes</t>
  </si>
  <si>
    <t xml:space="preserve"> </t>
  </si>
  <si>
    <t>Data Description</t>
  </si>
  <si>
    <t>Rows</t>
  </si>
  <si>
    <t>Composition</t>
  </si>
  <si>
    <t>Data type</t>
  </si>
  <si>
    <t>Distinct %</t>
  </si>
  <si>
    <t>Missing %</t>
  </si>
  <si>
    <t>Memory Usage %</t>
  </si>
  <si>
    <t>Memory Usage</t>
  </si>
  <si>
    <t>Distinct</t>
  </si>
  <si>
    <t>Count</t>
  </si>
  <si>
    <t>Missing</t>
  </si>
  <si>
    <t>Summary Stats</t>
  </si>
  <si>
    <t>Mean</t>
  </si>
  <si>
    <t>Median</t>
  </si>
  <si>
    <t>Mode</t>
  </si>
  <si>
    <t>Standard Deviation</t>
  </si>
  <si>
    <t>Variance</t>
  </si>
  <si>
    <t>Percentiles</t>
  </si>
  <si>
    <t>Min</t>
  </si>
  <si>
    <t>Max</t>
  </si>
  <si>
    <t>Range</t>
  </si>
  <si>
    <t>IQR</t>
  </si>
  <si>
    <t>Field Lists</t>
  </si>
  <si>
    <t>FieldList1</t>
  </si>
  <si>
    <t>FieldList2</t>
  </si>
  <si>
    <t>FieldList3</t>
  </si>
  <si>
    <t>FieldList4</t>
  </si>
  <si>
    <t>FieldList5</t>
  </si>
  <si>
    <t>FieldList6</t>
  </si>
  <si>
    <t>FIeldList7</t>
  </si>
  <si>
    <t>FIeldList8</t>
  </si>
  <si>
    <t>Compiled Lists</t>
  </si>
  <si>
    <t>Record List</t>
  </si>
  <si>
    <t>HasBlank</t>
  </si>
  <si>
    <t>Field</t>
  </si>
  <si>
    <t>Definition</t>
  </si>
  <si>
    <t>Count %</t>
  </si>
  <si>
    <t>5%</t>
  </si>
  <si>
    <t>25%</t>
  </si>
  <si>
    <t>50%</t>
  </si>
  <si>
    <t>75%</t>
  </si>
  <si>
    <t>95%</t>
  </si>
  <si>
    <t>Note</t>
  </si>
  <si>
    <t>Columns</t>
  </si>
  <si>
    <t>Distinct Record %</t>
  </si>
  <si>
    <t>Missing Values %</t>
  </si>
  <si>
    <t>Dataset Description</t>
  </si>
  <si>
    <t>Environment Details</t>
  </si>
  <si>
    <t>Configuration Details</t>
  </si>
  <si>
    <t>Environment Variable</t>
  </si>
  <si>
    <t>Value</t>
  </si>
  <si>
    <t>Production Section</t>
  </si>
  <si>
    <t>Production Time in Seconds</t>
  </si>
  <si>
    <t>% of Production Time</t>
  </si>
  <si>
    <t>Creating Workbook</t>
  </si>
  <si>
    <t>Adding Plots</t>
  </si>
  <si>
    <t>Input Argument</t>
  </si>
  <si>
    <t>►</t>
  </si>
  <si>
    <t>os</t>
  </si>
  <si>
    <t>env_type</t>
  </si>
  <si>
    <t>excel_version</t>
  </si>
  <si>
    <t>debug</t>
  </si>
  <si>
    <t>compatible</t>
  </si>
  <si>
    <t>junk_drawer</t>
  </si>
  <si>
    <t>date</t>
  </si>
  <si>
    <t>os_release</t>
  </si>
  <si>
    <t>os_version</t>
  </si>
  <si>
    <t>architecture</t>
  </si>
  <si>
    <t>processor</t>
  </si>
  <si>
    <t>python_version</t>
  </si>
  <si>
    <t>python_implementation</t>
  </si>
  <si>
    <t>console_columns</t>
  </si>
  <si>
    <t>console_lines</t>
  </si>
  <si>
    <t>dataframes</t>
  </si>
  <si>
    <t>plots</t>
  </si>
  <si>
    <t>theme_color</t>
  </si>
  <si>
    <t>large_report</t>
  </si>
  <si>
    <t>overwrite</t>
  </si>
  <si>
    <t>wb_path</t>
  </si>
  <si>
    <t>open_wb</t>
  </si>
  <si>
    <t>no_vba</t>
  </si>
  <si>
    <t>export</t>
  </si>
  <si>
    <t>Overview</t>
  </si>
  <si>
    <t>Dataframe</t>
  </si>
  <si>
    <t>Dataframes</t>
  </si>
  <si>
    <t>Fields</t>
  </si>
  <si>
    <t>Memory Usage (bytes)</t>
  </si>
  <si>
    <t>Fields Defined %</t>
  </si>
  <si>
    <t>_</t>
  </si>
  <si>
    <t xml:space="preserve"> Overview ↩</t>
  </si>
  <si>
    <t>Debug</t>
  </si>
  <si>
    <t>Name</t>
  </si>
  <si>
    <t>Production Performance</t>
  </si>
  <si>
    <t>Subsampled</t>
  </si>
  <si>
    <t>Preparing Data</t>
  </si>
  <si>
    <t>Dataframe Description</t>
  </si>
  <si>
    <t>Errors</t>
  </si>
  <si>
    <t>Wine</t>
  </si>
  <si>
    <t>Alcohol</t>
  </si>
  <si>
    <t>Malicacid</t>
  </si>
  <si>
    <t>Ash</t>
  </si>
  <si>
    <t>Alcalinity_of_ash</t>
  </si>
  <si>
    <t>Magnesium</t>
  </si>
  <si>
    <t>Total_phenols</t>
  </si>
  <si>
    <t>Flavanoids</t>
  </si>
  <si>
    <t>Nonflavanoid_phenols</t>
  </si>
  <si>
    <t>Proanthocyanins</t>
  </si>
  <si>
    <t>Color_intensity</t>
  </si>
  <si>
    <t>Hue</t>
  </si>
  <si>
    <t>0D280_0D315_of_diluted_wines</t>
  </si>
  <si>
    <t>Proline</t>
  </si>
  <si>
    <t>class</t>
  </si>
  <si>
    <t>index</t>
  </si>
  <si>
    <t>Record Hash</t>
  </si>
  <si>
    <t>float64</t>
  </si>
  <si>
    <t>int64</t>
  </si>
  <si>
    <t>Windows</t>
  </si>
  <si>
    <t>Terminal or IDE</t>
  </si>
  <si>
    <t>Recycle Bin</t>
  </si>
  <si>
    <t>10.0.26200</t>
  </si>
  <si>
    <t>AMD64</t>
  </si>
  <si>
    <t>Intel64 Family 6 Model 140 Stepping 1, GenuineIntel</t>
  </si>
  <si>
    <t>3.14.2</t>
  </si>
  <si>
    <t>CPython</t>
  </si>
  <si>
    <t>file_name</t>
  </si>
  <si>
    <t>#aa6e02</t>
  </si>
  <si>
    <t>examples\other_examples</t>
  </si>
  <si>
    <t>Preparing Workbook</t>
  </si>
  <si>
    <t>Error Type</t>
  </si>
  <si>
    <t>No errors occurred</t>
  </si>
  <si>
    <t>N/A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</si>
</sst>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0.0%"/>
    <numFmt numFmtId="165" formatCode="#,##0.0"/>
  </numFmts>
  <fonts count="36">
    <font>
      <sz val="11"/>
      <color theme="0"/>
      <name val="Calibri"/>
      <family val="2"/>
      <scheme val="minor"/>
    </font>
    <font>
      <u/>
      <sz val="10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i/>
      <sz val="10"/>
      <color theme="1" tint="0.2499465926084170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0"/>
      <name val="Calibri"/>
      <family val="2"/>
    </font>
    <font>
      <b/>
      <sz val="28"/>
      <color theme="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sz val="11"/>
      <name val="Calibri"/>
      <family val="2"/>
      <scheme val="minor"/>
    </font>
    <font>
      <i/>
      <sz val="10"/>
      <color theme="1" tint="0.39997558519241921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i/>
      <sz val="11"/>
      <color theme="1" tint="0.39994506668294322"/>
      <name val="Calibri"/>
      <family val="2"/>
      <scheme val="minor"/>
    </font>
    <font>
      <sz val="11"/>
      <color theme="1" tint="0.39997558519241921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i/>
      <sz val="10"/>
      <color theme="1" tint="0.79998168889431442"/>
      <name val="Calibri"/>
      <family val="2"/>
      <scheme val="minor"/>
    </font>
    <font>
      <b/>
      <sz val="16"/>
      <color theme="1" tint="0.79998168889431442"/>
      <name val="Calibri"/>
      <family val="2"/>
      <scheme val="minor"/>
    </font>
    <font>
      <sz val="11"/>
      <color theme="0"/>
      <name val="Wingdings 3"/>
      <family val="1"/>
      <charset val="2"/>
    </font>
    <font>
      <b/>
      <sz val="14"/>
      <color rgb="FFD8D8D8"/>
      <name val="Calibri"/>
      <family val="2"/>
      <scheme val="minor"/>
    </font>
    <font>
      <sz val="8"/>
      <color theme="1" tint="0.39997558519241921"/>
      <name val="Calibri"/>
      <family val="2"/>
      <scheme val="minor"/>
    </font>
    <font>
      <b/>
      <sz val="26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898989"/>
      <name val="Calibri"/>
      <family val="2"/>
      <scheme val="minor"/>
    </font>
    <font>
      <i/>
      <sz val="11"/>
      <color rgb="FF898989"/>
      <name val="Calibri"/>
      <family val="2"/>
      <scheme val="minor"/>
    </font>
    <font>
      <b/>
      <sz val="11"/>
      <color theme="0"/>
      <name val="Calibri"/>
      <family val="2"/>
      <scheme val="minor"/>
    </font>
    <font>
      <u/>
      <sz val="10"/>
      <color theme="1" tint="0.39997558519241921"/>
      <name val="Calibri"/>
      <family val="2"/>
      <scheme val="minor"/>
    </font>
    <font>
      <b/>
      <sz val="8"/>
      <color theme="1" tint="0.39997558519241921"/>
      <name val="Calibri"/>
      <family val="2"/>
      <scheme val="minor"/>
    </font>
    <font>
      <b/>
      <sz val="22"/>
      <color theme="0"/>
      <name val="Calibri"/>
      <family val="2"/>
      <scheme val="minor"/>
    </font>
    <font>
      <b/>
      <sz val="14"/>
      <color theme="1" tint="0.39997558519241921"/>
      <name val="Calibri"/>
      <family val="2"/>
      <scheme val="minor"/>
    </font>
    <font>
      <sz val="4"/>
      <color theme="1" tint="0.39997558519241921"/>
      <name val="Calibri"/>
      <family val="2"/>
      <scheme val="minor"/>
    </font>
    <font>
      <b/>
      <i/>
      <sz val="6"/>
      <color theme="1" tint="0.39997558519241921"/>
      <name val="Calibri"/>
      <family val="2"/>
      <scheme val="minor"/>
    </font>
    <font>
      <b/>
      <sz val="11"/>
      <color theme="1" tint="0.39997558519241921"/>
      <name val="Calibri"/>
      <family val="2"/>
      <scheme val="minor"/>
    </font>
    <font>
      <sz val="11"/>
      <color rgb="FF898989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000000"/>
        <bgColor theme="1" tint="0.249977111117893"/>
      </patternFill>
    </fill>
    <fill>
      <patternFill patternType="solid">
        <fgColor rgb="FFFFC000"/>
        <bgColor indexed="64"/>
      </patternFill>
    </fill>
    <fill>
      <patternFill patternType="solid">
        <fgColor theme="1" tint="-0.499984740745262"/>
        <bgColor indexed="64"/>
      </patternFill>
    </fill>
    <fill>
      <patternFill patternType="solid">
        <fgColor rgb="FF060606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262626"/>
        <bgColor rgb="FF000000"/>
      </patternFill>
    </fill>
    <fill>
      <patternFill patternType="solid">
        <fgColor rgb="FFAA6E02"/>
        <bgColor indexed="64"/>
      </patternFill>
    </fill>
  </fills>
  <borders count="26">
    <border>
      <left/>
      <right/>
      <top/>
      <bottom/>
      <diagonal/>
    </border>
    <border>
      <left style="thin">
        <color theme="1" tint="0.24994659260841701"/>
      </left>
      <right style="thin">
        <color theme="1" tint="0.24994659260841701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/>
      <top style="thin">
        <color theme="1" tint="-0.249977111117893"/>
      </top>
      <bottom/>
      <diagonal/>
    </border>
    <border>
      <left/>
      <right/>
      <top/>
      <bottom style="thin">
        <color theme="1" tint="-0.249977111117893"/>
      </bottom>
      <diagonal/>
    </border>
    <border>
      <left/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/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theme="1" tint="-0.249977111117893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/>
      <bottom/>
      <diagonal/>
    </border>
    <border>
      <left/>
      <right/>
      <top style="thin">
        <color theme="1" tint="-0.499984740745262"/>
      </top>
      <bottom style="thin">
        <color theme="1" tint="-0.499984740745262"/>
      </bottom>
      <diagonal/>
    </border>
    <border>
      <left/>
      <right/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249977111117893"/>
      </left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rgb="FF262626"/>
      </right>
      <top/>
      <bottom/>
      <diagonal/>
    </border>
    <border>
      <left/>
      <right style="thin">
        <color theme="1" tint="-0.499984740745262"/>
      </right>
      <top/>
      <bottom style="thin">
        <color theme="1" tint="-0.499984740745262"/>
      </bottom>
      <diagonal/>
    </border>
    <border>
      <left style="thin">
        <color theme="1" tint="-0.499984740745262"/>
      </left>
      <right style="thin">
        <color theme="1" tint="-0.499984740745262"/>
      </right>
      <top/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499984740745262"/>
      </left>
      <right/>
      <top/>
      <bottom style="thin">
        <color theme="1" tint="-0.499984740745262"/>
      </bottom>
      <diagonal/>
    </border>
    <border>
      <left style="thin">
        <color theme="1" tint="-0.499984740745262"/>
      </left>
      <right/>
      <top style="thin">
        <color theme="1" tint="-0.499984740745262"/>
      </top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/>
      <top style="thin">
        <color theme="1" tint="-0.499984740745262"/>
      </top>
      <bottom/>
      <diagonal/>
    </border>
    <border>
      <left/>
      <right/>
      <top style="thin">
        <color indexed="64"/>
      </top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/>
      <diagonal/>
    </border>
  </borders>
  <cellStyleXfs count="9">
    <xf numFmtId="0" fontId="0" fillId="2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2" borderId="0" applyProtection="0">
      <alignment horizontal="left" vertical="center"/>
    </xf>
    <xf numFmtId="0" fontId="2" fillId="2" borderId="11" applyProtection="0">
      <alignment horizontal="right" vertical="center"/>
    </xf>
    <xf numFmtId="0" fontId="3" fillId="2" borderId="1" applyProtection="0">
      <alignment horizontal="center" vertical="center"/>
    </xf>
    <xf numFmtId="0" fontId="13" fillId="2" borderId="13">
      <alignment horizontal="center" vertical="center"/>
    </xf>
    <xf numFmtId="0" fontId="4" fillId="2" borderId="0" applyProtection="0">
      <alignment horizontal="center" vertical="center" wrapText="1"/>
    </xf>
    <xf numFmtId="9" fontId="16" fillId="0" borderId="0" applyFont="0" applyFill="0" applyBorder="0" applyAlignment="0" applyProtection="0"/>
  </cellStyleXfs>
  <cellXfs count="139">
    <xf numFmtId="0" fontId="0" fillId="2" borderId="0" xfId="0"/>
    <xf numFmtId="0" fontId="0" fillId="2" borderId="0" xfId="0" applyAlignment="1">
      <alignment vertical="center" textRotation="180"/>
    </xf>
    <xf numFmtId="0" fontId="2" fillId="2" borderId="0" xfId="3">
      <alignment horizontal="left" vertical="center"/>
    </xf>
    <xf numFmtId="0" fontId="2" fillId="2" borderId="0" xfId="4" applyBorder="1">
      <alignment horizontal="right" vertical="center"/>
    </xf>
    <xf numFmtId="0" fontId="0" fillId="2" borderId="0" xfId="0" applyAlignment="1">
      <alignment horizontal="center" vertical="center"/>
    </xf>
    <xf numFmtId="0" fontId="0" fillId="2" borderId="0" xfId="0" applyAlignment="1">
      <alignment horizontal="right"/>
    </xf>
    <xf numFmtId="0" fontId="0" fillId="2" borderId="0" xfId="0" applyAlignment="1">
      <alignment textRotation="180"/>
    </xf>
    <xf numFmtId="0" fontId="8" fillId="2" borderId="0" xfId="0" applyFont="1"/>
    <xf numFmtId="0" fontId="5" fillId="2" borderId="0" xfId="0" applyFont="1" applyAlignment="1">
      <alignment horizontal="right" vertical="center" indent="7"/>
    </xf>
    <xf numFmtId="0" fontId="0" fillId="2" borderId="2" xfId="0" applyBorder="1" applyAlignment="1">
      <alignment horizontal="center" vertical="center"/>
    </xf>
    <xf numFmtId="164" fontId="0" fillId="2" borderId="2" xfId="0" applyNumberFormat="1" applyBorder="1" applyAlignment="1">
      <alignment horizontal="center" vertical="center"/>
    </xf>
    <xf numFmtId="3" fontId="0" fillId="2" borderId="2" xfId="0" applyNumberFormat="1" applyBorder="1" applyAlignment="1">
      <alignment horizontal="center" vertical="center"/>
    </xf>
    <xf numFmtId="4" fontId="0" fillId="2" borderId="2" xfId="0" applyNumberFormat="1" applyBorder="1" applyAlignment="1">
      <alignment horizontal="center" vertical="center"/>
    </xf>
    <xf numFmtId="0" fontId="0" fillId="4" borderId="0" xfId="0" applyFill="1"/>
    <xf numFmtId="0" fontId="9" fillId="4" borderId="0" xfId="0" applyFont="1" applyFill="1" applyAlignment="1">
      <alignment vertical="center"/>
    </xf>
    <xf numFmtId="0" fontId="2" fillId="2" borderId="3" xfId="4" applyBorder="1">
      <alignment horizontal="right" vertical="center"/>
    </xf>
    <xf numFmtId="0" fontId="2" fillId="2" borderId="4" xfId="4" applyBorder="1">
      <alignment horizontal="right" vertical="center"/>
    </xf>
    <xf numFmtId="0" fontId="2" fillId="2" borderId="5" xfId="4" applyBorder="1">
      <alignment horizontal="right" vertical="center"/>
    </xf>
    <xf numFmtId="0" fontId="2" fillId="2" borderId="6" xfId="4" applyBorder="1">
      <alignment horizontal="right" vertical="center"/>
    </xf>
    <xf numFmtId="0" fontId="2" fillId="2" borderId="7" xfId="4" applyBorder="1">
      <alignment horizontal="right" vertical="center"/>
    </xf>
    <xf numFmtId="0" fontId="2" fillId="2" borderId="8" xfId="4" applyBorder="1">
      <alignment horizontal="right" vertical="center"/>
    </xf>
    <xf numFmtId="0" fontId="2" fillId="2" borderId="9" xfId="4" applyBorder="1">
      <alignment horizontal="right" vertical="center"/>
    </xf>
    <xf numFmtId="0" fontId="6" fillId="2" borderId="0" xfId="0" applyFont="1" applyAlignment="1">
      <alignment vertical="center"/>
    </xf>
    <xf numFmtId="0" fontId="4" fillId="2" borderId="0" xfId="0" applyFont="1" applyAlignment="1">
      <alignment horizontal="center" vertical="center" wrapText="1"/>
    </xf>
    <xf numFmtId="3" fontId="8" fillId="2" borderId="5" xfId="0" applyNumberFormat="1" applyFont="1" applyBorder="1" applyAlignment="1">
      <alignment horizontal="center" vertical="center"/>
    </xf>
    <xf numFmtId="0" fontId="7" fillId="2" borderId="0" xfId="0" applyFont="1" applyAlignment="1">
      <alignment horizontal="right" vertical="top"/>
    </xf>
    <xf numFmtId="0" fontId="8" fillId="2" borderId="0" xfId="0" applyFont="1" applyAlignment="1">
      <alignment vertical="top"/>
    </xf>
    <xf numFmtId="0" fontId="11" fillId="7" borderId="0" xfId="0" applyFont="1" applyFill="1" applyAlignment="1">
      <alignment wrapText="1"/>
    </xf>
    <xf numFmtId="0" fontId="12" fillId="7" borderId="0" xfId="0" applyFont="1" applyFill="1" applyAlignment="1">
      <alignment vertical="center" wrapText="1"/>
    </xf>
    <xf numFmtId="0" fontId="13" fillId="2" borderId="13" xfId="6">
      <alignment horizontal="center" vertical="center"/>
    </xf>
    <xf numFmtId="164" fontId="5" fillId="3" borderId="5" xfId="0" applyNumberFormat="1" applyFont="1" applyFill="1" applyBorder="1" applyAlignment="1">
      <alignment horizontal="center" vertical="center" wrapText="1"/>
    </xf>
    <xf numFmtId="164" fontId="5" fillId="3" borderId="0" xfId="0" applyNumberFormat="1" applyFont="1" applyFill="1" applyAlignment="1">
      <alignment horizontal="center" vertical="center" wrapText="1"/>
    </xf>
    <xf numFmtId="3" fontId="0" fillId="2" borderId="4" xfId="0" applyNumberFormat="1" applyBorder="1" applyAlignment="1">
      <alignment horizontal="center" vertical="center"/>
    </xf>
    <xf numFmtId="0" fontId="3" fillId="2" borderId="0" xfId="5" applyBorder="1" applyAlignment="1">
      <alignment horizontal="center" vertical="center" wrapText="1"/>
    </xf>
    <xf numFmtId="0" fontId="3" fillId="2" borderId="10" xfId="5" applyBorder="1" applyAlignment="1">
      <alignment horizontal="center" vertical="center" wrapText="1"/>
    </xf>
    <xf numFmtId="0" fontId="10" fillId="2" borderId="9" xfId="5" applyFont="1" applyBorder="1" applyAlignment="1">
      <alignment horizontal="center" vertical="center" wrapText="1"/>
    </xf>
    <xf numFmtId="0" fontId="10" fillId="2" borderId="0" xfId="5" applyFont="1" applyBorder="1" applyAlignment="1">
      <alignment horizontal="center" vertical="center" wrapText="1"/>
    </xf>
    <xf numFmtId="0" fontId="10" fillId="2" borderId="10" xfId="5" applyFont="1" applyBorder="1" applyAlignment="1">
      <alignment horizontal="center" vertical="center" wrapText="1"/>
    </xf>
    <xf numFmtId="0" fontId="18" fillId="2" borderId="0" xfId="0" applyFont="1"/>
    <xf numFmtId="0" fontId="19" fillId="2" borderId="0" xfId="0" applyFont="1" applyAlignment="1">
      <alignment horizontal="left" vertical="center"/>
    </xf>
    <xf numFmtId="0" fontId="17" fillId="2" borderId="0" xfId="0" applyFont="1" applyAlignment="1">
      <alignment horizontal="left"/>
    </xf>
    <xf numFmtId="0" fontId="17" fillId="2" borderId="0" xfId="0" applyFont="1"/>
    <xf numFmtId="0" fontId="4" fillId="2" borderId="0" xfId="0" applyFont="1" applyAlignment="1">
      <alignment horizontal="left" vertical="center"/>
    </xf>
    <xf numFmtId="3" fontId="0" fillId="2" borderId="0" xfId="0" applyNumberFormat="1"/>
    <xf numFmtId="3" fontId="10" fillId="8" borderId="18" xfId="7" applyNumberFormat="1" applyFont="1" applyFill="1" applyBorder="1" applyAlignment="1">
      <alignment horizontal="left" vertical="center" wrapText="1" indent="1"/>
    </xf>
    <xf numFmtId="3" fontId="17" fillId="2" borderId="0" xfId="0" applyNumberFormat="1" applyFont="1" applyAlignment="1">
      <alignment horizontal="left"/>
    </xf>
    <xf numFmtId="3" fontId="17" fillId="2" borderId="0" xfId="0" applyNumberFormat="1" applyFont="1"/>
    <xf numFmtId="3" fontId="18" fillId="2" borderId="0" xfId="7" applyNumberFormat="1" applyFont="1" applyAlignment="1">
      <alignment horizontal="left" vertical="center" wrapText="1" indent="1"/>
    </xf>
    <xf numFmtId="3" fontId="10" fillId="8" borderId="16" xfId="7" applyNumberFormat="1" applyFont="1" applyFill="1" applyBorder="1" applyAlignment="1">
      <alignment horizontal="left" vertical="center" wrapText="1" indent="1"/>
    </xf>
    <xf numFmtId="3" fontId="10" fillId="8" borderId="21" xfId="7" applyNumberFormat="1" applyFont="1" applyFill="1" applyBorder="1" applyAlignment="1">
      <alignment horizontal="left" vertical="center" wrapText="1" indent="1"/>
    </xf>
    <xf numFmtId="164" fontId="18" fillId="2" borderId="20" xfId="8" applyNumberFormat="1" applyFont="1" applyFill="1" applyBorder="1" applyAlignment="1">
      <alignment horizontal="center" vertical="center"/>
    </xf>
    <xf numFmtId="165" fontId="18" fillId="2" borderId="13" xfId="0" applyNumberFormat="1" applyFont="1" applyBorder="1" applyAlignment="1">
      <alignment horizontal="center"/>
    </xf>
    <xf numFmtId="3" fontId="6" fillId="2" borderId="0" xfId="0" applyNumberFormat="1" applyFont="1" applyAlignment="1">
      <alignment vertical="center" textRotation="180"/>
    </xf>
    <xf numFmtId="3" fontId="20" fillId="2" borderId="0" xfId="0" applyNumberFormat="1" applyFont="1"/>
    <xf numFmtId="0" fontId="23" fillId="2" borderId="0" xfId="0" applyFont="1" applyAlignment="1">
      <alignment horizontal="left" vertical="center"/>
    </xf>
    <xf numFmtId="3" fontId="10" fillId="8" borderId="19" xfId="7" applyNumberFormat="1" applyFont="1" applyFill="1" applyBorder="1" applyAlignment="1">
      <alignment horizontal="left" vertical="center" indent="1"/>
    </xf>
    <xf numFmtId="3" fontId="10" fillId="8" borderId="20" xfId="7" applyNumberFormat="1" applyFont="1" applyFill="1" applyBorder="1" applyAlignment="1">
      <alignment horizontal="left" vertical="center" indent="1"/>
    </xf>
    <xf numFmtId="3" fontId="14" fillId="2" borderId="0" xfId="0" applyNumberFormat="1" applyFont="1" applyAlignment="1">
      <alignment horizontal="left" indent="1"/>
    </xf>
    <xf numFmtId="14" fontId="14" fillId="2" borderId="0" xfId="0" applyNumberFormat="1" applyFont="1" applyAlignment="1">
      <alignment horizontal="left" indent="1"/>
    </xf>
    <xf numFmtId="0" fontId="4" fillId="6" borderId="0" xfId="7" applyFill="1" applyAlignment="1">
      <alignment horizontal="center" vertical="center" wrapText="1"/>
    </xf>
    <xf numFmtId="0" fontId="0" fillId="2" borderId="13" xfId="0" applyBorder="1" applyAlignment="1">
      <alignment horizontal="center"/>
    </xf>
    <xf numFmtId="0" fontId="25" fillId="7" borderId="0" xfId="7" applyFont="1" applyFill="1" applyAlignment="1">
      <alignment horizontal="center" vertical="center" wrapText="1"/>
    </xf>
    <xf numFmtId="0" fontId="26" fillId="7" borderId="14" xfId="0" applyFont="1" applyFill="1" applyBorder="1" applyAlignment="1">
      <alignment horizontal="center"/>
    </xf>
    <xf numFmtId="3" fontId="10" fillId="8" borderId="11" xfId="7" applyNumberFormat="1" applyFont="1" applyFill="1" applyBorder="1" applyAlignment="1">
      <alignment horizontal="left" vertical="center" wrapText="1" indent="1"/>
    </xf>
    <xf numFmtId="3" fontId="10" fillId="8" borderId="12" xfId="7" applyNumberFormat="1" applyFont="1" applyFill="1" applyBorder="1" applyAlignment="1">
      <alignment horizontal="left" vertical="center" wrapText="1" indent="1"/>
    </xf>
    <xf numFmtId="3" fontId="10" fillId="8" borderId="22" xfId="7" applyNumberFormat="1" applyFont="1" applyFill="1" applyBorder="1" applyAlignment="1">
      <alignment horizontal="left" vertical="center" indent="1"/>
    </xf>
    <xf numFmtId="0" fontId="0" fillId="2" borderId="0" xfId="0" applyAlignment="1"/>
    <xf numFmtId="0" fontId="15" fillId="2" borderId="0" xfId="0" applyFont="1" applyAlignment="1">
      <alignment horizontal="right" vertical="center" textRotation="180"/>
    </xf>
    <xf numFmtId="0" fontId="8" fillId="2" borderId="0" xfId="1" applyFont="1" applyFill="1"/>
    <xf numFmtId="0" fontId="22" fillId="2" borderId="0" xfId="1" applyFont="1" applyFill="1"/>
    <xf numFmtId="0" fontId="3" fillId="2" borderId="0" xfId="5" applyBorder="1" applyAlignment="1">
      <alignment horizontal="left" vertical="center" wrapText="1" indent="1"/>
    </xf>
    <xf numFmtId="0" fontId="3" fillId="2" borderId="15" xfId="5" applyBorder="1" applyAlignment="1">
      <alignment horizontal="left" vertical="center" wrapText="1" indent="1"/>
    </xf>
    <xf numFmtId="0" fontId="0" fillId="2" borderId="0" xfId="0" applyAlignment="1">
      <alignment vertical="center"/>
    </xf>
    <xf numFmtId="0" fontId="0" fillId="2" borderId="0" xfId="0" applyFill="1"/>
    <xf numFmtId="0" fontId="9" fillId="2" borderId="0" xfId="0" applyFont="1" applyFill="1" applyAlignment="1">
      <alignment vertical="center"/>
    </xf>
    <xf numFmtId="0" fontId="22" fillId="2" borderId="0" xfId="1" applyFont="1" applyFill="1" applyAlignment="1">
      <alignment vertical="center" readingOrder="2"/>
    </xf>
    <xf numFmtId="0" fontId="30" fillId="2" borderId="0" xfId="0" applyFont="1" applyAlignment="1">
      <alignment horizontal="left" vertical="center" indent="1"/>
    </xf>
    <xf numFmtId="3" fontId="21" fillId="2" borderId="0" xfId="7" applyNumberFormat="1" applyFont="1" applyAlignment="1">
      <alignment horizontal="left" vertical="center" wrapText="1"/>
    </xf>
    <xf numFmtId="3" fontId="10" fillId="8" borderId="0" xfId="7" applyNumberFormat="1" applyFont="1" applyFill="1" applyBorder="1" applyAlignment="1">
      <alignment horizontal="left" vertical="center" wrapText="1" indent="1"/>
    </xf>
    <xf numFmtId="3" fontId="10" fillId="8" borderId="0" xfId="7" applyNumberFormat="1" applyFont="1" applyFill="1" applyBorder="1" applyAlignment="1">
      <alignment horizontal="left" vertical="center" indent="1"/>
    </xf>
    <xf numFmtId="0" fontId="32" fillId="2" borderId="0" xfId="0" applyFont="1" applyAlignment="1">
      <alignment horizontal="right" vertical="center"/>
    </xf>
    <xf numFmtId="3" fontId="0" fillId="2" borderId="0" xfId="0" applyNumberFormat="1" applyAlignment="1">
      <alignment vertical="center"/>
    </xf>
    <xf numFmtId="0" fontId="33" fillId="2" borderId="0" xfId="3" applyFont="1" applyBorder="1">
      <alignment horizontal="left" vertical="center"/>
    </xf>
    <xf numFmtId="0" fontId="0" fillId="2" borderId="0" xfId="0"/>
    <xf numFmtId="0" fontId="15" fillId="2" borderId="0" xfId="0" applyFont="1" applyAlignment="1">
      <alignment horizontal="right" vertical="center"/>
    </xf>
    <xf numFmtId="4" fontId="0" fillId="8" borderId="2" xfId="0" applyNumberFormat="1" applyFont="1" applyFill="1" applyBorder="1" applyAlignment="1">
      <alignment horizontal="left" vertical="center" wrapText="1"/>
    </xf>
    <xf numFmtId="0" fontId="0" fillId="8" borderId="2" xfId="0" applyFont="1" applyFill="1" applyBorder="1" applyAlignment="1">
      <alignment horizontal="left" indent="1"/>
    </xf>
    <xf numFmtId="0" fontId="14" fillId="7" borderId="2" xfId="0" applyNumberFormat="1" applyFont="1" applyFill="1" applyBorder="1" applyAlignment="1">
      <alignment horizontal="left" indent="1"/>
    </xf>
    <xf numFmtId="0" fontId="0" fillId="8" borderId="2" xfId="0" applyFont="1" applyFill="1" applyBorder="1" applyAlignment="1">
      <alignment horizontal="center" vertical="center" wrapText="1"/>
    </xf>
    <xf numFmtId="164" fontId="8" fillId="3" borderId="2" xfId="0" applyNumberFormat="1" applyFont="1" applyFill="1" applyBorder="1" applyAlignment="1">
      <alignment horizontal="center" vertical="top" wrapText="1"/>
    </xf>
    <xf numFmtId="3" fontId="0" fillId="8" borderId="2" xfId="0" applyNumberFormat="1" applyFont="1" applyFill="1" applyBorder="1" applyAlignment="1">
      <alignment horizontal="center" vertical="center" wrapText="1"/>
    </xf>
    <xf numFmtId="164" fontId="0" fillId="8" borderId="2" xfId="0" applyNumberFormat="1" applyFont="1" applyFill="1" applyBorder="1" applyAlignment="1">
      <alignment horizontal="center" vertical="center" wrapText="1"/>
    </xf>
    <xf numFmtId="4" fontId="0" fillId="8" borderId="2" xfId="0" applyNumberFormat="1" applyFont="1" applyFill="1" applyBorder="1" applyAlignment="1">
      <alignment horizontal="center" vertical="center" wrapText="1"/>
    </xf>
    <xf numFmtId="4" fontId="8" fillId="8" borderId="2" xfId="1" applyNumberFormat="1" applyFont="1" applyFill="1" applyBorder="1" applyAlignment="1">
      <alignment horizontal="left" vertical="center"/>
    </xf>
    <xf numFmtId="3" fontId="28" fillId="7" borderId="2" xfId="1" applyNumberFormat="1" applyFont="1" applyFill="1" applyBorder="1" applyAlignment="1">
      <alignment horizontal="left"/>
    </xf>
    <xf numFmtId="3" fontId="0" fillId="8" borderId="2" xfId="0" applyNumberFormat="1" applyFont="1" applyFill="1" applyBorder="1" applyAlignment="1">
      <alignment horizontal="center"/>
    </xf>
    <xf numFmtId="3" fontId="8" fillId="8" borderId="2" xfId="0" applyNumberFormat="1" applyFont="1" applyFill="1" applyBorder="1" applyAlignment="1">
      <alignment horizontal="center" vertical="center"/>
    </xf>
    <xf numFmtId="164" fontId="5" fillId="3" borderId="2" xfId="8" applyNumberFormat="1" applyFont="1" applyFill="1" applyBorder="1" applyAlignment="1">
      <alignment horizontal="center" vertical="center" wrapText="1"/>
    </xf>
    <xf numFmtId="164" fontId="5" fillId="3" borderId="2" xfId="0" applyNumberFormat="1" applyFont="1" applyFill="1" applyBorder="1" applyAlignment="1">
      <alignment horizontal="center" vertical="center" wrapText="1"/>
    </xf>
    <xf numFmtId="0" fontId="0" fillId="2" borderId="0" xfId="0" applyAlignment="1">
      <alignment horizontal="right" vertical="center" textRotation="180"/>
    </xf>
    <xf numFmtId="0" fontId="0" fillId="2" borderId="0" xfId="0" applyAlignment="1">
      <alignment horizontal="right" vertical="center"/>
    </xf>
    <xf numFmtId="3" fontId="0" fillId="2" borderId="23" xfId="0" applyNumberFormat="1" applyBorder="1"/>
    <xf numFmtId="0" fontId="2" fillId="2" borderId="0" xfId="3" applyFont="1" applyBorder="1">
      <alignment horizontal="left" vertical="center"/>
    </xf>
    <xf numFmtId="3" fontId="34" fillId="5" borderId="16" xfId="7" applyNumberFormat="1" applyFont="1" applyFill="1" applyBorder="1" applyAlignment="1">
      <alignment horizontal="left" vertical="center" wrapText="1" indent="1"/>
    </xf>
    <xf numFmtId="3" fontId="34" fillId="5" borderId="19" xfId="7" applyNumberFormat="1" applyFont="1" applyFill="1" applyBorder="1">
      <alignment horizontal="center" vertical="center" wrapText="1"/>
    </xf>
    <xf numFmtId="3" fontId="34" fillId="5" borderId="17" xfId="7" applyNumberFormat="1" applyFont="1" applyFill="1" applyBorder="1">
      <alignment horizontal="center" vertical="center" wrapText="1"/>
    </xf>
    <xf numFmtId="3" fontId="10" fillId="2" borderId="18" xfId="7" applyNumberFormat="1" applyFont="1" applyBorder="1" applyAlignment="1">
      <alignment horizontal="left" vertical="center" wrapText="1" indent="1"/>
    </xf>
    <xf numFmtId="3" fontId="10" fillId="8" borderId="22" xfId="7" applyNumberFormat="1" applyFont="1" applyFill="1" applyBorder="1" applyAlignment="1">
      <alignment horizontal="left" vertical="center" wrapText="1" indent="1"/>
    </xf>
    <xf numFmtId="3" fontId="8" fillId="2" borderId="2" xfId="0" applyNumberFormat="1" applyFont="1" applyFill="1" applyBorder="1" applyAlignment="1">
      <alignment horizontal="center" vertical="center"/>
    </xf>
    <xf numFmtId="3" fontId="0" fillId="2" borderId="0" xfId="0" applyNumberFormat="1" applyAlignment="1">
      <alignment vertical="center"/>
    </xf>
    <xf numFmtId="3" fontId="31" fillId="2" borderId="0" xfId="7" applyNumberFormat="1" applyFont="1" applyAlignment="1">
      <alignment horizontal="left" vertical="center" wrapText="1"/>
    </xf>
    <xf numFmtId="0" fontId="0" fillId="10" borderId="0" xfId="0" applyFill="1"/>
    <xf numFmtId="0" fontId="4" fillId="10" borderId="0" xfId="0" applyFont="1" applyFill="1" applyAlignment="1">
      <alignment horizontal="center" vertical="center"/>
    </xf>
    <xf numFmtId="0" fontId="26" fillId="7" borderId="2" xfId="0" applyFont="1" applyFill="1" applyBorder="1" applyAlignment="1">
      <alignment horizontal="center"/>
    </xf>
    <xf numFmtId="0" fontId="0" fillId="2" borderId="18" xfId="0" applyFill="1" applyBorder="1" applyAlignment="1">
      <alignment horizontal="center"/>
    </xf>
    <xf numFmtId="0" fontId="0" fillId="2" borderId="13" xfId="0" applyFill="1" applyBorder="1" applyAlignment="1">
      <alignment horizontal="center"/>
    </xf>
    <xf numFmtId="0" fontId="26" fillId="7" borderId="24" xfId="0" applyFont="1" applyFill="1" applyBorder="1" applyAlignment="1">
      <alignment horizontal="center"/>
    </xf>
    <xf numFmtId="0" fontId="0" fillId="2" borderId="21" xfId="0" applyFill="1" applyBorder="1" applyAlignment="1">
      <alignment horizontal="center"/>
    </xf>
    <xf numFmtId="0" fontId="0" fillId="2" borderId="25" xfId="0" applyFill="1" applyBorder="1" applyAlignment="1">
      <alignment horizontal="center"/>
    </xf>
    <xf numFmtId="0" fontId="0" fillId="2" borderId="0" xfId="0" applyFill="1" applyAlignment="1">
      <alignment horizontal="center"/>
    </xf>
    <xf numFmtId="0" fontId="4" fillId="2" borderId="0" xfId="7" applyAlignment="1">
      <alignment horizontal="center" vertical="center" wrapText="1"/>
    </xf>
    <xf numFmtId="0" fontId="35" fillId="7" borderId="0" xfId="0" applyFont="1" applyFill="1" applyAlignment="1">
      <alignment horizontal="center"/>
    </xf>
    <xf numFmtId="0" fontId="29" fillId="10" borderId="2" xfId="0" applyFont="1" applyFill="1" applyBorder="1" applyAlignment="1">
      <alignment horizontal="center" vertical="center"/>
    </xf>
    <xf numFmtId="0" fontId="27" fillId="10" borderId="2" xfId="0" applyFont="1" applyFill="1" applyBorder="1" applyAlignment="1">
      <alignment vertical="center"/>
    </xf>
    <xf numFmtId="0" fontId="27" fillId="10" borderId="2" xfId="0" applyFont="1" applyFill="1" applyBorder="1" applyAlignment="1">
      <alignment horizontal="left" vertical="center"/>
    </xf>
    <xf numFmtId="0" fontId="27" fillId="10" borderId="2" xfId="0" applyFont="1" applyFill="1" applyBorder="1" applyAlignment="1">
      <alignment horizontal="center" vertical="center" wrapText="1"/>
    </xf>
    <xf numFmtId="0" fontId="27" fillId="10" borderId="2" xfId="0" applyFont="1" applyFill="1" applyBorder="1" applyAlignment="1">
      <alignment horizontal="center" vertical="center"/>
    </xf>
    <xf numFmtId="0" fontId="27" fillId="10" borderId="2" xfId="0" applyFont="1" applyFill="1" applyBorder="1" applyAlignment="1">
      <alignment horizontal="left" vertical="center" indent="1"/>
    </xf>
    <xf numFmtId="9" fontId="27" fillId="10" borderId="2" xfId="0" applyNumberFormat="1" applyFont="1" applyFill="1" applyBorder="1" applyAlignment="1">
      <alignment horizontal="center" vertical="center" wrapText="1"/>
    </xf>
    <xf numFmtId="4" fontId="0" fillId="8" borderId="24" xfId="0" applyNumberFormat="1" applyFont="1" applyFill="1" applyBorder="1" applyAlignment="1">
      <alignment horizontal="left" vertical="center" wrapText="1"/>
    </xf>
    <xf numFmtId="0" fontId="0" fillId="8" borderId="24" xfId="0" applyFont="1" applyFill="1" applyBorder="1" applyAlignment="1">
      <alignment horizontal="left" indent="1"/>
    </xf>
    <xf numFmtId="0" fontId="14" fillId="7" borderId="24" xfId="0" applyNumberFormat="1" applyFont="1" applyFill="1" applyBorder="1" applyAlignment="1">
      <alignment horizontal="left" indent="1"/>
    </xf>
    <xf numFmtId="0" fontId="0" fillId="8" borderId="24" xfId="0" applyFont="1" applyFill="1" applyBorder="1" applyAlignment="1">
      <alignment horizontal="center" vertical="center" wrapText="1"/>
    </xf>
    <xf numFmtId="164" fontId="8" fillId="3" borderId="24" xfId="0" applyNumberFormat="1" applyFont="1" applyFill="1" applyBorder="1" applyAlignment="1">
      <alignment horizontal="center" vertical="top" wrapText="1"/>
    </xf>
    <xf numFmtId="3" fontId="0" fillId="8" borderId="24" xfId="0" applyNumberFormat="1" applyFont="1" applyFill="1" applyBorder="1" applyAlignment="1">
      <alignment horizontal="center" vertical="center" wrapText="1"/>
    </xf>
    <xf numFmtId="164" fontId="0" fillId="8" borderId="24" xfId="0" applyNumberFormat="1" applyFont="1" applyFill="1" applyBorder="1" applyAlignment="1">
      <alignment horizontal="center" vertical="center" wrapText="1"/>
    </xf>
    <xf numFmtId="4" fontId="0" fillId="8" borderId="24" xfId="0" applyNumberFormat="1" applyFont="1" applyFill="1" applyBorder="1" applyAlignment="1">
      <alignment horizontal="center" vertical="center" wrapText="1"/>
    </xf>
    <xf numFmtId="4" fontId="1" fillId="9" borderId="2" xfId="1" applyNumberFormat="1" applyFill="1" applyBorder="1" applyAlignment="1">
      <alignment horizontal="center" vertical="center"/>
    </xf>
    <xf numFmtId="4" fontId="1" fillId="9" borderId="24" xfId="1" applyNumberFormat="1" applyFill="1" applyBorder="1" applyAlignment="1">
      <alignment horizontal="center" vertical="center"/>
    </xf>
  </cellXfs>
  <cellStyles count="9">
    <cellStyle name="DarkHeader" xfId="7" xr:uid="{E2F6A325-2B6F-491C-8710-28B3E934C509}"/>
    <cellStyle name="FalseFlag" xfId="6" xr:uid="{BD988031-97DA-4A1A-AF98-493153F33599}"/>
    <cellStyle name="Followed Hyperlink" xfId="2" builtinId="9" customBuiltin="1"/>
    <cellStyle name="Hyperlink" xfId="1" builtinId="8" customBuiltin="1"/>
    <cellStyle name="Normal" xfId="0" builtinId="0" customBuiltin="1"/>
    <cellStyle name="NoteField" xfId="5" xr:uid="{77D69A19-857B-442A-9B0A-501771EE9A4D}"/>
    <cellStyle name="Percent" xfId="8" builtinId="5"/>
    <cellStyle name="SubItem" xfId="4" xr:uid="{D21B07FD-5F6D-4154-8AB7-63D035214F3C}"/>
    <cellStyle name="SubSectionTItle" xfId="3" xr:uid="{8B04109E-AD21-4C71-8EF5-077A68DD2476}"/>
  </cellStyles>
  <dxfs count="113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AA6E0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AA6E0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indexed="64"/>
          <bgColor rgb="FF262626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0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262626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/>
        <horizontal/>
      </border>
    </dxf>
    <dxf>
      <border outline="0">
        <left style="thin">
          <color theme="1" tint="-0.249977111117893"/>
        </left>
      </border>
    </dxf>
    <dxf>
      <border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0.0%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indent="1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indent="1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rgb="FF000000"/>
          <bgColor rgb="FF000000"/>
        </patternFill>
      </fill>
      <alignment horizontal="left" vertical="bottom" textRotation="0" wrapText="0" indent="1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0"/>
        <color theme="1" tint="0.39997558519241921"/>
        <name val="Calibri"/>
        <family val="2"/>
        <scheme val="minor"/>
      </font>
      <numFmt numFmtId="4" formatCode="#,##0.00"/>
      <fill>
        <patternFill patternType="solid">
          <fgColor rgb="FF000000"/>
          <bgColor rgb="FF262626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</dxf>
    <dxf>
      <border>
        <bottom style="thin">
          <color theme="1" tint="-0.249977111117893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/>
      </border>
    </dxf>
    <dxf>
      <border outline="0">
        <top style="thin">
          <color theme="1" tint="-0.499984740745262"/>
        </top>
      </border>
    </dxf>
    <dxf>
      <border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0" relativeIndent="1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theme="1" tint="-0.499984740745262"/>
        </top>
      </border>
    </dxf>
    <dxf>
      <border outline="0"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  <alignment horizontal="left" vertical="bottom" textRotation="0" wrapText="0" relativeIndent="1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border outline="0">
        <left style="thin">
          <color rgb="FF1D1D1D"/>
        </left>
        <top style="thin">
          <color rgb="FF1D1D1D"/>
        </top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5" formatCode="#,##0.0"/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i/>
        <strike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</dxf>
    <dxf>
      <font>
        <color theme="1" tint="0.39994506668294322"/>
      </font>
      <fill>
        <patternFill>
          <bgColor rgb="FF262626"/>
        </patternFill>
      </fill>
    </dxf>
    <dxf>
      <font>
        <color theme="1" tint="0.39994506668294322"/>
      </font>
      <fill>
        <patternFill>
          <bgColor rgb="FF262626"/>
        </patternFill>
      </fill>
    </dxf>
    <dxf>
      <numFmt numFmtId="167" formatCode=";;;"/>
    </dxf>
    <dxf>
      <numFmt numFmtId="167" formatCode=";;;"/>
    </dxf>
    <dxf>
      <numFmt numFmtId="167" formatCode=";;;"/>
    </dxf>
    <dxf>
      <font>
        <color theme="0"/>
      </font>
      <fill>
        <patternFill>
          <bgColor theme="5"/>
        </patternFill>
      </fill>
    </dxf>
    <dxf>
      <font>
        <color theme="1" tint="0.39994506668294322"/>
      </font>
      <fill>
        <patternFill>
          <bgColor rgb="FF262626"/>
        </patternFill>
      </fill>
    </dxf>
    <dxf>
      <font>
        <color theme="0"/>
      </font>
      <border>
        <bottom style="thin">
          <color theme="4"/>
        </bottom>
        <vertical/>
        <horizontal/>
      </border>
    </dxf>
    <dxf>
      <font>
        <color theme="1"/>
      </font>
      <fill>
        <patternFill>
          <bgColor rgb="FF000000"/>
        </patternFill>
      </fill>
      <border diagonalUp="0" diagonalDown="0">
        <left/>
        <right/>
        <top/>
        <bottom/>
        <vertical/>
        <horizontal/>
      </border>
    </dxf>
    <dxf>
      <font>
        <b/>
        <i val="0"/>
        <strike val="0"/>
        <color theme="0"/>
      </font>
      <fill>
        <patternFill patternType="solid">
          <fgColor auto="1"/>
          <bgColor rgb="FF000000"/>
        </patternFill>
      </fill>
      <border>
        <left style="medium">
          <color theme="1" tint="-0.24994659260841701"/>
        </left>
        <right style="medium">
          <color theme="1" tint="-0.24994659260841701"/>
        </right>
        <top style="medium">
          <color theme="1" tint="-0.24994659260841701"/>
        </top>
        <bottom style="medium">
          <color theme="1" tint="-0.24994659260841701"/>
        </bottom>
        <vertical style="medium">
          <color theme="1" tint="-0.24994659260841701"/>
        </vertical>
        <horizontal style="medium">
          <color theme="1" tint="-0.24994659260841701"/>
        </horizontal>
      </border>
    </dxf>
    <dxf>
      <font>
        <color theme="0"/>
      </font>
      <fill>
        <patternFill patternType="solid">
          <fgColor rgb="FF000000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theme="1"/>
          <bgColor rgb="FF000000"/>
        </patternFill>
      </fill>
      <border diagonalUp="0" diagonalDown="0">
        <left style="thin">
          <color theme="1" tint="-0.24994659260841701"/>
        </left>
        <right style="thin">
          <color theme="1" tint="-0.24994659260841701"/>
        </right>
        <top style="thin">
          <color theme="1" tint="-0.24994659260841701"/>
        </top>
        <bottom style="thin">
          <color theme="1" tint="-0.24994659260841701"/>
        </bottom>
        <vertical style="thin">
          <color theme="1" tint="-0.24994659260841701"/>
        </vertical>
        <horizontal style="thin">
          <color theme="1" tint="-0.24994659260841701"/>
        </horizontal>
      </border>
    </dxf>
    <dxf>
      <font>
        <b/>
        <i val="0"/>
        <color theme="0"/>
      </font>
      <fill>
        <patternFill patternType="solid">
          <fgColor auto="1"/>
          <bgColor theme="1" tint="-0.499984740745262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auto="1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3" defaultTableStyle="DarkTable" defaultPivotStyle="DarkPivot">
    <tableStyle name="DarkPivot" table="0" count="3" xr9:uid="{F2CB4A64-8CC4-48DA-B721-DC29E793B33C}">
      <tableStyleElement type="wholeTable" dxfId="112"/>
      <tableStyleElement type="headerRow" dxfId="111"/>
      <tableStyleElement type="totalRow" dxfId="110"/>
    </tableStyle>
    <tableStyle name="DarkTable" pivot="0" count="2" xr9:uid="{97C242D2-6F6D-4549-9428-17456D609B35}">
      <tableStyleElement type="wholeTable" dxfId="109"/>
      <tableStyleElement type="headerRow" dxfId="108"/>
    </tableStyle>
    <tableStyle name="SlicerStyleDark" pivot="0" table="0" count="10" xr9:uid="{11F1E452-086F-4069-BF08-FF8656253E5D}">
      <tableStyleElement type="wholeTable" dxfId="107"/>
      <tableStyleElement type="headerRow" dxfId="106"/>
    </tableStyle>
  </tableStyles>
  <colors>
    <mruColors>
      <color rgb="FF131313"/>
      <color rgb="FF262626"/>
      <color rgb="FF000000"/>
      <color rgb="FFCCCC00"/>
      <color rgb="FF040404"/>
      <color rgb="FFD8D8D8"/>
      <color rgb="FF5D1955"/>
      <color rgb="FF1EAC1D"/>
      <color rgb="FF060606"/>
      <color rgb="FF565656"/>
    </mruColors>
  </colors>
  <extLst>
    <ext xmlns:x14="http://schemas.microsoft.com/office/spreadsheetml/2009/9/main" uri="{46F421CA-312F-682f-3DD2-61675219B42D}">
      <x14:dxfs count="8"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4" tint="-0.249977111117893"/>
          </font>
          <fill>
            <patternFill patternType="solid">
              <fgColor theme="4" tint="0.59999389629810485"/>
              <bgColor theme="4" tint="0.59999389629810485"/>
            </patternFill>
          </fill>
          <border>
            <left style="thin">
              <color theme="4" tint="0.59999389629810485"/>
            </left>
            <right style="thin">
              <color theme="4" tint="0.59999389629810485"/>
            </right>
            <top style="thin">
              <color theme="4" tint="0.59999389629810485"/>
            </top>
            <bottom style="thin">
              <color theme="4" tint="0.59999389629810485"/>
            </bottom>
            <vertical/>
            <horizontal/>
          </border>
        </dxf>
        <dxf>
          <font>
            <color theme="0"/>
          </font>
          <fill>
            <patternFill patternType="solid">
              <fgColor theme="4"/>
              <bgColor theme="4"/>
            </patternFill>
          </fill>
          <border>
            <left style="thin">
              <color theme="4"/>
            </left>
            <right style="thin">
              <color theme="4"/>
            </right>
            <top style="thin">
              <color theme="4"/>
            </top>
            <bottom style="thin">
              <color theme="4"/>
            </bottom>
            <vertical/>
            <horizontal/>
          </border>
        </dxf>
        <dxf>
          <font>
            <color rgb="FF959595"/>
          </font>
          <fill>
            <patternFill patternType="solid">
              <fgColor rgb="FFDFDFDF"/>
              <bgColor rgb="FFDFDFDF"/>
            </patternFill>
          </fill>
          <border>
            <left style="thin">
              <color rgb="FFDFDFDF"/>
            </left>
            <right style="thin">
              <color rgb="FFDFDFDF"/>
            </right>
            <top style="thin">
              <color rgb="FFDFDFDF"/>
            </top>
            <bottom style="thin">
              <color rgb="FFDFDFDF"/>
            </bottom>
            <vertical/>
            <horizontal/>
          </border>
        </dxf>
        <dxf>
          <font>
            <color theme="0"/>
          </font>
          <fill>
            <patternFill patternType="solid">
              <fgColor rgb="FFC0C0C0"/>
              <bgColor rgb="FF262626"/>
            </patternFill>
          </fill>
          <border diagonalUp="0" diagonalDown="0">
            <left/>
            <right/>
            <top/>
            <bottom/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Dark">
        <x14:slicerStyle name="SlicerStyleDark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0/relationships/richValueRel" Target="richData/richValueRel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17/06/relationships/rdRichValueTypes" Target="richData/rdRichValueTypes.xml"/><Relationship Id="rId5" Type="http://schemas.openxmlformats.org/officeDocument/2006/relationships/styles" Target="styles.xml"/><Relationship Id="rId10" Type="http://schemas.microsoft.com/office/2017/06/relationships/rdRichValueStructure" Target="richData/rdrichvaluestructure.xml"/><Relationship Id="rId4" Type="http://schemas.openxmlformats.org/officeDocument/2006/relationships/theme" Target="theme/theme1.xml"/><Relationship Id="rId9" Type="http://schemas.microsoft.com/office/2017/06/relationships/rdRichValue" Target="richData/rdrichvalue.xml"/><Relationship Id="rId14" Type="http://schemas.microsoft.com/office/2006/relationships/vbaProject" Target="vbaProject.bin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18" Type="http://schemas.openxmlformats.org/officeDocument/2006/relationships/image" Target="../media/image19.png"/><Relationship Id="rId26" Type="http://schemas.openxmlformats.org/officeDocument/2006/relationships/image" Target="../media/image27.png"/><Relationship Id="rId3" Type="http://schemas.openxmlformats.org/officeDocument/2006/relationships/image" Target="../media/image4.png"/><Relationship Id="rId21" Type="http://schemas.openxmlformats.org/officeDocument/2006/relationships/image" Target="../media/image22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17" Type="http://schemas.openxmlformats.org/officeDocument/2006/relationships/image" Target="../media/image18.png"/><Relationship Id="rId25" Type="http://schemas.openxmlformats.org/officeDocument/2006/relationships/image" Target="../media/image26.png"/><Relationship Id="rId2" Type="http://schemas.openxmlformats.org/officeDocument/2006/relationships/image" Target="../media/image3.png"/><Relationship Id="rId16" Type="http://schemas.openxmlformats.org/officeDocument/2006/relationships/image" Target="../media/image17.png"/><Relationship Id="rId20" Type="http://schemas.openxmlformats.org/officeDocument/2006/relationships/image" Target="../media/image21.png"/><Relationship Id="rId29" Type="http://schemas.openxmlformats.org/officeDocument/2006/relationships/image" Target="../media/image30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24" Type="http://schemas.openxmlformats.org/officeDocument/2006/relationships/image" Target="../media/image25.png"/><Relationship Id="rId5" Type="http://schemas.openxmlformats.org/officeDocument/2006/relationships/image" Target="../media/image6.png"/><Relationship Id="rId15" Type="http://schemas.openxmlformats.org/officeDocument/2006/relationships/image" Target="../media/image16.png"/><Relationship Id="rId23" Type="http://schemas.openxmlformats.org/officeDocument/2006/relationships/image" Target="../media/image24.png"/><Relationship Id="rId28" Type="http://schemas.openxmlformats.org/officeDocument/2006/relationships/image" Target="../media/image29.png"/><Relationship Id="rId10" Type="http://schemas.openxmlformats.org/officeDocument/2006/relationships/image" Target="../media/image11.png"/><Relationship Id="rId19" Type="http://schemas.openxmlformats.org/officeDocument/2006/relationships/image" Target="../media/image20.png"/><Relationship Id="rId4" Type="http://schemas.openxmlformats.org/officeDocument/2006/relationships/image" Target="../media/image5.png"/><Relationship Id="rId9" Type="http://schemas.openxmlformats.org/officeDocument/2006/relationships/image" Target="../media/image10.png"/><Relationship Id="rId14" Type="http://schemas.openxmlformats.org/officeDocument/2006/relationships/image" Target="../media/image15.png"/><Relationship Id="rId22" Type="http://schemas.openxmlformats.org/officeDocument/2006/relationships/image" Target="../media/image23.png"/><Relationship Id="rId27" Type="http://schemas.openxmlformats.org/officeDocument/2006/relationships/image" Target="../media/image28.png"/><Relationship Id="rId30" Type="http://schemas.openxmlformats.org/officeDocument/2006/relationships/image" Target="../media/image3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73533</xdr:colOff>
      <xdr:row>55</xdr:row>
      <xdr:rowOff>9525</xdr:rowOff>
    </xdr:from>
    <xdr:to>
      <xdr:col>2</xdr:col>
      <xdr:colOff>1397127</xdr:colOff>
      <xdr:row>55</xdr:row>
      <xdr:rowOff>180975</xdr:rowOff>
    </xdr:to>
    <xdr:sp macro="[0]!ToggleSection" textlink="">
      <xdr:nvSpPr>
        <xdr:cNvPr id="3" name="Dataframes">
          <a:extLst>
            <a:ext uri="{FF2B5EF4-FFF2-40B4-BE49-F238E27FC236}">
              <a16:creationId xmlns:a16="http://schemas.microsoft.com/office/drawing/2014/main" id="{AEE4EF18-F7A4-40B1-99EE-C12908FE3B70}"/>
            </a:ext>
          </a:extLst>
        </xdr:cNvPr>
        <xdr:cNvSpPr>
          <a:spLocks/>
        </xdr:cNvSpPr>
      </xdr:nvSpPr>
      <xdr:spPr>
        <a:xfrm>
          <a:off x="500253" y="1137285"/>
          <a:ext cx="1323594" cy="1714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73533</xdr:colOff>
      <xdr:row>61</xdr:row>
      <xdr:rowOff>9525</xdr:rowOff>
    </xdr:from>
    <xdr:to>
      <xdr:col>2</xdr:col>
      <xdr:colOff>1397127</xdr:colOff>
      <xdr:row>61</xdr:row>
      <xdr:rowOff>180975</xdr:rowOff>
    </xdr:to>
    <xdr:sp macro="[0]!ToggleSection" textlink="">
      <xdr:nvSpPr>
        <xdr:cNvPr id="4" name="Fields">
          <a:extLst>
            <a:ext uri="{FF2B5EF4-FFF2-40B4-BE49-F238E27FC236}">
              <a16:creationId xmlns:a16="http://schemas.microsoft.com/office/drawing/2014/main" id="{2D2E0745-6744-4B6C-82F3-B6558F545134}"/>
            </a:ext>
          </a:extLst>
        </xdr:cNvPr>
        <xdr:cNvSpPr>
          <a:spLocks/>
        </xdr:cNvSpPr>
      </xdr:nvSpPr>
      <xdr:spPr>
        <a:xfrm>
          <a:off x="500253" y="2653665"/>
          <a:ext cx="1323594" cy="1714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73533</xdr:colOff>
      <xdr:row>5</xdr:row>
      <xdr:rowOff>9525</xdr:rowOff>
    </xdr:from>
    <xdr:to>
      <xdr:col>2</xdr:col>
      <xdr:colOff>1397127</xdr:colOff>
      <xdr:row>5</xdr:row>
      <xdr:rowOff>180975</xdr:rowOff>
    </xdr:to>
    <xdr:sp macro="[0]!ToggleSection" textlink="">
      <xdr:nvSpPr>
        <xdr:cNvPr id="2" name="Debug">
          <a:extLst>
            <a:ext uri="{FF2B5EF4-FFF2-40B4-BE49-F238E27FC236}">
              <a16:creationId xmlns:a16="http://schemas.microsoft.com/office/drawing/2014/main" id="{52D9C2FB-B10E-4EB0-AA5F-EDE6A50FD08A}"/>
            </a:ext>
          </a:extLst>
        </xdr:cNvPr>
        <xdr:cNvSpPr>
          <a:spLocks/>
        </xdr:cNvSpPr>
      </xdr:nvSpPr>
      <xdr:spPr>
        <a:xfrm>
          <a:off x="500253" y="756285"/>
          <a:ext cx="1323594" cy="1714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90678</xdr:colOff>
      <xdr:row>4</xdr:row>
      <xdr:rowOff>19050</xdr:rowOff>
    </xdr:from>
    <xdr:to>
      <xdr:col>2</xdr:col>
      <xdr:colOff>1722882</xdr:colOff>
      <xdr:row>4</xdr:row>
      <xdr:rowOff>361950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AAD21EB8-97FA-4F07-B953-2B1EACD3EE5F}"/>
            </a:ext>
          </a:extLst>
        </xdr:cNvPr>
        <xdr:cNvSpPr>
          <a:spLocks/>
        </xdr:cNvSpPr>
      </xdr:nvSpPr>
      <xdr:spPr>
        <a:xfrm>
          <a:off x="784098" y="323850"/>
          <a:ext cx="1632204" cy="3429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90678</xdr:colOff>
      <xdr:row>22</xdr:row>
      <xdr:rowOff>9144</xdr:rowOff>
    </xdr:from>
    <xdr:to>
      <xdr:col>2</xdr:col>
      <xdr:colOff>1722882</xdr:colOff>
      <xdr:row>22</xdr:row>
      <xdr:rowOff>173736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19E93C40-C710-4E72-974A-0B53E31F60E3}"/>
            </a:ext>
          </a:extLst>
        </xdr:cNvPr>
        <xdr:cNvSpPr>
          <a:spLocks/>
        </xdr:cNvSpPr>
      </xdr:nvSpPr>
      <xdr:spPr>
        <a:xfrm>
          <a:off x="784098" y="164744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35</xdr:row>
      <xdr:rowOff>9144</xdr:rowOff>
    </xdr:from>
    <xdr:to>
      <xdr:col>2</xdr:col>
      <xdr:colOff>1722882</xdr:colOff>
      <xdr:row>35</xdr:row>
      <xdr:rowOff>173736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9EEF259A-1E72-4B76-858B-B9E0AF1688A3}"/>
            </a:ext>
          </a:extLst>
        </xdr:cNvPr>
        <xdr:cNvSpPr>
          <a:spLocks/>
        </xdr:cNvSpPr>
      </xdr:nvSpPr>
      <xdr:spPr>
        <a:xfrm>
          <a:off x="784098" y="195986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45</xdr:row>
      <xdr:rowOff>9144</xdr:rowOff>
    </xdr:from>
    <xdr:to>
      <xdr:col>2</xdr:col>
      <xdr:colOff>1722882</xdr:colOff>
      <xdr:row>45</xdr:row>
      <xdr:rowOff>173736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F4B45ED1-00FA-4CD8-B801-6B4780085F5A}"/>
            </a:ext>
          </a:extLst>
        </xdr:cNvPr>
        <xdr:cNvSpPr>
          <a:spLocks/>
        </xdr:cNvSpPr>
      </xdr:nvSpPr>
      <xdr:spPr>
        <a:xfrm>
          <a:off x="784098" y="22722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57</xdr:row>
      <xdr:rowOff>9144</xdr:rowOff>
    </xdr:from>
    <xdr:to>
      <xdr:col>2</xdr:col>
      <xdr:colOff>1722882</xdr:colOff>
      <xdr:row>57</xdr:row>
      <xdr:rowOff>173736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F0E37346-6444-4787-8886-3A0E8BF611B3}"/>
            </a:ext>
          </a:extLst>
        </xdr:cNvPr>
        <xdr:cNvSpPr>
          <a:spLocks/>
        </xdr:cNvSpPr>
      </xdr:nvSpPr>
      <xdr:spPr>
        <a:xfrm>
          <a:off x="784098" y="25770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68</xdr:row>
      <xdr:rowOff>9144</xdr:rowOff>
    </xdr:from>
    <xdr:to>
      <xdr:col>2</xdr:col>
      <xdr:colOff>1722882</xdr:colOff>
      <xdr:row>68</xdr:row>
      <xdr:rowOff>173736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DEBF7C82-F8FC-4343-8AE4-B3BDD7A4A8B1}"/>
            </a:ext>
          </a:extLst>
        </xdr:cNvPr>
        <xdr:cNvSpPr>
          <a:spLocks/>
        </xdr:cNvSpPr>
      </xdr:nvSpPr>
      <xdr:spPr>
        <a:xfrm>
          <a:off x="784098" y="28818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</xdr:row>
      <xdr:rowOff>9144</xdr:rowOff>
    </xdr:from>
    <xdr:to>
      <xdr:col>2</xdr:col>
      <xdr:colOff>1722882</xdr:colOff>
      <xdr:row>6</xdr:row>
      <xdr:rowOff>173736</xdr:rowOff>
    </xdr:to>
    <xdr:sp macro="[0]!ToggleSection" textlink="">
      <xdr:nvSpPr>
        <xdr:cNvPr id="10" name="Data Description">
          <a:extLst>
            <a:ext uri="{FF2B5EF4-FFF2-40B4-BE49-F238E27FC236}">
              <a16:creationId xmlns:a16="http://schemas.microsoft.com/office/drawing/2014/main" id="{64E88DDB-40F6-4854-9B76-AEBE1DBCAC61}"/>
            </a:ext>
          </a:extLst>
        </xdr:cNvPr>
        <xdr:cNvSpPr>
          <a:spLocks/>
        </xdr:cNvSpPr>
      </xdr:nvSpPr>
      <xdr:spPr>
        <a:xfrm>
          <a:off x="784098" y="8244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88011</xdr:colOff>
      <xdr:row>33</xdr:row>
      <xdr:rowOff>79248</xdr:rowOff>
    </xdr:from>
    <xdr:to>
      <xdr:col>3</xdr:col>
      <xdr:colOff>1672209</xdr:colOff>
      <xdr:row>33</xdr:row>
      <xdr:rowOff>1505712</xdr:rowOff>
    </xdr:to>
    <xdr:pic>
      <xdr:nvPicPr>
        <xdr:cNvPr id="9" name="composition_Alcohol">
          <a:extLst>
            <a:ext uri="{FF2B5EF4-FFF2-40B4-BE49-F238E27FC236}">
              <a16:creationId xmlns:a16="http://schemas.microsoft.com/office/drawing/2014/main" id="{1B023E5F-871D-F8BB-BAFB-50C38798DC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991" y="2029968"/>
          <a:ext cx="1584198" cy="1426464"/>
        </a:xfrm>
        <a:prstGeom prst="rect">
          <a:avLst/>
        </a:prstGeom>
      </xdr:spPr>
    </xdr:pic>
    <xdr:clientData/>
  </xdr:twoCellAnchor>
  <xdr:twoCellAnchor>
    <xdr:from>
      <xdr:col>3</xdr:col>
      <xdr:colOff>88011</xdr:colOff>
      <xdr:row>43</xdr:row>
      <xdr:rowOff>95250</xdr:rowOff>
    </xdr:from>
    <xdr:to>
      <xdr:col>3</xdr:col>
      <xdr:colOff>1672209</xdr:colOff>
      <xdr:row>43</xdr:row>
      <xdr:rowOff>1809750</xdr:rowOff>
    </xdr:to>
    <xdr:pic>
      <xdr:nvPicPr>
        <xdr:cNvPr id="12" name="histogram_Alcohol">
          <a:extLst>
            <a:ext uri="{FF2B5EF4-FFF2-40B4-BE49-F238E27FC236}">
              <a16:creationId xmlns:a16="http://schemas.microsoft.com/office/drawing/2014/main" id="{5B7D0591-1742-7035-C417-58FB46A07E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991" y="3943350"/>
          <a:ext cx="1584198" cy="1714500"/>
        </a:xfrm>
        <a:prstGeom prst="rect">
          <a:avLst/>
        </a:prstGeom>
      </xdr:spPr>
    </xdr:pic>
    <xdr:clientData/>
  </xdr:twoCellAnchor>
  <xdr:twoCellAnchor>
    <xdr:from>
      <xdr:col>4</xdr:col>
      <xdr:colOff>94869</xdr:colOff>
      <xdr:row>33</xdr:row>
      <xdr:rowOff>79248</xdr:rowOff>
    </xdr:from>
    <xdr:to>
      <xdr:col>4</xdr:col>
      <xdr:colOff>1802511</xdr:colOff>
      <xdr:row>33</xdr:row>
      <xdr:rowOff>1505712</xdr:rowOff>
    </xdr:to>
    <xdr:pic>
      <xdr:nvPicPr>
        <xdr:cNvPr id="14" name="composition_Malicacid">
          <a:extLst>
            <a:ext uri="{FF2B5EF4-FFF2-40B4-BE49-F238E27FC236}">
              <a16:creationId xmlns:a16="http://schemas.microsoft.com/office/drawing/2014/main" id="{3D4D0C51-255F-E770-3D30-3691E290FF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6206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4</xdr:col>
      <xdr:colOff>94869</xdr:colOff>
      <xdr:row>43</xdr:row>
      <xdr:rowOff>95250</xdr:rowOff>
    </xdr:from>
    <xdr:to>
      <xdr:col>4</xdr:col>
      <xdr:colOff>1802511</xdr:colOff>
      <xdr:row>43</xdr:row>
      <xdr:rowOff>1809750</xdr:rowOff>
    </xdr:to>
    <xdr:pic>
      <xdr:nvPicPr>
        <xdr:cNvPr id="16" name="histogram_Malicacid">
          <a:extLst>
            <a:ext uri="{FF2B5EF4-FFF2-40B4-BE49-F238E27FC236}">
              <a16:creationId xmlns:a16="http://schemas.microsoft.com/office/drawing/2014/main" id="{F1EDE687-67DE-D09D-4755-0FA2EC79C4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62069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33</xdr:row>
      <xdr:rowOff>79248</xdr:rowOff>
    </xdr:from>
    <xdr:to>
      <xdr:col>5</xdr:col>
      <xdr:colOff>1802511</xdr:colOff>
      <xdr:row>33</xdr:row>
      <xdr:rowOff>1505712</xdr:rowOff>
    </xdr:to>
    <xdr:pic>
      <xdr:nvPicPr>
        <xdr:cNvPr id="18" name="composition_Ash">
          <a:extLst>
            <a:ext uri="{FF2B5EF4-FFF2-40B4-BE49-F238E27FC236}">
              <a16:creationId xmlns:a16="http://schemas.microsoft.com/office/drawing/2014/main" id="{9D7AD000-47D1-DC5F-7648-9D43177224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5944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43</xdr:row>
      <xdr:rowOff>95250</xdr:rowOff>
    </xdr:from>
    <xdr:to>
      <xdr:col>5</xdr:col>
      <xdr:colOff>1802511</xdr:colOff>
      <xdr:row>43</xdr:row>
      <xdr:rowOff>1809750</xdr:rowOff>
    </xdr:to>
    <xdr:pic>
      <xdr:nvPicPr>
        <xdr:cNvPr id="20" name="histogram_Ash">
          <a:extLst>
            <a:ext uri="{FF2B5EF4-FFF2-40B4-BE49-F238E27FC236}">
              <a16:creationId xmlns:a16="http://schemas.microsoft.com/office/drawing/2014/main" id="{5B194A23-1485-641B-88EC-48172218E9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59449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6</xdr:col>
      <xdr:colOff>94869</xdr:colOff>
      <xdr:row>33</xdr:row>
      <xdr:rowOff>79248</xdr:rowOff>
    </xdr:from>
    <xdr:to>
      <xdr:col>6</xdr:col>
      <xdr:colOff>1802511</xdr:colOff>
      <xdr:row>33</xdr:row>
      <xdr:rowOff>1505712</xdr:rowOff>
    </xdr:to>
    <xdr:pic>
      <xdr:nvPicPr>
        <xdr:cNvPr id="22" name="composition_Alcalinity_of_ash">
          <a:extLst>
            <a:ext uri="{FF2B5EF4-FFF2-40B4-BE49-F238E27FC236}">
              <a16:creationId xmlns:a16="http://schemas.microsoft.com/office/drawing/2014/main" id="{CC27E2EC-DA75-0C71-55D4-63A5D0C01D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5682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6</xdr:col>
      <xdr:colOff>94869</xdr:colOff>
      <xdr:row>43</xdr:row>
      <xdr:rowOff>95250</xdr:rowOff>
    </xdr:from>
    <xdr:to>
      <xdr:col>6</xdr:col>
      <xdr:colOff>1802511</xdr:colOff>
      <xdr:row>43</xdr:row>
      <xdr:rowOff>1809750</xdr:rowOff>
    </xdr:to>
    <xdr:pic>
      <xdr:nvPicPr>
        <xdr:cNvPr id="24" name="histogram_Alcalinity_of_ash">
          <a:extLst>
            <a:ext uri="{FF2B5EF4-FFF2-40B4-BE49-F238E27FC236}">
              <a16:creationId xmlns:a16="http://schemas.microsoft.com/office/drawing/2014/main" id="{86C910F9-986D-D986-128F-858751096D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56829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7</xdr:col>
      <xdr:colOff>94869</xdr:colOff>
      <xdr:row>33</xdr:row>
      <xdr:rowOff>79248</xdr:rowOff>
    </xdr:from>
    <xdr:to>
      <xdr:col>7</xdr:col>
      <xdr:colOff>1802511</xdr:colOff>
      <xdr:row>33</xdr:row>
      <xdr:rowOff>1505712</xdr:rowOff>
    </xdr:to>
    <xdr:pic>
      <xdr:nvPicPr>
        <xdr:cNvPr id="26" name="composition_Magnesium">
          <a:extLst>
            <a:ext uri="{FF2B5EF4-FFF2-40B4-BE49-F238E27FC236}">
              <a16:creationId xmlns:a16="http://schemas.microsoft.com/office/drawing/2014/main" id="{4236CFE4-F6AB-73F8-0FCB-5B228D481D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5420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7</xdr:col>
      <xdr:colOff>94869</xdr:colOff>
      <xdr:row>43</xdr:row>
      <xdr:rowOff>95250</xdr:rowOff>
    </xdr:from>
    <xdr:to>
      <xdr:col>7</xdr:col>
      <xdr:colOff>1802511</xdr:colOff>
      <xdr:row>43</xdr:row>
      <xdr:rowOff>1809750</xdr:rowOff>
    </xdr:to>
    <xdr:pic>
      <xdr:nvPicPr>
        <xdr:cNvPr id="28" name="histogram_Magnesium">
          <a:extLst>
            <a:ext uri="{FF2B5EF4-FFF2-40B4-BE49-F238E27FC236}">
              <a16:creationId xmlns:a16="http://schemas.microsoft.com/office/drawing/2014/main" id="{CACE346D-3874-D7D7-E3FB-F0E8ABEC186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54209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8</xdr:col>
      <xdr:colOff>94869</xdr:colOff>
      <xdr:row>33</xdr:row>
      <xdr:rowOff>79248</xdr:rowOff>
    </xdr:from>
    <xdr:to>
      <xdr:col>8</xdr:col>
      <xdr:colOff>1802511</xdr:colOff>
      <xdr:row>33</xdr:row>
      <xdr:rowOff>1505712</xdr:rowOff>
    </xdr:to>
    <xdr:pic>
      <xdr:nvPicPr>
        <xdr:cNvPr id="30" name="composition_Total_phenols">
          <a:extLst>
            <a:ext uri="{FF2B5EF4-FFF2-40B4-BE49-F238E27FC236}">
              <a16:creationId xmlns:a16="http://schemas.microsoft.com/office/drawing/2014/main" id="{5436778B-4C0C-8562-7BDA-0EA9B89F0E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5158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8</xdr:col>
      <xdr:colOff>94869</xdr:colOff>
      <xdr:row>43</xdr:row>
      <xdr:rowOff>95250</xdr:rowOff>
    </xdr:from>
    <xdr:to>
      <xdr:col>8</xdr:col>
      <xdr:colOff>1802511</xdr:colOff>
      <xdr:row>43</xdr:row>
      <xdr:rowOff>1809750</xdr:rowOff>
    </xdr:to>
    <xdr:pic>
      <xdr:nvPicPr>
        <xdr:cNvPr id="32" name="histogram_Total_phenols">
          <a:extLst>
            <a:ext uri="{FF2B5EF4-FFF2-40B4-BE49-F238E27FC236}">
              <a16:creationId xmlns:a16="http://schemas.microsoft.com/office/drawing/2014/main" id="{9203E2A5-8805-86F8-D73B-8479230E9E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51589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9</xdr:col>
      <xdr:colOff>94869</xdr:colOff>
      <xdr:row>33</xdr:row>
      <xdr:rowOff>79248</xdr:rowOff>
    </xdr:from>
    <xdr:to>
      <xdr:col>9</xdr:col>
      <xdr:colOff>1802511</xdr:colOff>
      <xdr:row>33</xdr:row>
      <xdr:rowOff>1505712</xdr:rowOff>
    </xdr:to>
    <xdr:pic>
      <xdr:nvPicPr>
        <xdr:cNvPr id="34" name="composition_Flavanoids">
          <a:extLst>
            <a:ext uri="{FF2B5EF4-FFF2-40B4-BE49-F238E27FC236}">
              <a16:creationId xmlns:a16="http://schemas.microsoft.com/office/drawing/2014/main" id="{4DAE0D13-655E-7140-40AF-7716210355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84896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9</xdr:col>
      <xdr:colOff>94869</xdr:colOff>
      <xdr:row>43</xdr:row>
      <xdr:rowOff>95250</xdr:rowOff>
    </xdr:from>
    <xdr:to>
      <xdr:col>9</xdr:col>
      <xdr:colOff>1802511</xdr:colOff>
      <xdr:row>43</xdr:row>
      <xdr:rowOff>1809750</xdr:rowOff>
    </xdr:to>
    <xdr:pic>
      <xdr:nvPicPr>
        <xdr:cNvPr id="36" name="histogram_Flavanoids">
          <a:extLst>
            <a:ext uri="{FF2B5EF4-FFF2-40B4-BE49-F238E27FC236}">
              <a16:creationId xmlns:a16="http://schemas.microsoft.com/office/drawing/2014/main" id="{C972E28D-71F3-76B5-43C1-CEDA905408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848969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10</xdr:col>
      <xdr:colOff>94869</xdr:colOff>
      <xdr:row>33</xdr:row>
      <xdr:rowOff>79248</xdr:rowOff>
    </xdr:from>
    <xdr:to>
      <xdr:col>10</xdr:col>
      <xdr:colOff>1802511</xdr:colOff>
      <xdr:row>33</xdr:row>
      <xdr:rowOff>1505712</xdr:rowOff>
    </xdr:to>
    <xdr:pic>
      <xdr:nvPicPr>
        <xdr:cNvPr id="38" name="composition_Nonflavanoid_phenols">
          <a:extLst>
            <a:ext uri="{FF2B5EF4-FFF2-40B4-BE49-F238E27FC236}">
              <a16:creationId xmlns:a16="http://schemas.microsoft.com/office/drawing/2014/main" id="{9E8FDF3A-0D0D-6E5A-82A6-4973BA4053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74634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10</xdr:col>
      <xdr:colOff>94869</xdr:colOff>
      <xdr:row>43</xdr:row>
      <xdr:rowOff>95250</xdr:rowOff>
    </xdr:from>
    <xdr:to>
      <xdr:col>10</xdr:col>
      <xdr:colOff>1802511</xdr:colOff>
      <xdr:row>43</xdr:row>
      <xdr:rowOff>1809750</xdr:rowOff>
    </xdr:to>
    <xdr:pic>
      <xdr:nvPicPr>
        <xdr:cNvPr id="40" name="histogram_Nonflavanoid_phenols">
          <a:extLst>
            <a:ext uri="{FF2B5EF4-FFF2-40B4-BE49-F238E27FC236}">
              <a16:creationId xmlns:a16="http://schemas.microsoft.com/office/drawing/2014/main" id="{EA994C16-0B75-A99E-D486-F5160A96DC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746349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11</xdr:col>
      <xdr:colOff>94869</xdr:colOff>
      <xdr:row>33</xdr:row>
      <xdr:rowOff>79248</xdr:rowOff>
    </xdr:from>
    <xdr:to>
      <xdr:col>11</xdr:col>
      <xdr:colOff>1802511</xdr:colOff>
      <xdr:row>33</xdr:row>
      <xdr:rowOff>1505712</xdr:rowOff>
    </xdr:to>
    <xdr:pic>
      <xdr:nvPicPr>
        <xdr:cNvPr id="42" name="composition_Proanthocyanins">
          <a:extLst>
            <a:ext uri="{FF2B5EF4-FFF2-40B4-BE49-F238E27FC236}">
              <a16:creationId xmlns:a16="http://schemas.microsoft.com/office/drawing/2014/main" id="{46A38A85-0609-5504-5C98-84F7C51AEA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64372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11</xdr:col>
      <xdr:colOff>94869</xdr:colOff>
      <xdr:row>43</xdr:row>
      <xdr:rowOff>95250</xdr:rowOff>
    </xdr:from>
    <xdr:to>
      <xdr:col>11</xdr:col>
      <xdr:colOff>1802511</xdr:colOff>
      <xdr:row>43</xdr:row>
      <xdr:rowOff>1809750</xdr:rowOff>
    </xdr:to>
    <xdr:pic>
      <xdr:nvPicPr>
        <xdr:cNvPr id="44" name="histogram_Proanthocyanins">
          <a:extLst>
            <a:ext uri="{FF2B5EF4-FFF2-40B4-BE49-F238E27FC236}">
              <a16:creationId xmlns:a16="http://schemas.microsoft.com/office/drawing/2014/main" id="{DD89D810-514F-4A45-A524-3DF31A7F5E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643729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12</xdr:col>
      <xdr:colOff>94870</xdr:colOff>
      <xdr:row>33</xdr:row>
      <xdr:rowOff>79248</xdr:rowOff>
    </xdr:from>
    <xdr:to>
      <xdr:col>12</xdr:col>
      <xdr:colOff>1802512</xdr:colOff>
      <xdr:row>33</xdr:row>
      <xdr:rowOff>1505712</xdr:rowOff>
    </xdr:to>
    <xdr:pic>
      <xdr:nvPicPr>
        <xdr:cNvPr id="46" name="composition_Color_intensity">
          <a:extLst>
            <a:ext uri="{FF2B5EF4-FFF2-40B4-BE49-F238E27FC236}">
              <a16:creationId xmlns:a16="http://schemas.microsoft.com/office/drawing/2014/main" id="{146492E5-BC8E-BAD6-B22B-24AF55A15A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41110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12</xdr:col>
      <xdr:colOff>94870</xdr:colOff>
      <xdr:row>43</xdr:row>
      <xdr:rowOff>95250</xdr:rowOff>
    </xdr:from>
    <xdr:to>
      <xdr:col>12</xdr:col>
      <xdr:colOff>1802512</xdr:colOff>
      <xdr:row>43</xdr:row>
      <xdr:rowOff>1809750</xdr:rowOff>
    </xdr:to>
    <xdr:pic>
      <xdr:nvPicPr>
        <xdr:cNvPr id="48" name="histogram_Color_intensity">
          <a:extLst>
            <a:ext uri="{FF2B5EF4-FFF2-40B4-BE49-F238E27FC236}">
              <a16:creationId xmlns:a16="http://schemas.microsoft.com/office/drawing/2014/main" id="{700E9DC2-11B4-8F1B-55FB-EA16E3D03A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41110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13</xdr:col>
      <xdr:colOff>94868</xdr:colOff>
      <xdr:row>33</xdr:row>
      <xdr:rowOff>79248</xdr:rowOff>
    </xdr:from>
    <xdr:to>
      <xdr:col>13</xdr:col>
      <xdr:colOff>1802510</xdr:colOff>
      <xdr:row>33</xdr:row>
      <xdr:rowOff>1505712</xdr:rowOff>
    </xdr:to>
    <xdr:pic>
      <xdr:nvPicPr>
        <xdr:cNvPr id="50" name="composition_Hue">
          <a:extLst>
            <a:ext uri="{FF2B5EF4-FFF2-40B4-BE49-F238E27FC236}">
              <a16:creationId xmlns:a16="http://schemas.microsoft.com/office/drawing/2014/main" id="{3BBD16B4-A64F-58D5-4572-08C560EF32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438488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13</xdr:col>
      <xdr:colOff>94868</xdr:colOff>
      <xdr:row>43</xdr:row>
      <xdr:rowOff>95250</xdr:rowOff>
    </xdr:from>
    <xdr:to>
      <xdr:col>13</xdr:col>
      <xdr:colOff>1802510</xdr:colOff>
      <xdr:row>43</xdr:row>
      <xdr:rowOff>1809750</xdr:rowOff>
    </xdr:to>
    <xdr:pic>
      <xdr:nvPicPr>
        <xdr:cNvPr id="52" name="histogram_Hue">
          <a:extLst>
            <a:ext uri="{FF2B5EF4-FFF2-40B4-BE49-F238E27FC236}">
              <a16:creationId xmlns:a16="http://schemas.microsoft.com/office/drawing/2014/main" id="{F6F8070E-BAB2-DF94-1D6D-9FF0D795D5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438488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14</xdr:col>
      <xdr:colOff>94869</xdr:colOff>
      <xdr:row>33</xdr:row>
      <xdr:rowOff>79248</xdr:rowOff>
    </xdr:from>
    <xdr:to>
      <xdr:col>14</xdr:col>
      <xdr:colOff>1802511</xdr:colOff>
      <xdr:row>33</xdr:row>
      <xdr:rowOff>1505712</xdr:rowOff>
    </xdr:to>
    <xdr:pic>
      <xdr:nvPicPr>
        <xdr:cNvPr id="54" name="composition_0D280_0D315_of_diluted_wines">
          <a:extLst>
            <a:ext uri="{FF2B5EF4-FFF2-40B4-BE49-F238E27FC236}">
              <a16:creationId xmlns:a16="http://schemas.microsoft.com/office/drawing/2014/main" id="{040D6F2D-433B-993F-8F4D-CBF2EA6168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33586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14</xdr:col>
      <xdr:colOff>94869</xdr:colOff>
      <xdr:row>43</xdr:row>
      <xdr:rowOff>95250</xdr:rowOff>
    </xdr:from>
    <xdr:to>
      <xdr:col>14</xdr:col>
      <xdr:colOff>1802511</xdr:colOff>
      <xdr:row>43</xdr:row>
      <xdr:rowOff>1809750</xdr:rowOff>
    </xdr:to>
    <xdr:pic>
      <xdr:nvPicPr>
        <xdr:cNvPr id="56" name="histogram_0D280_0D315_of_diluted_wines">
          <a:extLst>
            <a:ext uri="{FF2B5EF4-FFF2-40B4-BE49-F238E27FC236}">
              <a16:creationId xmlns:a16="http://schemas.microsoft.com/office/drawing/2014/main" id="{05D27D3B-288F-19D6-EB2E-91CD7FB371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335869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15</xdr:col>
      <xdr:colOff>94869</xdr:colOff>
      <xdr:row>33</xdr:row>
      <xdr:rowOff>79248</xdr:rowOff>
    </xdr:from>
    <xdr:to>
      <xdr:col>15</xdr:col>
      <xdr:colOff>1802511</xdr:colOff>
      <xdr:row>33</xdr:row>
      <xdr:rowOff>1505712</xdr:rowOff>
    </xdr:to>
    <xdr:pic>
      <xdr:nvPicPr>
        <xdr:cNvPr id="58" name="composition_Proline">
          <a:extLst>
            <a:ext uri="{FF2B5EF4-FFF2-40B4-BE49-F238E27FC236}">
              <a16:creationId xmlns:a16="http://schemas.microsoft.com/office/drawing/2014/main" id="{1DFEC2D2-24ED-5F2E-33DB-007D8D83A3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23324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15</xdr:col>
      <xdr:colOff>94869</xdr:colOff>
      <xdr:row>43</xdr:row>
      <xdr:rowOff>95250</xdr:rowOff>
    </xdr:from>
    <xdr:to>
      <xdr:col>15</xdr:col>
      <xdr:colOff>1802511</xdr:colOff>
      <xdr:row>43</xdr:row>
      <xdr:rowOff>1809750</xdr:rowOff>
    </xdr:to>
    <xdr:pic>
      <xdr:nvPicPr>
        <xdr:cNvPr id="60" name="histogram_Proline">
          <a:extLst>
            <a:ext uri="{FF2B5EF4-FFF2-40B4-BE49-F238E27FC236}">
              <a16:creationId xmlns:a16="http://schemas.microsoft.com/office/drawing/2014/main" id="{946C7573-E15E-03BD-DF05-2B5D326B9D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233249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16</xdr:col>
      <xdr:colOff>94869</xdr:colOff>
      <xdr:row>33</xdr:row>
      <xdr:rowOff>79248</xdr:rowOff>
    </xdr:from>
    <xdr:to>
      <xdr:col>16</xdr:col>
      <xdr:colOff>1802511</xdr:colOff>
      <xdr:row>33</xdr:row>
      <xdr:rowOff>1505712</xdr:rowOff>
    </xdr:to>
    <xdr:pic>
      <xdr:nvPicPr>
        <xdr:cNvPr id="62" name="composition_class">
          <a:extLst>
            <a:ext uri="{FF2B5EF4-FFF2-40B4-BE49-F238E27FC236}">
              <a16:creationId xmlns:a16="http://schemas.microsoft.com/office/drawing/2014/main" id="{28AC6638-BE6D-629A-76FA-48F0B7EF03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13062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16</xdr:col>
      <xdr:colOff>94869</xdr:colOff>
      <xdr:row>43</xdr:row>
      <xdr:rowOff>95250</xdr:rowOff>
    </xdr:from>
    <xdr:to>
      <xdr:col>16</xdr:col>
      <xdr:colOff>1802511</xdr:colOff>
      <xdr:row>43</xdr:row>
      <xdr:rowOff>1809750</xdr:rowOff>
    </xdr:to>
    <xdr:pic>
      <xdr:nvPicPr>
        <xdr:cNvPr id="64" name="histogram_class">
          <a:extLst>
            <a:ext uri="{FF2B5EF4-FFF2-40B4-BE49-F238E27FC236}">
              <a16:creationId xmlns:a16="http://schemas.microsoft.com/office/drawing/2014/main" id="{9C70D130-019E-8696-94DD-AF02915E93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130629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17</xdr:col>
      <xdr:colOff>94868</xdr:colOff>
      <xdr:row>33</xdr:row>
      <xdr:rowOff>79248</xdr:rowOff>
    </xdr:from>
    <xdr:to>
      <xdr:col>17</xdr:col>
      <xdr:colOff>1802510</xdr:colOff>
      <xdr:row>33</xdr:row>
      <xdr:rowOff>1505712</xdr:rowOff>
    </xdr:to>
    <xdr:pic>
      <xdr:nvPicPr>
        <xdr:cNvPr id="66" name="composition_index">
          <a:extLst>
            <a:ext uri="{FF2B5EF4-FFF2-40B4-BE49-F238E27FC236}">
              <a16:creationId xmlns:a16="http://schemas.microsoft.com/office/drawing/2014/main" id="{24F912EB-5E16-A3C6-EB80-DDA4EB91BA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028008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17</xdr:col>
      <xdr:colOff>94868</xdr:colOff>
      <xdr:row>43</xdr:row>
      <xdr:rowOff>95250</xdr:rowOff>
    </xdr:from>
    <xdr:to>
      <xdr:col>17</xdr:col>
      <xdr:colOff>1802510</xdr:colOff>
      <xdr:row>43</xdr:row>
      <xdr:rowOff>1809750</xdr:rowOff>
    </xdr:to>
    <xdr:pic>
      <xdr:nvPicPr>
        <xdr:cNvPr id="68" name="histogram_index">
          <a:extLst>
            <a:ext uri="{FF2B5EF4-FFF2-40B4-BE49-F238E27FC236}">
              <a16:creationId xmlns:a16="http://schemas.microsoft.com/office/drawing/2014/main" id="{5DA0111F-5F3F-AA35-49AD-AC474D5AA4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028008" y="3943350"/>
          <a:ext cx="1707642" cy="1714500"/>
        </a:xfrm>
        <a:prstGeom prst="rect">
          <a:avLst/>
        </a:prstGeom>
      </xdr:spPr>
    </xdr:pic>
    <xdr:clientData/>
  </xdr:twoCellAnchor>
</xdr:wsDr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133564-163D-4CB0-A97C-9358270F5F9C}" name="tbl_debug_section" displayName="tbl_debug_section" ref="D11:F15" totalsRowShown="0" headerRowDxfId="98" dataDxfId="96" headerRowBorderDxfId="97" tableBorderDxfId="95" totalsRowBorderDxfId="94">
  <tableColumns count="3">
    <tableColumn id="1" xr3:uid="{5EB43B6F-4FF7-4D4C-8202-BD94842B8017}" name="Production Section" dataDxfId="93" dataCellStyle="DarkHeader"/>
    <tableColumn id="2" xr3:uid="{71F0A434-8F03-4CF9-987C-D6F88D936E0A}" name="Production Time in Seconds" dataDxfId="92"/>
    <tableColumn id="3" xr3:uid="{507EC883-FE9F-434C-8323-6EBB4691FEEE}" name="% of Production Time" dataDxfId="91" dataCellStyle="Percent"/>
  </tableColumns>
  <tableStyleInfo name="DarkTa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ABCC19D-29F4-4A1C-9C2C-61132A93E32D}" name="tbl_debug_environment" displayName="tbl_debug_environment" ref="D20:E35" totalsRowShown="0" headerRowDxfId="90" dataDxfId="88" headerRowBorderDxfId="89" tableBorderDxfId="87">
  <tableColumns count="2">
    <tableColumn id="1" xr3:uid="{6A891059-3C09-438F-9AB9-42F8BA5B3379}" name="Environment Variable" dataDxfId="86" dataCellStyle="DarkHeader"/>
    <tableColumn id="2" xr3:uid="{D9E0C91D-D549-4194-8575-1343B51883A7}" name="Value" dataDxfId="85"/>
  </tableColumns>
  <tableStyleInfo name="DarkTab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8D10CD5-62A0-484D-A455-84E38CB47746}" name="tbl_debug_config" displayName="tbl_debug_config" ref="D40:E51" totalsRowShown="0" headerRowDxfId="84" headerRowBorderDxfId="83" tableBorderDxfId="82" totalsRowBorderDxfId="81">
  <tableColumns count="2">
    <tableColumn id="1" xr3:uid="{BAFB02A5-6AA3-46EF-A3FA-1FC44F32BBF4}" name="Input Argument" dataDxfId="80" dataCellStyle="DarkHeader"/>
    <tableColumn id="2" xr3:uid="{402A365F-6164-4790-9B23-3CC27E2F5642}" name="Value" dataDxfId="79" dataCellStyle="DarkHeader"/>
  </tableColumns>
  <tableStyleInfo name="DarkTab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61B5A24-D54F-42D3-BE0F-EC150E72D6E4}" name="tbl_debug_errors" displayName="tbl_debug_errors" ref="H11:I12" totalsRowShown="0" headerRowDxfId="78" dataDxfId="76" headerRowBorderDxfId="77" tableBorderDxfId="75" totalsRowBorderDxfId="74">
  <tableColumns count="2">
    <tableColumn id="1" xr3:uid="{CA519729-E316-4F10-9FC9-4DAD4EBFD7D6}" name="Error Type" dataDxfId="73" dataCellStyle="DarkHeader"/>
    <tableColumn id="2" xr3:uid="{E2631007-AAAB-4565-904C-CFF05E0A66F2}" name="Value" dataDxfId="72" dataCellStyle="DarkHeader"/>
  </tableColumns>
  <tableStyleInfo name="DarkTab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FE650AA-A988-4967-9BF1-5CBBD5AE48A6}" name="tbl_FieldOverview" displayName="tbl_FieldOverview" ref="C65:AD80" totalsRowShown="0" headerRowDxfId="0" dataDxfId="70" headerRowBorderDxfId="71">
  <tableColumns count="28">
    <tableColumn id="1" xr3:uid="{BFB84B7E-8B25-47B3-90FE-AC7BFBAF30EB}" name="_" dataDxfId="69" dataCellStyle="Hyperlink">
      <calculatedColumnFormula>HYPERLINK("#" &amp; CELL("address", _xlfn.XLOOKUP(tbl_FieldOverview[[#This Row],[Field]],INDIRECT("'"&amp;tbl_FieldOverview[[#This Row],[Dataframe]]&amp;"'!Headers"),INDIRECT("'"&amp;tbl_FieldOverview[[#This Row],[Dataframe]]&amp;"'!Headers"),"")), "Link")</calculatedColumnFormula>
    </tableColumn>
    <tableColumn id="2" xr3:uid="{50D3F477-2874-418A-8431-FEC88B724332}" name="Dataframe" dataDxfId="68"/>
    <tableColumn id="3" xr3:uid="{3DFD5F5C-6F27-4E63-A437-05AB0A6A5E08}" name="Field" dataDxfId="67"/>
    <tableColumn id="4" xr3:uid="{0D07D95C-96ED-4D23-9CF7-D9AF683F9A4E}" name="Definition" dataDxfId="66">
      <calculatedColumnFormula>_xlfn.XLOOKUP(tbl_FieldOverview[[#This Row],[Field]],INDIRECT("'"&amp;tbl_FieldOverview[[#This Row],[Dataframe]]&amp;"'!Headers"),INDIRECT("'"&amp;tbl_FieldOverview[[#This Row],[Dataframe]]&amp;"'!Definitions"),"")</calculatedColumnFormula>
    </tableColumn>
    <tableColumn id="5" xr3:uid="{E28F6E3A-A51A-4232-BF38-3C24B861E8D2}" name="Field Notes" dataDxfId="65">
      <calculatedColumnFormula>_xlfn.XLOOKUP(tbl_FieldOverview[[#This Row],[Field]],INDIRECT("'"&amp;tbl_FieldOverview[[#This Row],[Dataframe]]&amp;"'!Headers"),INDIRECT("'"&amp;tbl_FieldOverview[[#This Row],[Dataframe]]&amp;"'!Notes"),"")</calculatedColumnFormula>
    </tableColumn>
    <tableColumn id="6" xr3:uid="{37AE6163-EF98-4406-A846-8FE8A64D707A}" name="Data type" dataDxfId="64"/>
    <tableColumn id="7" xr3:uid="{ACD85635-5643-4A9B-813A-F207FE56A1F7}" name="Distinct %" dataDxfId="63"/>
    <tableColumn id="8" xr3:uid="{37F20288-EC2E-4725-99D2-CA17AD77187C}" name="Missing %" dataDxfId="62"/>
    <tableColumn id="9" xr3:uid="{AC5DCE77-89A5-4067-8459-E0B28ED6C6C0}" name="Memory Usage %" dataDxfId="61"/>
    <tableColumn id="10" xr3:uid="{13D1C1A3-C851-4716-A780-608651BD57A2}" name="Memory Usage" dataDxfId="60"/>
    <tableColumn id="11" xr3:uid="{0E8B2640-5F58-4903-BB55-28298096FFE3}" name="Distinct" dataDxfId="59"/>
    <tableColumn id="12" xr3:uid="{D9F8262C-D1A8-4E72-90A6-B3C791F40382}" name="Count" dataDxfId="58"/>
    <tableColumn id="13" xr3:uid="{F03D5777-4C4C-461A-A414-310E41569255}" name="Count %" dataDxfId="57"/>
    <tableColumn id="14" xr3:uid="{DF6FEF9E-3BDB-44B7-B4A6-A86DF8793B7F}" name="Missing" dataDxfId="56"/>
    <tableColumn id="15" xr3:uid="{3292451D-4821-4F0F-A130-FA933CEF470F}" name="Mean" dataDxfId="55"/>
    <tableColumn id="16" xr3:uid="{43CC4EEF-B158-44ED-B44E-B63B3F4A01C7}" name="Median" dataDxfId="54"/>
    <tableColumn id="17" xr3:uid="{C72B8A11-2B77-4566-95E5-3532F39E2D81}" name="Mode" dataDxfId="53"/>
    <tableColumn id="18" xr3:uid="{61FEB60D-DA84-48AE-A3A3-D30021858F27}" name="Standard Deviation" dataDxfId="52"/>
    <tableColumn id="19" xr3:uid="{9832059F-A51E-4914-9929-224D64D5EA37}" name="Variance" dataDxfId="51"/>
    <tableColumn id="20" xr3:uid="{297F3021-9C27-46B1-B59B-27E05043CB4F}" name="Min" dataDxfId="50"/>
    <tableColumn id="21" xr3:uid="{7D4025BB-011A-4A8D-AB83-A125143050AC}" name="5%" dataDxfId="49"/>
    <tableColumn id="22" xr3:uid="{7AAF0884-12EA-4711-AFEF-2E750982712D}" name="25%" dataDxfId="48"/>
    <tableColumn id="23" xr3:uid="{EFB46394-A032-44BC-8584-974E11E6FFD6}" name="50%" dataDxfId="47"/>
    <tableColumn id="24" xr3:uid="{BFC5EF86-6080-4A18-970E-D74C31031F6F}" name="75%" dataDxfId="46"/>
    <tableColumn id="25" xr3:uid="{108ECE2B-AAB5-44B0-9B12-FB15AAF95230}" name="95%" dataDxfId="45"/>
    <tableColumn id="26" xr3:uid="{F7CB1526-3F23-44F4-A638-A08C3D7E8D1E}" name="Max" dataDxfId="44"/>
    <tableColumn id="27" xr3:uid="{3AFFF5B7-F5C9-49C4-B2F7-16A4511F9680}" name="Range" dataDxfId="43"/>
    <tableColumn id="28" xr3:uid="{94B53881-0AEC-4C9C-A50E-FDE25F882669}" name="IQR" dataDxfId="42"/>
  </tableColumns>
  <tableStyleInfo name="DarkTabl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B62C177-35BB-4328-A5E9-CE2D42C175A6}" name="tbl_DfOverview" displayName="tbl_DfOverview" ref="C58:K59" totalsRowShown="0" headerRowDxfId="1" headerRowBorderDxfId="41" tableBorderDxfId="40">
  <tableColumns count="9">
    <tableColumn id="1" xr3:uid="{95AE6ED1-2225-487F-9D3B-3E94D426571D}" name="_" dataDxfId="39" dataCellStyle="Hyperlink">
      <calculatedColumnFormula>HYPERLINK("#'"&amp;tbl_DfOverview[[#This Row],[Dataframe]]&amp;"'!Headers_Start", "Link")</calculatedColumnFormula>
    </tableColumn>
    <tableColumn id="2" xr3:uid="{19718F20-2450-421A-9215-32A414225B3E}" name="Dataframe" dataDxfId="38" dataCellStyle="Hyperlink"/>
    <tableColumn id="3" xr3:uid="{CBB5816F-DADE-468F-A97D-43A695D8EBE2}" name="Dataframe Description" dataDxfId="37" dataCellStyle="Hyperlink">
      <calculatedColumnFormula>INDIRECT("'"&amp;tbl_DfOverview[[#This Row],[Dataframe]]&amp;"'!Description")</calculatedColumnFormula>
    </tableColumn>
    <tableColumn id="4" xr3:uid="{73718E81-F7BA-4F50-A59C-63956399D2C2}" name="Memory Usage (bytes)" dataDxfId="36"/>
    <tableColumn id="5" xr3:uid="{AE043E66-D074-402F-8F8A-8B2943350D33}" name="Rows" dataDxfId="35"/>
    <tableColumn id="6" xr3:uid="{8BA7A5F7-5211-4C26-8823-68B970025E20}" name="Columns" dataDxfId="34"/>
    <tableColumn id="7" xr3:uid="{2284F716-E451-41AC-A7E6-EE845FAAB2AA}" name="Fields Defined %" dataDxfId="33" dataCellStyle="Percent">
      <calculatedColumnFormula>IFERROR(SUMPRODUCT((tbl_FieldOverview[Dataframe]=tbl_DfOverview[[#This Row],[Dataframe]]) * (tbl_FieldOverview[Definition]&lt;&gt;"Definition"))/tbl_DfOverview[[#This Row],[Columns]],"")</calculatedColumnFormula>
    </tableColumn>
    <tableColumn id="10" xr3:uid="{AB72B658-85B0-4284-850E-50594CD38F95}" name="Missing %" dataDxfId="32" dataCellStyle="Percent"/>
    <tableColumn id="8" xr3:uid="{FABC8667-DE28-4090-A23A-CBDDF1BCD6C8}" name="Subsampled" dataDxfId="31"/>
  </tableColumns>
  <tableStyleInfo name="DarkTable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1D1E60-5E37-456A-AD85-0649D531840E}" name="tbl_SourceData" displayName="tbl_SourceData" ref="C81:T259" totalsRowShown="0" headerRowDxfId="8" dataDxfId="7" headerRowCellStyle="DarkHeader" dataCellStyle="Normal">
  <autoFilter ref="C81:T259" xr:uid="{DB1D1E60-5E37-456A-AD85-0649D531840E}"/>
  <tableColumns count="18">
    <tableColumn id="1" xr3:uid="{57EDF41E-F06D-4819-BADE-3D62DE46F06C}" name="Record List" dataDxfId="5" dataCellStyle="Normal"/>
    <tableColumn id="2" xr3:uid="{CF70C9CE-83FE-40FA-8089-C68B39CF665A}" name="Alcohol" dataDxfId="6" dataCellStyle="Normal"/>
    <tableColumn id="3" xr3:uid="{B8654690-502A-4FAF-9205-0118DABCB954}" name="Malicacid" dataDxfId="21" dataCellStyle="Normal"/>
    <tableColumn id="4" xr3:uid="{5A5BA001-2F93-4E62-880C-C4E8BDB17EEB}" name="Ash" dataDxfId="20" dataCellStyle="Normal"/>
    <tableColumn id="5" xr3:uid="{5D419525-2B3C-4A02-8BE3-41C4D7EEDBB3}" name="Alcalinity_of_ash" dataDxfId="19" dataCellStyle="Normal"/>
    <tableColumn id="6" xr3:uid="{C0EC4357-ECAA-4E48-BD2D-A4C19FCDEB46}" name="Magnesium" dataDxfId="18" dataCellStyle="Normal"/>
    <tableColumn id="7" xr3:uid="{30641418-E209-4703-AD3B-BDD573435C7B}" name="Total_phenols" dataDxfId="17" dataCellStyle="Normal"/>
    <tableColumn id="8" xr3:uid="{3D952B15-485C-43E7-8E26-0485B7E65495}" name="Flavanoids" dataDxfId="16" dataCellStyle="Normal"/>
    <tableColumn id="9" xr3:uid="{277231A6-4BDB-44D5-BE19-F1C4CE45577D}" name="Nonflavanoid_phenols" dataDxfId="15" dataCellStyle="Normal"/>
    <tableColumn id="10" xr3:uid="{C8B5F5ED-C982-4EAD-9673-F43CA5EE1F70}" name="Proanthocyanins" dataDxfId="14" dataCellStyle="Normal"/>
    <tableColumn id="11" xr3:uid="{2CF34D34-814E-4BBD-8179-A6C837F15799}" name="Color_intensity" dataDxfId="13" dataCellStyle="Normal"/>
    <tableColumn id="12" xr3:uid="{8B075577-F8E4-4C67-B6CA-C643A2CBDE6A}" name="Hue" dataDxfId="12" dataCellStyle="Normal"/>
    <tableColumn id="13" xr3:uid="{1D236777-1C39-4383-9953-BC274A8F867D}" name="0D280_0D315_of_diluted_wines" dataDxfId="11" dataCellStyle="Normal"/>
    <tableColumn id="14" xr3:uid="{886463F0-329A-4B44-8F21-52C20B1BF4B9}" name="Proline" dataDxfId="10" dataCellStyle="Normal"/>
    <tableColumn id="15" xr3:uid="{3A7AA828-C8E8-414D-8BBD-DEE0934BF320}" name="class" dataDxfId="9" dataCellStyle="Normal"/>
    <tableColumn id="16" xr3:uid="{31CB59F2-D4C0-4349-9B7A-B465E500F830}" name="index" dataDxfId="4" dataCellStyle="Normal"/>
    <tableColumn id="17" xr3:uid="{21AEDB5D-CA50-465C-81BA-D9791569E9DD}" name="HasBlank" dataDxfId="3" dataCellStyle="Normal"/>
    <tableColumn id="18" xr3:uid="{CD4E8699-351A-42DF-B945-ACBAC2F9258E}" name="Record Hash" dataDxfId="2" dataCellStyle="Normal"/>
  </tableColumns>
  <tableStyleInfo name="Dark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1">
      <a:dk1>
        <a:srgbClr val="3A3A3A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64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D17EC2E-99C3-4FD8-98FA-DB511231C813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6.xml"/><Relationship Id="rId3" Type="http://schemas.openxmlformats.org/officeDocument/2006/relationships/table" Target="../tables/table1.xml"/><Relationship Id="rId7" Type="http://schemas.openxmlformats.org/officeDocument/2006/relationships/table" Target="../tables/table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4.xm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D1AF8-C53E-48B7-8625-1AC9E9368DD1}">
  <sheetPr codeName="Sheet5">
    <tabColor rgb="FF131313"/>
  </sheetPr>
  <dimension ref="B1:P19"/>
  <sheetViews>
    <sheetView zoomScale="85" zoomScaleNormal="85" workbookViewId="0">
      <selection activeCell="B2" sqref="B2"/>
    </sheetView>
  </sheetViews>
  <sheetFormatPr defaultColWidth="8.77734375" defaultRowHeight="14.4"/>
  <cols>
    <col min="1" max="1" width="1.77734375" customWidth="1"/>
    <col min="2" max="2" width="8.33203125" style="6" bestFit="1" customWidth="1"/>
    <col min="3" max="3" width="20.77734375" style="7" customWidth="1"/>
    <col min="4" max="4" width="20.77734375" customWidth="1"/>
  </cols>
  <sheetData>
    <row r="1" spans="2:16" ht="4.95" customHeight="1"/>
    <row r="2" spans="2:16" ht="14.4" customHeight="1">
      <c r="B2" s="82" t="s">
        <v>94</v>
      </c>
      <c r="D2" s="82"/>
    </row>
    <row r="3" spans="2:16" ht="10.050000000000001" customHeight="1">
      <c r="B3" s="75"/>
    </row>
    <row r="4" spans="2:16" ht="30" customHeight="1">
      <c r="B4" s="99" t="e" vm="1">
        <v>#VALUE!</v>
      </c>
      <c r="C4" s="54" t="s">
        <v>96</v>
      </c>
    </row>
    <row r="5" spans="2:16" ht="4.95" customHeight="1">
      <c r="B5" s="1"/>
      <c r="C5" s="8"/>
      <c r="P5" s="5"/>
    </row>
    <row r="6" spans="2:16" ht="19.95" customHeight="1">
      <c r="B6"/>
      <c r="C6" s="8"/>
      <c r="P6" s="25"/>
    </row>
    <row r="7" spans="2:16" ht="4.95" customHeight="1">
      <c r="B7"/>
      <c r="C7" s="8"/>
    </row>
    <row r="8" spans="2:16" ht="30" customHeight="1">
      <c r="B8" s="27"/>
      <c r="C8" s="28"/>
      <c r="D8" s="28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</row>
    <row r="9" spans="2:16" ht="15" customHeight="1">
      <c r="B9"/>
      <c r="C9"/>
    </row>
    <row r="10" spans="2:16" ht="15" customHeight="1">
      <c r="C10" s="26"/>
    </row>
    <row r="11" spans="2:16" ht="19.2" customHeight="1">
      <c r="B11"/>
      <c r="C11" s="8"/>
    </row>
    <row r="18" spans="3:3">
      <c r="C18"/>
    </row>
    <row r="19" spans="3:3">
      <c r="C19"/>
    </row>
  </sheetData>
  <hyperlinks>
    <hyperlink ref="B2" location="Overview!A1" display=" Overview ↩" xr:uid="{42FA09E4-45EC-4133-910B-D45D5D84DE63}"/>
  </hyperlink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1A04D-ED8D-4020-BF94-4BC59283B45E}">
  <sheetPr codeName="Sheet1">
    <tabColor theme="4"/>
    <pageSetUpPr autoPageBreaks="0"/>
  </sheetPr>
  <dimension ref="A1:AE81"/>
  <sheetViews>
    <sheetView tabSelected="1" zoomScale="85" zoomScaleNormal="85" workbookViewId="0">
      <selection activeCell="C59" sqref="C59"/>
    </sheetView>
  </sheetViews>
  <sheetFormatPr defaultColWidth="8.77734375" defaultRowHeight="15" customHeight="1" outlineLevelRow="1"/>
  <cols>
    <col min="1" max="1" width="1.77734375" customWidth="1"/>
    <col min="2" max="2" width="8.33203125" customWidth="1"/>
    <col min="3" max="3" width="10.44140625" customWidth="1"/>
    <col min="4" max="4" width="33" customWidth="1"/>
    <col min="5" max="6" width="27.21875" customWidth="1"/>
    <col min="7" max="11" width="19.5546875" customWidth="1"/>
    <col min="12" max="19" width="17.109375" customWidth="1"/>
    <col min="20" max="20" width="20.21875" customWidth="1"/>
    <col min="21" max="30" width="17.109375" customWidth="1"/>
  </cols>
  <sheetData>
    <row r="1" spans="1:28" s="83" customFormat="1" ht="4.95" customHeight="1"/>
    <row r="2" spans="1:28" ht="14.4" customHeight="1">
      <c r="A2" s="69"/>
    </row>
    <row r="3" spans="1:28" s="83" customFormat="1" ht="10.050000000000001" customHeight="1">
      <c r="A3" s="69"/>
    </row>
    <row r="4" spans="1:28" ht="30" customHeight="1">
      <c r="B4" s="100" t="e" vm="1">
        <v>#VALUE!</v>
      </c>
      <c r="C4" s="54" t="s">
        <v>87</v>
      </c>
      <c r="D4" s="72"/>
      <c r="AB4" s="4"/>
    </row>
    <row r="5" spans="1:28" ht="10.050000000000001" customHeight="1">
      <c r="C5" s="54"/>
      <c r="AB5" s="4"/>
    </row>
    <row r="6" spans="1:28" ht="15" customHeight="1">
      <c r="B6" s="80" t="s">
        <v>62</v>
      </c>
      <c r="C6" s="82" t="s">
        <v>95</v>
      </c>
      <c r="D6" s="52"/>
      <c r="E6" s="43"/>
      <c r="F6" s="53"/>
      <c r="G6" s="43"/>
      <c r="H6" s="109"/>
      <c r="I6" s="109"/>
      <c r="J6" s="43"/>
      <c r="K6" s="43"/>
    </row>
    <row r="7" spans="1:28" ht="15" hidden="1" customHeight="1">
      <c r="C7" s="43"/>
      <c r="D7" s="43"/>
      <c r="E7" s="43"/>
      <c r="F7" s="43"/>
      <c r="G7" s="43"/>
      <c r="H7" s="109"/>
      <c r="I7" s="109"/>
      <c r="J7" s="43"/>
      <c r="K7" s="43"/>
    </row>
    <row r="8" spans="1:28" ht="15" customHeight="1">
      <c r="C8" s="43"/>
      <c r="D8" s="43"/>
      <c r="E8" s="43"/>
      <c r="F8" s="43"/>
      <c r="G8" s="101"/>
      <c r="H8" s="81"/>
      <c r="I8" s="81"/>
      <c r="J8" s="43"/>
      <c r="K8" s="43"/>
    </row>
    <row r="9" spans="1:28" ht="30" hidden="1" customHeight="1">
      <c r="B9" s="1"/>
      <c r="C9" s="110" t="s">
        <v>97</v>
      </c>
      <c r="D9" s="110"/>
      <c r="F9" s="43"/>
      <c r="G9" s="43"/>
      <c r="H9" s="110" t="s">
        <v>101</v>
      </c>
      <c r="I9" s="110"/>
      <c r="J9" s="43"/>
      <c r="K9" s="43"/>
    </row>
    <row r="10" spans="1:28" ht="4.95" hidden="1" customHeight="1">
      <c r="C10" s="43"/>
      <c r="D10" s="43"/>
      <c r="E10" s="43"/>
    </row>
    <row r="11" spans="1:28" ht="30" hidden="1" customHeight="1">
      <c r="B11" s="41"/>
      <c r="D11" s="103" t="s">
        <v>56</v>
      </c>
      <c r="E11" s="105" t="s">
        <v>57</v>
      </c>
      <c r="F11" s="104" t="s">
        <v>58</v>
      </c>
      <c r="H11" s="103" t="s">
        <v>133</v>
      </c>
      <c r="I11" s="104" t="s">
        <v>55</v>
      </c>
    </row>
    <row r="12" spans="1:28" ht="15" hidden="1" customHeight="1">
      <c r="D12" s="106" t="s">
        <v>99</v>
      </c>
      <c r="E12" s="51">
        <v>8.7410211563110352E-2</v>
      </c>
      <c r="F12" s="50">
        <v>4.2551199669344248E-3</v>
      </c>
      <c r="H12" s="49" t="s">
        <v>134</v>
      </c>
      <c r="I12" s="107" t="s">
        <v>135</v>
      </c>
    </row>
    <row r="13" spans="1:28" ht="15" hidden="1" customHeight="1">
      <c r="D13" s="106" t="s">
        <v>132</v>
      </c>
      <c r="E13" s="51">
        <v>6.4916787147521973</v>
      </c>
      <c r="F13" s="50">
        <v>0.31601424163264391</v>
      </c>
    </row>
    <row r="14" spans="1:28" ht="15" hidden="1" customHeight="1">
      <c r="D14" s="106" t="s">
        <v>59</v>
      </c>
      <c r="E14" s="51">
        <v>3.8514108657836914</v>
      </c>
      <c r="F14" s="50">
        <v>0.18748627858007252</v>
      </c>
    </row>
    <row r="15" spans="1:28" ht="15" hidden="1" customHeight="1">
      <c r="D15" s="106" t="s">
        <v>60</v>
      </c>
      <c r="E15" s="51">
        <v>10.111344814300537</v>
      </c>
      <c r="F15" s="50">
        <v>0.49221920920331991</v>
      </c>
    </row>
    <row r="16" spans="1:28" ht="15" hidden="1" customHeight="1">
      <c r="C16" s="43"/>
      <c r="D16" s="43"/>
      <c r="E16" s="43"/>
    </row>
    <row r="17" spans="2:12" ht="10.050000000000001" hidden="1" customHeight="1">
      <c r="C17" s="43"/>
      <c r="F17" s="43"/>
      <c r="H17" s="78"/>
      <c r="I17" s="79"/>
      <c r="L17" s="38"/>
    </row>
    <row r="18" spans="2:12" ht="30" hidden="1" customHeight="1">
      <c r="C18" s="110" t="s">
        <v>52</v>
      </c>
      <c r="D18" s="110"/>
      <c r="E18" s="77"/>
      <c r="L18" s="38"/>
    </row>
    <row r="19" spans="2:12" ht="4.95" hidden="1" customHeight="1">
      <c r="D19" s="43"/>
      <c r="E19" s="43"/>
    </row>
    <row r="20" spans="2:12" ht="30" hidden="1" customHeight="1">
      <c r="D20" s="103" t="s">
        <v>54</v>
      </c>
      <c r="E20" s="104" t="s">
        <v>55</v>
      </c>
    </row>
    <row r="21" spans="2:12" ht="15" hidden="1" customHeight="1">
      <c r="D21" s="44" t="s">
        <v>63</v>
      </c>
      <c r="E21" s="57" t="s">
        <v>121</v>
      </c>
    </row>
    <row r="22" spans="2:12" ht="15" hidden="1" customHeight="1">
      <c r="D22" s="44" t="s">
        <v>64</v>
      </c>
      <c r="E22" s="57" t="s">
        <v>122</v>
      </c>
    </row>
    <row r="23" spans="2:12" ht="15" hidden="1" customHeight="1">
      <c r="D23" s="44" t="s">
        <v>65</v>
      </c>
      <c r="E23" s="57">
        <v>16</v>
      </c>
    </row>
    <row r="24" spans="2:12" ht="15" hidden="1" customHeight="1">
      <c r="D24" s="44" t="s">
        <v>66</v>
      </c>
      <c r="E24" s="57" t="b">
        <v>0</v>
      </c>
    </row>
    <row r="25" spans="2:12" ht="15" hidden="1" customHeight="1">
      <c r="D25" s="44" t="s">
        <v>67</v>
      </c>
      <c r="E25" s="57" t="b">
        <v>1</v>
      </c>
    </row>
    <row r="26" spans="2:12" ht="15" hidden="1" customHeight="1">
      <c r="D26" s="44" t="s">
        <v>68</v>
      </c>
      <c r="E26" s="57" t="s">
        <v>123</v>
      </c>
    </row>
    <row r="27" spans="2:12" ht="15" hidden="1" customHeight="1">
      <c r="D27" s="44" t="s">
        <v>69</v>
      </c>
      <c r="E27" s="58">
        <v>46196</v>
      </c>
    </row>
    <row r="28" spans="2:12" ht="15" hidden="1" customHeight="1">
      <c r="D28" s="44" t="s">
        <v>70</v>
      </c>
      <c r="E28" s="57">
        <v>11</v>
      </c>
    </row>
    <row r="29" spans="2:12" ht="15" hidden="1" customHeight="1">
      <c r="B29" s="39"/>
      <c r="D29" s="44" t="s">
        <v>71</v>
      </c>
      <c r="E29" s="57" t="s">
        <v>124</v>
      </c>
    </row>
    <row r="30" spans="2:12" ht="15" hidden="1" customHeight="1">
      <c r="D30" s="44" t="s">
        <v>72</v>
      </c>
      <c r="E30" s="57" t="s">
        <v>125</v>
      </c>
    </row>
    <row r="31" spans="2:12" ht="15" hidden="1" customHeight="1">
      <c r="D31" s="44" t="s">
        <v>73</v>
      </c>
      <c r="E31" s="57" t="s">
        <v>126</v>
      </c>
    </row>
    <row r="32" spans="2:12" ht="15" hidden="1" customHeight="1">
      <c r="D32" s="44" t="s">
        <v>74</v>
      </c>
      <c r="E32" s="57" t="s">
        <v>127</v>
      </c>
      <c r="I32" s="78"/>
      <c r="J32" s="79"/>
      <c r="K32" s="43"/>
    </row>
    <row r="33" spans="2:25" ht="15" hidden="1" customHeight="1">
      <c r="D33" s="44" t="s">
        <v>75</v>
      </c>
      <c r="E33" s="57" t="s">
        <v>128</v>
      </c>
      <c r="K33" s="43"/>
    </row>
    <row r="34" spans="2:25" ht="15" hidden="1" customHeight="1">
      <c r="B34" s="40"/>
      <c r="C34" s="45"/>
      <c r="D34" s="44" t="s">
        <v>76</v>
      </c>
      <c r="E34" s="57">
        <v>160</v>
      </c>
      <c r="K34" s="43"/>
    </row>
    <row r="35" spans="2:25" ht="15" hidden="1" customHeight="1">
      <c r="B35" s="40"/>
      <c r="C35" s="45"/>
      <c r="D35" s="49" t="s">
        <v>77</v>
      </c>
      <c r="E35" s="57">
        <v>15</v>
      </c>
      <c r="K35" s="43"/>
    </row>
    <row r="36" spans="2:25" ht="15" hidden="1" customHeight="1">
      <c r="B36" s="40"/>
      <c r="C36" s="45"/>
      <c r="D36" s="78"/>
      <c r="E36" s="57"/>
      <c r="K36" s="43"/>
    </row>
    <row r="37" spans="2:25" ht="15" hidden="1" customHeight="1">
      <c r="D37" s="47"/>
      <c r="E37" s="46"/>
      <c r="F37" s="43"/>
      <c r="G37" s="43"/>
      <c r="H37" s="43"/>
      <c r="I37" s="43"/>
      <c r="J37" s="43"/>
      <c r="K37" s="43"/>
      <c r="W37" s="42"/>
      <c r="Y37" s="38"/>
    </row>
    <row r="38" spans="2:25" ht="30" hidden="1" customHeight="1">
      <c r="C38" s="110" t="s">
        <v>53</v>
      </c>
      <c r="D38" s="110"/>
      <c r="F38" s="43"/>
      <c r="G38" s="43"/>
      <c r="H38" s="43"/>
      <c r="I38" s="43"/>
      <c r="J38" s="43"/>
      <c r="K38" s="43"/>
      <c r="W38" s="42"/>
      <c r="Y38" s="38"/>
    </row>
    <row r="39" spans="2:25" ht="4.95" hidden="1" customHeight="1">
      <c r="D39" s="43"/>
      <c r="E39" s="43"/>
      <c r="F39" s="43"/>
      <c r="G39" s="43"/>
      <c r="H39" s="43"/>
      <c r="I39" s="43"/>
      <c r="J39" s="43"/>
      <c r="K39" s="43"/>
      <c r="W39" s="42"/>
      <c r="Y39" s="38"/>
    </row>
    <row r="40" spans="2:25" ht="30" hidden="1" customHeight="1">
      <c r="D40" s="103" t="s">
        <v>61</v>
      </c>
      <c r="E40" s="104" t="s">
        <v>55</v>
      </c>
      <c r="F40" s="43"/>
      <c r="G40" s="43"/>
      <c r="H40" s="43"/>
      <c r="I40" s="43"/>
      <c r="J40" s="43"/>
      <c r="K40" s="43"/>
      <c r="W40" s="42"/>
      <c r="Y40" s="38"/>
    </row>
    <row r="41" spans="2:25" ht="15" hidden="1" customHeight="1">
      <c r="D41" s="48" t="s">
        <v>129</v>
      </c>
      <c r="E41" s="55" t="s">
        <v>102</v>
      </c>
      <c r="F41" s="43"/>
      <c r="G41" s="43"/>
      <c r="H41" s="43"/>
      <c r="I41" s="43"/>
      <c r="J41" s="43"/>
      <c r="K41" s="43"/>
      <c r="W41" s="42"/>
      <c r="Y41" s="38"/>
    </row>
    <row r="42" spans="2:25" ht="15" hidden="1" customHeight="1">
      <c r="D42" s="44" t="s">
        <v>78</v>
      </c>
      <c r="E42" s="56" t="s">
        <v>102</v>
      </c>
      <c r="F42" s="43"/>
      <c r="G42" s="43"/>
      <c r="H42" s="43"/>
      <c r="I42" s="43"/>
      <c r="J42" s="43"/>
      <c r="K42" s="43"/>
      <c r="W42" s="42"/>
      <c r="Y42" s="38"/>
    </row>
    <row r="43" spans="2:25" ht="15" hidden="1" customHeight="1">
      <c r="D43" s="63" t="s">
        <v>79</v>
      </c>
      <c r="E43" s="56"/>
      <c r="F43" s="43"/>
      <c r="G43" s="43"/>
      <c r="H43" s="43"/>
      <c r="I43" s="43"/>
      <c r="J43" s="43"/>
      <c r="K43" s="43"/>
      <c r="W43" s="42"/>
      <c r="Y43" s="38"/>
    </row>
    <row r="44" spans="2:25" ht="15" hidden="1" customHeight="1">
      <c r="D44" s="63" t="s">
        <v>80</v>
      </c>
      <c r="E44" s="56" t="s">
        <v>130</v>
      </c>
      <c r="F44" s="43"/>
      <c r="G44" s="43"/>
      <c r="H44" s="43"/>
      <c r="I44" s="43"/>
      <c r="J44" s="43"/>
      <c r="K44" s="43"/>
      <c r="W44" s="42"/>
      <c r="Y44" s="38"/>
    </row>
    <row r="45" spans="2:25" ht="15" hidden="1" customHeight="1">
      <c r="D45" s="63" t="s">
        <v>81</v>
      </c>
      <c r="E45" s="56" t="b">
        <v>0</v>
      </c>
      <c r="F45" s="43"/>
      <c r="G45" s="43"/>
      <c r="H45" s="43"/>
      <c r="I45" s="43"/>
      <c r="J45" s="43"/>
      <c r="K45" s="43"/>
      <c r="W45" s="42"/>
      <c r="Y45" s="38"/>
    </row>
    <row r="46" spans="2:25" ht="15" hidden="1" customHeight="1">
      <c r="D46" s="63" t="s">
        <v>82</v>
      </c>
      <c r="E46" s="56" t="b">
        <v>1</v>
      </c>
      <c r="F46" s="43"/>
      <c r="G46" s="43"/>
      <c r="H46" s="43"/>
      <c r="I46" s="43"/>
      <c r="J46" s="43"/>
      <c r="K46" s="43"/>
      <c r="W46" s="42"/>
      <c r="Y46" s="38"/>
    </row>
    <row r="47" spans="2:25" ht="15" hidden="1" customHeight="1">
      <c r="D47" s="63" t="s">
        <v>83</v>
      </c>
      <c r="E47" s="56" t="s">
        <v>131</v>
      </c>
      <c r="F47" s="43"/>
      <c r="G47" s="43"/>
      <c r="H47" s="43"/>
      <c r="I47" s="43"/>
      <c r="J47" s="43"/>
      <c r="K47" s="43"/>
      <c r="W47" s="42"/>
      <c r="Y47" s="38"/>
    </row>
    <row r="48" spans="2:25" ht="15" hidden="1" customHeight="1">
      <c r="D48" s="63" t="s">
        <v>84</v>
      </c>
      <c r="E48" s="56" t="b">
        <v>0</v>
      </c>
      <c r="F48" s="43"/>
      <c r="G48" s="43"/>
      <c r="H48" s="43"/>
      <c r="I48" s="43"/>
      <c r="J48" s="43"/>
      <c r="K48" s="43"/>
      <c r="W48" s="42"/>
      <c r="Y48" s="38"/>
    </row>
    <row r="49" spans="1:31" ht="15" hidden="1" customHeight="1">
      <c r="D49" s="63" t="s">
        <v>85</v>
      </c>
      <c r="E49" s="56" t="b">
        <v>0</v>
      </c>
      <c r="F49" s="43"/>
      <c r="G49" s="43"/>
      <c r="H49" s="43"/>
      <c r="I49" s="43"/>
      <c r="J49" s="43"/>
      <c r="K49" s="43"/>
      <c r="W49" s="42"/>
      <c r="Y49" s="38"/>
    </row>
    <row r="50" spans="1:31" ht="15" hidden="1" customHeight="1">
      <c r="D50" s="63" t="s">
        <v>86</v>
      </c>
      <c r="E50" s="56" t="b">
        <v>0</v>
      </c>
      <c r="F50" s="43"/>
      <c r="G50" s="43"/>
      <c r="H50" s="43"/>
      <c r="I50" s="43"/>
      <c r="J50" s="43"/>
      <c r="K50" s="43"/>
      <c r="W50" s="42"/>
      <c r="Y50" s="38"/>
    </row>
    <row r="51" spans="1:31" ht="15" hidden="1" customHeight="1">
      <c r="D51" s="64" t="s">
        <v>66</v>
      </c>
      <c r="E51" s="65" t="b">
        <v>1</v>
      </c>
      <c r="F51" s="43"/>
      <c r="G51" s="43"/>
      <c r="H51" s="43"/>
      <c r="I51" s="43"/>
      <c r="J51" s="43"/>
      <c r="K51" s="43"/>
      <c r="W51" s="42"/>
      <c r="Y51" s="38"/>
    </row>
    <row r="52" spans="1:31" ht="15" hidden="1" customHeight="1">
      <c r="D52" s="47"/>
      <c r="E52" s="46"/>
      <c r="F52" s="43"/>
      <c r="G52" s="43"/>
      <c r="H52" s="43"/>
      <c r="I52" s="43"/>
      <c r="J52" s="43"/>
      <c r="K52" s="43"/>
      <c r="W52" s="42"/>
      <c r="Y52" s="38"/>
    </row>
    <row r="53" spans="1:31" ht="15" hidden="1" customHeight="1">
      <c r="D53" s="47"/>
      <c r="E53" s="46"/>
      <c r="F53" s="43"/>
      <c r="G53" s="43"/>
      <c r="H53" s="43"/>
      <c r="I53" s="43"/>
      <c r="J53" s="43"/>
      <c r="K53" s="43"/>
      <c r="W53" s="42"/>
      <c r="Y53" s="38"/>
    </row>
    <row r="54" spans="1:31" ht="15" hidden="1" customHeight="1">
      <c r="D54" s="47"/>
      <c r="E54" s="46"/>
      <c r="F54" s="43"/>
      <c r="G54" s="43"/>
      <c r="H54" s="43"/>
      <c r="I54" s="43"/>
      <c r="J54" s="43"/>
      <c r="K54" s="43"/>
      <c r="W54" s="42"/>
      <c r="Y54" s="38"/>
    </row>
    <row r="55" spans="1:31" s="83" customFormat="1" ht="15" customHeight="1">
      <c r="D55" s="47"/>
      <c r="E55" s="46"/>
      <c r="F55" s="43"/>
      <c r="G55" s="43"/>
      <c r="H55" s="43"/>
      <c r="I55" s="43"/>
      <c r="J55" s="43"/>
      <c r="K55" s="43"/>
      <c r="W55" s="42"/>
      <c r="Y55" s="38"/>
    </row>
    <row r="56" spans="1:31" ht="15" customHeight="1">
      <c r="A56" s="6"/>
      <c r="B56" s="67" t="s">
        <v>62</v>
      </c>
      <c r="C56" s="102" t="s">
        <v>89</v>
      </c>
      <c r="AB56" s="4"/>
    </row>
    <row r="57" spans="1:31" ht="15" customHeight="1">
      <c r="C57" s="54"/>
      <c r="AB57" s="4"/>
    </row>
    <row r="58" spans="1:31" ht="30" customHeight="1" outlineLevel="1">
      <c r="C58" s="122" t="s">
        <v>93</v>
      </c>
      <c r="D58" s="123" t="s">
        <v>88</v>
      </c>
      <c r="E58" s="124" t="s">
        <v>100</v>
      </c>
      <c r="F58" s="125" t="s">
        <v>91</v>
      </c>
      <c r="G58" s="126" t="s">
        <v>6</v>
      </c>
      <c r="H58" s="126" t="s">
        <v>48</v>
      </c>
      <c r="I58" s="126" t="s">
        <v>92</v>
      </c>
      <c r="J58" s="126" t="s">
        <v>10</v>
      </c>
      <c r="K58" s="125" t="s">
        <v>98</v>
      </c>
      <c r="AE58" s="4"/>
    </row>
    <row r="59" spans="1:31" ht="15" customHeight="1" outlineLevel="1">
      <c r="C59" s="137" t="str">
        <f>HYPERLINK("#'"&amp;tbl_DfOverview[[#This Row],[Dataframe]]&amp;"'!Headers_Start", "Link")</f>
        <v>Link</v>
      </c>
      <c r="D59" s="93" t="s">
        <v>102</v>
      </c>
      <c r="E59" s="94" t="str">
        <f ca="1">INDIRECT("'"&amp;tbl_DfOverview[[#This Row],[Dataframe]]&amp;"'!Description")</f>
        <v>Dataset Description</v>
      </c>
      <c r="F59" s="108">
        <v>20068</v>
      </c>
      <c r="G59" s="95">
        <v>178</v>
      </c>
      <c r="H59" s="96">
        <v>15</v>
      </c>
      <c r="I59" s="97">
        <f ca="1">IFERROR(SUMPRODUCT((tbl_FieldOverview[Dataframe]=tbl_DfOverview[[#This Row],[Dataframe]]) * (tbl_FieldOverview[Definition]&lt;&gt;"Definition"))/tbl_DfOverview[[#This Row],[Columns]],"")</f>
        <v>0</v>
      </c>
      <c r="J59" s="89">
        <v>0</v>
      </c>
      <c r="K59" s="98" t="b">
        <v>0</v>
      </c>
      <c r="AE59" s="4"/>
    </row>
    <row r="60" spans="1:31" ht="15" customHeight="1" outlineLevel="1"/>
    <row r="61" spans="1:31" ht="15" customHeight="1">
      <c r="AB61" s="4"/>
    </row>
    <row r="62" spans="1:31" ht="15" customHeight="1">
      <c r="B62" s="67" t="s">
        <v>62</v>
      </c>
      <c r="C62" s="102" t="s">
        <v>90</v>
      </c>
      <c r="D62" s="83"/>
      <c r="AB62" s="4"/>
    </row>
    <row r="63" spans="1:31" ht="10.050000000000001" customHeight="1"/>
    <row r="64" spans="1:31" ht="10.050000000000001" customHeight="1"/>
    <row r="65" spans="3:30" ht="30" customHeight="1" outlineLevel="1">
      <c r="C65" s="122" t="s">
        <v>93</v>
      </c>
      <c r="D65" s="127" t="s">
        <v>88</v>
      </c>
      <c r="E65" s="127" t="s">
        <v>39</v>
      </c>
      <c r="F65" s="127" t="s">
        <v>40</v>
      </c>
      <c r="G65" s="127" t="s">
        <v>1</v>
      </c>
      <c r="H65" s="125" t="s">
        <v>8</v>
      </c>
      <c r="I65" s="125" t="s">
        <v>9</v>
      </c>
      <c r="J65" s="125" t="s">
        <v>10</v>
      </c>
      <c r="K65" s="125" t="s">
        <v>11</v>
      </c>
      <c r="L65" s="125" t="s">
        <v>12</v>
      </c>
      <c r="M65" s="125" t="s">
        <v>13</v>
      </c>
      <c r="N65" s="125" t="s">
        <v>14</v>
      </c>
      <c r="O65" s="125" t="s">
        <v>41</v>
      </c>
      <c r="P65" s="125" t="s">
        <v>15</v>
      </c>
      <c r="Q65" s="125" t="s">
        <v>17</v>
      </c>
      <c r="R65" s="125" t="s">
        <v>18</v>
      </c>
      <c r="S65" s="125" t="s">
        <v>19</v>
      </c>
      <c r="T65" s="125" t="s">
        <v>20</v>
      </c>
      <c r="U65" s="125" t="s">
        <v>21</v>
      </c>
      <c r="V65" s="125" t="s">
        <v>23</v>
      </c>
      <c r="W65" s="128" t="s">
        <v>42</v>
      </c>
      <c r="X65" s="128" t="s">
        <v>43</v>
      </c>
      <c r="Y65" s="128" t="s">
        <v>44</v>
      </c>
      <c r="Z65" s="128" t="s">
        <v>45</v>
      </c>
      <c r="AA65" s="128" t="s">
        <v>46</v>
      </c>
      <c r="AB65" s="125" t="s">
        <v>24</v>
      </c>
      <c r="AC65" s="125" t="s">
        <v>25</v>
      </c>
      <c r="AD65" s="125" t="s">
        <v>26</v>
      </c>
    </row>
    <row r="66" spans="3:30" ht="15" customHeight="1" outlineLevel="1">
      <c r="C66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6" s="85" t="s">
        <v>102</v>
      </c>
      <c r="E66" s="86" t="s">
        <v>103</v>
      </c>
      <c r="F66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66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66" s="88" t="s">
        <v>119</v>
      </c>
      <c r="I66" s="89">
        <v>0.70786516853932502</v>
      </c>
      <c r="J66" s="89">
        <v>0</v>
      </c>
      <c r="K66" s="89">
        <v>7.09587402830376E-2</v>
      </c>
      <c r="L66" s="90">
        <v>1424</v>
      </c>
      <c r="M66" s="90">
        <v>126</v>
      </c>
      <c r="N66" s="90">
        <v>178</v>
      </c>
      <c r="O66" s="91">
        <v>1</v>
      </c>
      <c r="P66" s="90">
        <v>0</v>
      </c>
      <c r="Q66" s="92">
        <v>13.000617977528</v>
      </c>
      <c r="R66" s="92">
        <v>13.05</v>
      </c>
      <c r="S66" s="92">
        <v>12.37</v>
      </c>
      <c r="T66" s="92">
        <v>0.81182653800585702</v>
      </c>
      <c r="U66" s="92">
        <v>0.65906232781057505</v>
      </c>
      <c r="V66" s="92">
        <v>11.03</v>
      </c>
      <c r="W66" s="92">
        <v>11.6585</v>
      </c>
      <c r="X66" s="92">
        <v>12.362499999999899</v>
      </c>
      <c r="Y66" s="92">
        <v>13.05</v>
      </c>
      <c r="Z66" s="92">
        <v>13.6775</v>
      </c>
      <c r="AA66" s="92">
        <v>14.221500000000001</v>
      </c>
      <c r="AB66" s="92">
        <v>14.83</v>
      </c>
      <c r="AC66" s="92">
        <v>3.8</v>
      </c>
      <c r="AD66" s="92">
        <v>1.3149999999999999</v>
      </c>
    </row>
    <row r="67" spans="3:30" ht="15" customHeight="1" outlineLevel="1">
      <c r="C67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7" s="85" t="s">
        <v>102</v>
      </c>
      <c r="E67" s="86" t="s">
        <v>104</v>
      </c>
      <c r="F67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67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67" s="88" t="s">
        <v>119</v>
      </c>
      <c r="I67" s="89">
        <v>0.74719101123595499</v>
      </c>
      <c r="J67" s="89">
        <v>0</v>
      </c>
      <c r="K67" s="89">
        <v>7.09587402830376E-2</v>
      </c>
      <c r="L67" s="90">
        <v>1424</v>
      </c>
      <c r="M67" s="90">
        <v>133</v>
      </c>
      <c r="N67" s="90">
        <v>178</v>
      </c>
      <c r="O67" s="91">
        <v>1</v>
      </c>
      <c r="P67" s="90">
        <v>0</v>
      </c>
      <c r="Q67" s="92">
        <v>2.3363483146067399</v>
      </c>
      <c r="R67" s="92">
        <v>1.865</v>
      </c>
      <c r="S67" s="92">
        <v>1.73</v>
      </c>
      <c r="T67" s="92">
        <v>1.11714609761446</v>
      </c>
      <c r="U67" s="92">
        <v>1.24801540341522</v>
      </c>
      <c r="V67" s="92">
        <v>0.74</v>
      </c>
      <c r="W67" s="92">
        <v>1.0609999999999999</v>
      </c>
      <c r="X67" s="92">
        <v>1.6025</v>
      </c>
      <c r="Y67" s="92">
        <v>1.865</v>
      </c>
      <c r="Z67" s="92">
        <v>3.0825</v>
      </c>
      <c r="AA67" s="92">
        <v>4.4554999999999998</v>
      </c>
      <c r="AB67" s="92">
        <v>5.8</v>
      </c>
      <c r="AC67" s="92">
        <v>5.0599999999999996</v>
      </c>
      <c r="AD67" s="92">
        <v>1.48</v>
      </c>
    </row>
    <row r="68" spans="3:30" ht="15" customHeight="1" outlineLevel="1">
      <c r="C68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8" s="85" t="s">
        <v>102</v>
      </c>
      <c r="E68" s="86" t="s">
        <v>105</v>
      </c>
      <c r="F68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68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68" s="88" t="s">
        <v>119</v>
      </c>
      <c r="I68" s="89">
        <v>0.44382022471910099</v>
      </c>
      <c r="J68" s="89">
        <v>0</v>
      </c>
      <c r="K68" s="89">
        <v>7.09587402830376E-2</v>
      </c>
      <c r="L68" s="90">
        <v>1424</v>
      </c>
      <c r="M68" s="90">
        <v>79</v>
      </c>
      <c r="N68" s="90">
        <v>178</v>
      </c>
      <c r="O68" s="91">
        <v>1</v>
      </c>
      <c r="P68" s="90">
        <v>0</v>
      </c>
      <c r="Q68" s="92">
        <v>2.36651685393258</v>
      </c>
      <c r="R68" s="92">
        <v>2.36</v>
      </c>
      <c r="S68" s="92">
        <v>2.2799999999999998</v>
      </c>
      <c r="T68" s="92">
        <v>0.27434400906081402</v>
      </c>
      <c r="U68" s="92">
        <v>7.5264635307560404E-2</v>
      </c>
      <c r="V68" s="92">
        <v>1.36</v>
      </c>
      <c r="W68" s="92">
        <v>1.92</v>
      </c>
      <c r="X68" s="92">
        <v>2.21</v>
      </c>
      <c r="Y68" s="92">
        <v>2.36</v>
      </c>
      <c r="Z68" s="92">
        <v>2.5575000000000001</v>
      </c>
      <c r="AA68" s="92">
        <v>2.7414999999999998</v>
      </c>
      <c r="AB68" s="92">
        <v>3.23</v>
      </c>
      <c r="AC68" s="92">
        <v>1.8699999999999899</v>
      </c>
      <c r="AD68" s="92">
        <v>0.34749999999999998</v>
      </c>
    </row>
    <row r="69" spans="3:30" ht="15" customHeight="1" outlineLevel="1">
      <c r="C69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9" s="85" t="s">
        <v>102</v>
      </c>
      <c r="E69" s="86" t="s">
        <v>106</v>
      </c>
      <c r="F69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69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69" s="88" t="s">
        <v>119</v>
      </c>
      <c r="I69" s="89">
        <v>0.35393258426966201</v>
      </c>
      <c r="J69" s="89">
        <v>0</v>
      </c>
      <c r="K69" s="89">
        <v>7.09587402830376E-2</v>
      </c>
      <c r="L69" s="90">
        <v>1424</v>
      </c>
      <c r="M69" s="90">
        <v>63</v>
      </c>
      <c r="N69" s="90">
        <v>178</v>
      </c>
      <c r="O69" s="91">
        <v>1</v>
      </c>
      <c r="P69" s="90">
        <v>0</v>
      </c>
      <c r="Q69" s="92">
        <v>19.494943820224702</v>
      </c>
      <c r="R69" s="92">
        <v>19.5</v>
      </c>
      <c r="S69" s="92">
        <v>20</v>
      </c>
      <c r="T69" s="92">
        <v>3.3395637671734999</v>
      </c>
      <c r="U69" s="92">
        <v>11.152686155017999</v>
      </c>
      <c r="V69" s="92">
        <v>10.6</v>
      </c>
      <c r="W69" s="92">
        <v>14.77</v>
      </c>
      <c r="X69" s="92">
        <v>17.2</v>
      </c>
      <c r="Y69" s="92">
        <v>19.5</v>
      </c>
      <c r="Z69" s="92">
        <v>21.5</v>
      </c>
      <c r="AA69" s="92">
        <v>25</v>
      </c>
      <c r="AB69" s="92">
        <v>30</v>
      </c>
      <c r="AC69" s="92">
        <v>19.399999999999999</v>
      </c>
      <c r="AD69" s="92">
        <v>4.3</v>
      </c>
    </row>
    <row r="70" spans="3:30" ht="15" customHeight="1" outlineLevel="1">
      <c r="C70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0" s="85" t="s">
        <v>102</v>
      </c>
      <c r="E70" s="86" t="s">
        <v>107</v>
      </c>
      <c r="F70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0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0" s="88" t="s">
        <v>120</v>
      </c>
      <c r="I70" s="89">
        <v>0.297752808988764</v>
      </c>
      <c r="J70" s="89">
        <v>0</v>
      </c>
      <c r="K70" s="89">
        <v>7.09587402830376E-2</v>
      </c>
      <c r="L70" s="90">
        <v>1424</v>
      </c>
      <c r="M70" s="90">
        <v>53</v>
      </c>
      <c r="N70" s="90">
        <v>178</v>
      </c>
      <c r="O70" s="91">
        <v>1</v>
      </c>
      <c r="P70" s="90">
        <v>0</v>
      </c>
      <c r="Q70" s="92">
        <v>99.741573033707795</v>
      </c>
      <c r="R70" s="92">
        <v>98</v>
      </c>
      <c r="S70" s="92">
        <v>88</v>
      </c>
      <c r="T70" s="92">
        <v>14.282483515295599</v>
      </c>
      <c r="U70" s="92">
        <v>203.98933536469201</v>
      </c>
      <c r="V70" s="92">
        <v>70</v>
      </c>
      <c r="W70" s="92">
        <v>80.849999999999994</v>
      </c>
      <c r="X70" s="92">
        <v>88</v>
      </c>
      <c r="Y70" s="92">
        <v>98</v>
      </c>
      <c r="Z70" s="92">
        <v>107</v>
      </c>
      <c r="AA70" s="92">
        <v>124.3</v>
      </c>
      <c r="AB70" s="92">
        <v>162</v>
      </c>
      <c r="AC70" s="92">
        <v>92</v>
      </c>
      <c r="AD70" s="92">
        <v>19</v>
      </c>
    </row>
    <row r="71" spans="3:30" ht="15" customHeight="1" outlineLevel="1">
      <c r="C71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1" s="85" t="s">
        <v>102</v>
      </c>
      <c r="E71" s="86" t="s">
        <v>108</v>
      </c>
      <c r="F71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1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1" s="88" t="s">
        <v>119</v>
      </c>
      <c r="I71" s="89">
        <v>0.54494382022471899</v>
      </c>
      <c r="J71" s="89">
        <v>0</v>
      </c>
      <c r="K71" s="89">
        <v>7.09587402830376E-2</v>
      </c>
      <c r="L71" s="90">
        <v>1424</v>
      </c>
      <c r="M71" s="90">
        <v>97</v>
      </c>
      <c r="N71" s="90">
        <v>178</v>
      </c>
      <c r="O71" s="91">
        <v>1</v>
      </c>
      <c r="P71" s="90">
        <v>0</v>
      </c>
      <c r="Q71" s="92">
        <v>2.29511235955056</v>
      </c>
      <c r="R71" s="92">
        <v>2.355</v>
      </c>
      <c r="S71" s="92">
        <v>2.2000000000000002</v>
      </c>
      <c r="T71" s="92">
        <v>0.62585104883398901</v>
      </c>
      <c r="U71" s="92">
        <v>0.391689535326604</v>
      </c>
      <c r="V71" s="92">
        <v>0.98</v>
      </c>
      <c r="W71" s="92">
        <v>1.38</v>
      </c>
      <c r="X71" s="92">
        <v>1.7424999999999999</v>
      </c>
      <c r="Y71" s="92">
        <v>2.355</v>
      </c>
      <c r="Z71" s="92">
        <v>2.8</v>
      </c>
      <c r="AA71" s="92">
        <v>3.2745000000000002</v>
      </c>
      <c r="AB71" s="92">
        <v>3.88</v>
      </c>
      <c r="AC71" s="92">
        <v>2.9</v>
      </c>
      <c r="AD71" s="92">
        <v>1.0574999999999899</v>
      </c>
    </row>
    <row r="72" spans="3:30" ht="15" customHeight="1" outlineLevel="1">
      <c r="C72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2" s="85" t="s">
        <v>102</v>
      </c>
      <c r="E72" s="86" t="s">
        <v>109</v>
      </c>
      <c r="F72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2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2" s="88" t="s">
        <v>119</v>
      </c>
      <c r="I72" s="89">
        <v>0.74157303370786498</v>
      </c>
      <c r="J72" s="89">
        <v>0</v>
      </c>
      <c r="K72" s="89">
        <v>7.09587402830376E-2</v>
      </c>
      <c r="L72" s="90">
        <v>1424</v>
      </c>
      <c r="M72" s="90">
        <v>132</v>
      </c>
      <c r="N72" s="90">
        <v>178</v>
      </c>
      <c r="O72" s="91">
        <v>1</v>
      </c>
      <c r="P72" s="90">
        <v>0</v>
      </c>
      <c r="Q72" s="92">
        <v>2.0292696629213398</v>
      </c>
      <c r="R72" s="92">
        <v>2.1349999999999998</v>
      </c>
      <c r="S72" s="92">
        <v>2.65</v>
      </c>
      <c r="T72" s="92">
        <v>0.99885868501694597</v>
      </c>
      <c r="U72" s="92">
        <v>0.997718672633784</v>
      </c>
      <c r="V72" s="92">
        <v>0.34</v>
      </c>
      <c r="W72" s="92">
        <v>0.54549999999999998</v>
      </c>
      <c r="X72" s="92">
        <v>1.2050000000000001</v>
      </c>
      <c r="Y72" s="92">
        <v>2.1349999999999998</v>
      </c>
      <c r="Z72" s="92">
        <v>2.875</v>
      </c>
      <c r="AA72" s="92">
        <v>3.4975000000000001</v>
      </c>
      <c r="AB72" s="92">
        <v>5.08</v>
      </c>
      <c r="AC72" s="92">
        <v>4.74</v>
      </c>
      <c r="AD72" s="92">
        <v>1.67</v>
      </c>
    </row>
    <row r="73" spans="3:30" ht="15" customHeight="1" outlineLevel="1">
      <c r="C73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3" s="85" t="s">
        <v>102</v>
      </c>
      <c r="E73" s="86" t="s">
        <v>110</v>
      </c>
      <c r="F73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3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3" s="88" t="s">
        <v>119</v>
      </c>
      <c r="I73" s="89">
        <v>0.21910112359550499</v>
      </c>
      <c r="J73" s="89">
        <v>0</v>
      </c>
      <c r="K73" s="89">
        <v>7.09587402830376E-2</v>
      </c>
      <c r="L73" s="90">
        <v>1424</v>
      </c>
      <c r="M73" s="90">
        <v>39</v>
      </c>
      <c r="N73" s="90">
        <v>178</v>
      </c>
      <c r="O73" s="91">
        <v>1</v>
      </c>
      <c r="P73" s="90">
        <v>0</v>
      </c>
      <c r="Q73" s="92">
        <v>0.36185393258426901</v>
      </c>
      <c r="R73" s="92">
        <v>0.34</v>
      </c>
      <c r="S73" s="92">
        <v>0.26</v>
      </c>
      <c r="T73" s="92">
        <v>0.124453340296679</v>
      </c>
      <c r="U73" s="92">
        <v>1.5488633911001E-2</v>
      </c>
      <c r="V73" s="92">
        <v>0.13</v>
      </c>
      <c r="W73" s="92">
        <v>0.19</v>
      </c>
      <c r="X73" s="92">
        <v>0.27</v>
      </c>
      <c r="Y73" s="92">
        <v>0.34</v>
      </c>
      <c r="Z73" s="92">
        <v>0.4375</v>
      </c>
      <c r="AA73" s="92">
        <v>0.6</v>
      </c>
      <c r="AB73" s="92">
        <v>0.66</v>
      </c>
      <c r="AC73" s="92">
        <v>0.53</v>
      </c>
      <c r="AD73" s="92">
        <v>0.16749999999999901</v>
      </c>
    </row>
    <row r="74" spans="3:30" ht="15" customHeight="1" outlineLevel="1">
      <c r="C74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4" s="85" t="s">
        <v>102</v>
      </c>
      <c r="E74" s="86" t="s">
        <v>111</v>
      </c>
      <c r="F74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4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4" s="88" t="s">
        <v>119</v>
      </c>
      <c r="I74" s="89">
        <v>0.56741573033707804</v>
      </c>
      <c r="J74" s="89">
        <v>0</v>
      </c>
      <c r="K74" s="89">
        <v>7.09587402830376E-2</v>
      </c>
      <c r="L74" s="90">
        <v>1424</v>
      </c>
      <c r="M74" s="90">
        <v>101</v>
      </c>
      <c r="N74" s="90">
        <v>178</v>
      </c>
      <c r="O74" s="91">
        <v>1</v>
      </c>
      <c r="P74" s="90">
        <v>0</v>
      </c>
      <c r="Q74" s="92">
        <v>1.59089887640449</v>
      </c>
      <c r="R74" s="92">
        <v>1.5549999999999999</v>
      </c>
      <c r="S74" s="92">
        <v>1.35</v>
      </c>
      <c r="T74" s="92">
        <v>0.57235886267476099</v>
      </c>
      <c r="U74" s="92">
        <v>0.32759466768234602</v>
      </c>
      <c r="V74" s="92">
        <v>0.41</v>
      </c>
      <c r="W74" s="92">
        <v>0.73</v>
      </c>
      <c r="X74" s="92">
        <v>1.25</v>
      </c>
      <c r="Y74" s="92">
        <v>1.5549999999999999</v>
      </c>
      <c r="Z74" s="92">
        <v>1.95</v>
      </c>
      <c r="AA74" s="92">
        <v>2.7090000000000001</v>
      </c>
      <c r="AB74" s="92">
        <v>3.58</v>
      </c>
      <c r="AC74" s="92">
        <v>3.17</v>
      </c>
      <c r="AD74" s="92">
        <v>0.7</v>
      </c>
    </row>
    <row r="75" spans="3:30" ht="15" customHeight="1" outlineLevel="1">
      <c r="C75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5" s="85" t="s">
        <v>102</v>
      </c>
      <c r="E75" s="86" t="s">
        <v>112</v>
      </c>
      <c r="F75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5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5" s="88" t="s">
        <v>119</v>
      </c>
      <c r="I75" s="89">
        <v>0.74157303370786498</v>
      </c>
      <c r="J75" s="89">
        <v>0</v>
      </c>
      <c r="K75" s="89">
        <v>7.09587402830376E-2</v>
      </c>
      <c r="L75" s="90">
        <v>1424</v>
      </c>
      <c r="M75" s="90">
        <v>132</v>
      </c>
      <c r="N75" s="90">
        <v>178</v>
      </c>
      <c r="O75" s="91">
        <v>1</v>
      </c>
      <c r="P75" s="90">
        <v>0</v>
      </c>
      <c r="Q75" s="92">
        <v>5.05808988202247</v>
      </c>
      <c r="R75" s="92">
        <v>4.6899999999999897</v>
      </c>
      <c r="S75" s="92">
        <v>2.6</v>
      </c>
      <c r="T75" s="92">
        <v>2.3182858718224102</v>
      </c>
      <c r="U75" s="92">
        <v>5.3744493834913998</v>
      </c>
      <c r="V75" s="92">
        <v>1.28</v>
      </c>
      <c r="W75" s="92">
        <v>2.1139999999999999</v>
      </c>
      <c r="X75" s="92">
        <v>3.21999999999999</v>
      </c>
      <c r="Y75" s="92">
        <v>4.6899999999999897</v>
      </c>
      <c r="Z75" s="92">
        <v>6.2</v>
      </c>
      <c r="AA75" s="92">
        <v>9.5980000000000008</v>
      </c>
      <c r="AB75" s="92">
        <v>13</v>
      </c>
      <c r="AC75" s="92">
        <v>11.72</v>
      </c>
      <c r="AD75" s="92">
        <v>2.98</v>
      </c>
    </row>
    <row r="76" spans="3:30" ht="15" customHeight="1" outlineLevel="1">
      <c r="C76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6" s="85" t="s">
        <v>102</v>
      </c>
      <c r="E76" s="86" t="s">
        <v>113</v>
      </c>
      <c r="F76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6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6" s="88" t="s">
        <v>119</v>
      </c>
      <c r="I76" s="89">
        <v>0.43820224719101097</v>
      </c>
      <c r="J76" s="89">
        <v>0</v>
      </c>
      <c r="K76" s="89">
        <v>7.09587402830376E-2</v>
      </c>
      <c r="L76" s="90">
        <v>1424</v>
      </c>
      <c r="M76" s="90">
        <v>78</v>
      </c>
      <c r="N76" s="90">
        <v>178</v>
      </c>
      <c r="O76" s="91">
        <v>1</v>
      </c>
      <c r="P76" s="90">
        <v>0</v>
      </c>
      <c r="Q76" s="92">
        <v>0.95744943820224704</v>
      </c>
      <c r="R76" s="92">
        <v>0.96499999999999997</v>
      </c>
      <c r="S76" s="92">
        <v>1.04</v>
      </c>
      <c r="T76" s="92">
        <v>0.22857156582982299</v>
      </c>
      <c r="U76" s="92">
        <v>5.2244960705897202E-2</v>
      </c>
      <c r="V76" s="92">
        <v>0.48</v>
      </c>
      <c r="W76" s="92">
        <v>0.56999999999999995</v>
      </c>
      <c r="X76" s="92">
        <v>0.78249999999999997</v>
      </c>
      <c r="Y76" s="92">
        <v>0.96499999999999997</v>
      </c>
      <c r="Z76" s="92">
        <v>1.1200000000000001</v>
      </c>
      <c r="AA76" s="92">
        <v>1.2845</v>
      </c>
      <c r="AB76" s="92">
        <v>1.71</v>
      </c>
      <c r="AC76" s="92">
        <v>1.23</v>
      </c>
      <c r="AD76" s="92">
        <v>0.33750000000000002</v>
      </c>
    </row>
    <row r="77" spans="3:30" ht="15" customHeight="1" outlineLevel="1">
      <c r="C77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7" s="85" t="s">
        <v>102</v>
      </c>
      <c r="E77" s="86" t="s">
        <v>114</v>
      </c>
      <c r="F77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7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7" s="88" t="s">
        <v>119</v>
      </c>
      <c r="I77" s="89">
        <v>0.68539325842696597</v>
      </c>
      <c r="J77" s="89">
        <v>0</v>
      </c>
      <c r="K77" s="89">
        <v>7.09587402830376E-2</v>
      </c>
      <c r="L77" s="90">
        <v>1424</v>
      </c>
      <c r="M77" s="90">
        <v>122</v>
      </c>
      <c r="N77" s="90">
        <v>178</v>
      </c>
      <c r="O77" s="91">
        <v>1</v>
      </c>
      <c r="P77" s="90">
        <v>0</v>
      </c>
      <c r="Q77" s="92">
        <v>2.6116853932584201</v>
      </c>
      <c r="R77" s="92">
        <v>2.78</v>
      </c>
      <c r="S77" s="92">
        <v>2.87</v>
      </c>
      <c r="T77" s="92">
        <v>0.70999042876505003</v>
      </c>
      <c r="U77" s="92">
        <v>0.50408640893797996</v>
      </c>
      <c r="V77" s="92">
        <v>1.27</v>
      </c>
      <c r="W77" s="92">
        <v>1.4624999999999999</v>
      </c>
      <c r="X77" s="92">
        <v>1.9375</v>
      </c>
      <c r="Y77" s="92">
        <v>2.78</v>
      </c>
      <c r="Z77" s="92">
        <v>3.17</v>
      </c>
      <c r="AA77" s="92">
        <v>3.58</v>
      </c>
      <c r="AB77" s="92">
        <v>4</v>
      </c>
      <c r="AC77" s="92">
        <v>2.73</v>
      </c>
      <c r="AD77" s="92">
        <v>1.2324999999999999</v>
      </c>
    </row>
    <row r="78" spans="3:30" ht="15" customHeight="1" outlineLevel="1">
      <c r="C78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8" s="85" t="s">
        <v>102</v>
      </c>
      <c r="E78" s="86" t="s">
        <v>115</v>
      </c>
      <c r="F78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8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8" s="88" t="s">
        <v>120</v>
      </c>
      <c r="I78" s="89">
        <v>0.67977528089887596</v>
      </c>
      <c r="J78" s="89">
        <v>0</v>
      </c>
      <c r="K78" s="89">
        <v>7.09587402830376E-2</v>
      </c>
      <c r="L78" s="90">
        <v>1424</v>
      </c>
      <c r="M78" s="90">
        <v>121</v>
      </c>
      <c r="N78" s="90">
        <v>178</v>
      </c>
      <c r="O78" s="91">
        <v>1</v>
      </c>
      <c r="P78" s="90">
        <v>0</v>
      </c>
      <c r="Q78" s="92">
        <v>746.89325842696599</v>
      </c>
      <c r="R78" s="92">
        <v>673.5</v>
      </c>
      <c r="S78" s="92">
        <v>520</v>
      </c>
      <c r="T78" s="92">
        <v>314.90747427684897</v>
      </c>
      <c r="U78" s="92">
        <v>99166.717355424305</v>
      </c>
      <c r="V78" s="92">
        <v>278</v>
      </c>
      <c r="W78" s="92">
        <v>354.55</v>
      </c>
      <c r="X78" s="92">
        <v>500.5</v>
      </c>
      <c r="Y78" s="92">
        <v>673.5</v>
      </c>
      <c r="Z78" s="92">
        <v>985</v>
      </c>
      <c r="AA78" s="92">
        <v>1297.25</v>
      </c>
      <c r="AB78" s="92">
        <v>1680</v>
      </c>
      <c r="AC78" s="92">
        <v>1402</v>
      </c>
      <c r="AD78" s="92">
        <v>484.5</v>
      </c>
    </row>
    <row r="79" spans="3:30" ht="15" customHeight="1" outlineLevel="1">
      <c r="C79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9" s="85" t="s">
        <v>102</v>
      </c>
      <c r="E79" s="86" t="s">
        <v>116</v>
      </c>
      <c r="F79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9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9" s="88" t="s">
        <v>120</v>
      </c>
      <c r="I79" s="89">
        <v>1.68539325842696E-2</v>
      </c>
      <c r="J79" s="89">
        <v>0</v>
      </c>
      <c r="K79" s="89">
        <v>7.09587402830376E-2</v>
      </c>
      <c r="L79" s="90">
        <v>1424</v>
      </c>
      <c r="M79" s="90">
        <v>3</v>
      </c>
      <c r="N79" s="90">
        <v>178</v>
      </c>
      <c r="O79" s="91">
        <v>1</v>
      </c>
      <c r="P79" s="90">
        <v>0</v>
      </c>
      <c r="Q79" s="92">
        <v>1.9382022471910101</v>
      </c>
      <c r="R79" s="92">
        <v>2</v>
      </c>
      <c r="S79" s="92">
        <v>2</v>
      </c>
      <c r="T79" s="92">
        <v>0.77503498998505604</v>
      </c>
      <c r="U79" s="92">
        <v>0.60067923570113602</v>
      </c>
      <c r="V79" s="92">
        <v>1</v>
      </c>
      <c r="W79" s="92">
        <v>1</v>
      </c>
      <c r="X79" s="92">
        <v>1</v>
      </c>
      <c r="Y79" s="92">
        <v>2</v>
      </c>
      <c r="Z79" s="92">
        <v>3</v>
      </c>
      <c r="AA79" s="92">
        <v>3</v>
      </c>
      <c r="AB79" s="92">
        <v>3</v>
      </c>
      <c r="AC79" s="92">
        <v>2</v>
      </c>
      <c r="AD79" s="92">
        <v>2</v>
      </c>
    </row>
    <row r="80" spans="3:30" ht="15" customHeight="1" outlineLevel="1">
      <c r="C80" s="138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80" s="129" t="s">
        <v>102</v>
      </c>
      <c r="E80" s="130" t="s">
        <v>117</v>
      </c>
      <c r="F80" s="131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80" s="131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80" s="132" t="s">
        <v>120</v>
      </c>
      <c r="I80" s="133">
        <v>1</v>
      </c>
      <c r="J80" s="133">
        <v>0</v>
      </c>
      <c r="K80" s="133">
        <v>6.5776360374725897E-3</v>
      </c>
      <c r="L80" s="134">
        <v>132</v>
      </c>
      <c r="M80" s="134">
        <v>178</v>
      </c>
      <c r="N80" s="134">
        <v>178</v>
      </c>
      <c r="O80" s="135">
        <v>1</v>
      </c>
      <c r="P80" s="134">
        <v>0</v>
      </c>
      <c r="Q80" s="136">
        <v>88.5</v>
      </c>
      <c r="R80" s="136">
        <v>88.5</v>
      </c>
      <c r="S80" s="136">
        <v>0</v>
      </c>
      <c r="T80" s="136">
        <v>51.528309371321903</v>
      </c>
      <c r="U80" s="136">
        <v>2655.1666666666601</v>
      </c>
      <c r="V80" s="136">
        <v>0</v>
      </c>
      <c r="W80" s="136">
        <v>8.85</v>
      </c>
      <c r="X80" s="136">
        <v>44.25</v>
      </c>
      <c r="Y80" s="136">
        <v>88.5</v>
      </c>
      <c r="Z80" s="136">
        <v>132.75</v>
      </c>
      <c r="AA80" s="136">
        <v>168.15</v>
      </c>
      <c r="AB80" s="136">
        <v>177</v>
      </c>
      <c r="AC80" s="136">
        <v>177</v>
      </c>
      <c r="AD80" s="136">
        <v>88.5</v>
      </c>
    </row>
    <row r="81" ht="15" customHeight="1" outlineLevel="1"/>
  </sheetData>
  <mergeCells count="6">
    <mergeCell ref="H6:I6"/>
    <mergeCell ref="H7:I7"/>
    <mergeCell ref="C9:D9"/>
    <mergeCell ref="C18:D18"/>
    <mergeCell ref="C38:D38"/>
    <mergeCell ref="H9:I9"/>
  </mergeCells>
  <conditionalFormatting sqref="I66:K80">
    <cfRule type="colorScale" priority="13">
      <colorScale>
        <cfvo type="num" val="0"/>
        <cfvo type="num" val="0.2"/>
        <color rgb="FF000000"/>
        <color rgb="FF7A0000"/>
      </colorScale>
    </cfRule>
  </conditionalFormatting>
  <conditionalFormatting sqref="K59">
    <cfRule type="cellIs" dxfId="105" priority="1" operator="equal">
      <formula>FALSE</formula>
    </cfRule>
    <cfRule type="cellIs" dxfId="104" priority="6" operator="equal">
      <formula>TRUE</formula>
    </cfRule>
  </conditionalFormatting>
  <conditionalFormatting sqref="I59">
    <cfRule type="colorScale" priority="11">
      <colorScale>
        <cfvo type="num" val="0"/>
        <cfvo type="num" val="1"/>
        <color rgb="FF262626"/>
        <color theme="9"/>
      </colorScale>
    </cfRule>
  </conditionalFormatting>
  <conditionalFormatting sqref="F66:F80">
    <cfRule type="cellIs" dxfId="103" priority="10" operator="equal">
      <formula>"Definition"</formula>
    </cfRule>
  </conditionalFormatting>
  <conditionalFormatting sqref="G66:G80">
    <cfRule type="cellIs" dxfId="102" priority="9" operator="equal">
      <formula>"Note"</formula>
    </cfRule>
  </conditionalFormatting>
  <conditionalFormatting sqref="E59">
    <cfRule type="cellIs" dxfId="101" priority="8" operator="equal">
      <formula>"Dataset Description"</formula>
    </cfRule>
  </conditionalFormatting>
  <conditionalFormatting sqref="F12:F15">
    <cfRule type="colorScale" priority="7">
      <colorScale>
        <cfvo type="num" val="0"/>
        <cfvo type="num" val="0.2"/>
        <color rgb="FF000000"/>
        <color rgb="FFC00000"/>
      </colorScale>
    </cfRule>
  </conditionalFormatting>
  <conditionalFormatting sqref="C66:C80">
    <cfRule type="cellIs" dxfId="100" priority="4" operator="equal">
      <formula>"Link"</formula>
    </cfRule>
  </conditionalFormatting>
  <conditionalFormatting sqref="C59">
    <cfRule type="cellIs" dxfId="99" priority="3" operator="equal">
      <formula>"Link"</formula>
    </cfRule>
  </conditionalFormatting>
  <conditionalFormatting sqref="J59">
    <cfRule type="colorScale" priority="2">
      <colorScale>
        <cfvo type="num" val="0"/>
        <cfvo type="num" val="0.2"/>
        <color rgb="FF000000"/>
        <color rgb="FF7A0000"/>
      </colorScale>
    </cfRule>
  </conditionalFormatting>
  <hyperlinks>
    <hyperlink ref="D63" location="'Country Stats'!A1" display="Country Stats" xr:uid="{37F97D7D-6476-49BF-9118-0DA3787A2751}"/>
  </hyperlinks>
  <pageMargins left="0.7" right="0.7" top="0.75" bottom="0.75" header="0.3" footer="0.3"/>
  <pageSetup orientation="portrait" r:id="rId1"/>
  <drawing r:id="rId2"/>
  <tableParts count="6">
    <tablePart r:id="rId3"/>
    <tablePart r:id="rId4"/>
    <tablePart r:id="rId5"/>
    <tablePart r:id="rId6"/>
    <tablePart r:id="rId7"/>
    <tablePart r:id="rId8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C07A1-2E8C-46FB-9CC1-AAEC654D73D4}">
  <sheetPr codeName="Sheet2">
    <tabColor rgb="FF131313"/>
  </sheetPr>
  <dimension ref="A1:T259"/>
  <sheetViews>
    <sheetView topLeftCell="A2" zoomScale="85" zoomScaleNormal="85" workbookViewId="0">
      <pane xSplit="3" ySplit="20" topLeftCell="D22" activePane="bottomRight" state="frozen"/>
      <selection activeCell="A2" sqref="A2"/>
      <selection pane="topRight" activeCell="D2" sqref="D2"/>
      <selection pane="bottomLeft" activeCell="A22" sqref="A22"/>
      <selection pane="bottomRight" activeCell="D21" sqref="D21"/>
    </sheetView>
  </sheetViews>
  <sheetFormatPr defaultColWidth="15.6640625" defaultRowHeight="15" customHeight="1" outlineLevelRow="2"/>
  <cols>
    <col min="1" max="1" width="1.77734375" customWidth="1"/>
    <col min="2" max="2" width="8.33203125" customWidth="1"/>
    <col min="3" max="3" width="26.44140625" bestFit="1" customWidth="1"/>
    <col min="4" max="4" width="25.6640625" customWidth="1"/>
    <col min="5" max="6" width="27.6640625" customWidth="1"/>
    <col min="7" max="18" width="27.6640625" style="83" customWidth="1"/>
  </cols>
  <sheetData>
    <row r="1" spans="1:18" ht="19.95" hidden="1" customHeight="1">
      <c r="B1" s="13"/>
      <c r="C1" s="14"/>
      <c r="D1" s="14" t="s">
        <v>0</v>
      </c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</row>
    <row r="2" spans="1:18" s="73" customFormat="1" ht="4.95" customHeight="1">
      <c r="C2" s="74"/>
      <c r="D2" s="74"/>
      <c r="E2" s="74"/>
      <c r="F2" s="74"/>
      <c r="G2" s="74"/>
      <c r="H2" s="74"/>
      <c r="I2" s="74"/>
      <c r="J2" s="74"/>
      <c r="K2" s="74"/>
      <c r="L2" s="74"/>
      <c r="M2" s="74"/>
      <c r="N2" s="74"/>
      <c r="O2" s="74"/>
      <c r="P2" s="74"/>
      <c r="Q2" s="74"/>
      <c r="R2" s="74"/>
    </row>
    <row r="3" spans="1:18" ht="14.4" customHeight="1">
      <c r="B3" s="82" t="str">
        <f ca="1">HYPERLINK("#" &amp; CELL("address", _xlfn.XLOOKUP(Name,tbl_DfOverview[Dataframe],tbl_DfOverview[_],tbl_DfOverview[[#Headers],[_]])), "Overview ↩")</f>
        <v>Overview ↩</v>
      </c>
      <c r="C3" s="82"/>
    </row>
    <row r="4" spans="1:18" ht="4.95" customHeight="1">
      <c r="B4" s="68"/>
    </row>
    <row r="5" spans="1:18" ht="30" customHeight="1">
      <c r="B5" s="99" t="e" vm="1">
        <v>#VALUE!</v>
      </c>
      <c r="C5" s="76" t="s">
        <v>102</v>
      </c>
      <c r="D5" s="22"/>
    </row>
    <row r="6" spans="1:18" ht="10.199999999999999" customHeight="1"/>
    <row r="7" spans="1:18" ht="14.4">
      <c r="A7" s="66"/>
      <c r="B7" s="84" t="s">
        <v>62</v>
      </c>
      <c r="C7" s="2" t="s">
        <v>5</v>
      </c>
    </row>
    <row r="8" spans="1:18" ht="10.199999999999999" customHeight="1">
      <c r="A8" s="66"/>
    </row>
    <row r="9" spans="1:18" ht="49.95" hidden="1" customHeight="1" outlineLevel="1">
      <c r="A9" s="66"/>
      <c r="D9" s="70" t="s">
        <v>51</v>
      </c>
      <c r="E9" s="71"/>
    </row>
    <row r="10" spans="1:18" ht="14.4" hidden="1" outlineLevel="1">
      <c r="A10" s="66"/>
    </row>
    <row r="11" spans="1:18" ht="15" hidden="1" customHeight="1" outlineLevel="1">
      <c r="A11" s="66"/>
      <c r="C11" s="21" t="s">
        <v>6</v>
      </c>
      <c r="D11" s="32">
        <v>178</v>
      </c>
    </row>
    <row r="12" spans="1:18" ht="15" hidden="1" customHeight="1" outlineLevel="1">
      <c r="A12" s="66"/>
      <c r="C12" s="3" t="s">
        <v>48</v>
      </c>
      <c r="D12" s="24">
        <v>15</v>
      </c>
    </row>
    <row r="13" spans="1:18" ht="15" hidden="1" customHeight="1" outlineLevel="1">
      <c r="A13" s="66"/>
      <c r="C13" s="3" t="s">
        <v>12</v>
      </c>
      <c r="D13" s="24">
        <v>20068</v>
      </c>
    </row>
    <row r="14" spans="1:18" ht="15" hidden="1" customHeight="1" outlineLevel="1">
      <c r="A14" s="66"/>
      <c r="C14" s="3" t="s">
        <v>49</v>
      </c>
      <c r="D14" s="30">
        <v>1</v>
      </c>
    </row>
    <row r="15" spans="1:18" ht="15" hidden="1" customHeight="1" outlineLevel="1">
      <c r="A15" s="66"/>
      <c r="C15" s="3" t="s">
        <v>50</v>
      </c>
      <c r="D15" s="31">
        <v>0</v>
      </c>
    </row>
    <row r="16" spans="1:18" ht="10.199999999999999" hidden="1" customHeight="1" outlineLevel="1">
      <c r="A16" s="66"/>
    </row>
    <row r="17" spans="1:20" ht="34.950000000000003" hidden="1" customHeight="1" outlineLevel="1">
      <c r="A17" s="66"/>
      <c r="C17" s="21" t="s">
        <v>2</v>
      </c>
      <c r="D17" s="33" t="s">
        <v>40</v>
      </c>
      <c r="E17" s="34" t="s">
        <v>40</v>
      </c>
      <c r="F17" s="34" t="s">
        <v>40</v>
      </c>
      <c r="G17" s="34" t="s">
        <v>40</v>
      </c>
      <c r="H17" s="34" t="s">
        <v>40</v>
      </c>
      <c r="I17" s="34" t="s">
        <v>40</v>
      </c>
      <c r="J17" s="34" t="s">
        <v>40</v>
      </c>
      <c r="K17" s="34" t="s">
        <v>40</v>
      </c>
      <c r="L17" s="34" t="s">
        <v>40</v>
      </c>
      <c r="M17" s="34" t="s">
        <v>40</v>
      </c>
      <c r="N17" s="34" t="s">
        <v>40</v>
      </c>
      <c r="O17" s="34" t="s">
        <v>40</v>
      </c>
      <c r="P17" s="34" t="s">
        <v>40</v>
      </c>
      <c r="Q17" s="34" t="s">
        <v>40</v>
      </c>
      <c r="R17" s="34" t="s">
        <v>40</v>
      </c>
    </row>
    <row r="18" spans="1:20" ht="10.199999999999999" hidden="1" customHeight="1" outlineLevel="1">
      <c r="A18" s="66"/>
    </row>
    <row r="19" spans="1:20" ht="34.950000000000003" hidden="1" customHeight="1" outlineLevel="1">
      <c r="C19" s="21" t="s">
        <v>3</v>
      </c>
      <c r="D19" s="35" t="s">
        <v>47</v>
      </c>
      <c r="E19" s="36" t="s">
        <v>47</v>
      </c>
      <c r="F19" s="37" t="s">
        <v>47</v>
      </c>
      <c r="G19" s="37" t="s">
        <v>47</v>
      </c>
      <c r="H19" s="37" t="s">
        <v>47</v>
      </c>
      <c r="I19" s="37" t="s">
        <v>47</v>
      </c>
      <c r="J19" s="37" t="s">
        <v>47</v>
      </c>
      <c r="K19" s="37" t="s">
        <v>47</v>
      </c>
      <c r="L19" s="37" t="s">
        <v>47</v>
      </c>
      <c r="M19" s="37" t="s">
        <v>47</v>
      </c>
      <c r="N19" s="37" t="s">
        <v>47</v>
      </c>
      <c r="O19" s="37" t="s">
        <v>47</v>
      </c>
      <c r="P19" s="37" t="s">
        <v>47</v>
      </c>
      <c r="Q19" s="37" t="s">
        <v>47</v>
      </c>
      <c r="R19" s="37" t="s">
        <v>47</v>
      </c>
    </row>
    <row r="20" spans="1:20" ht="10.199999999999999" hidden="1" customHeight="1" outlineLevel="1"/>
    <row r="21" spans="1:20" s="23" customFormat="1" ht="30" customHeight="1" collapsed="1">
      <c r="B21" s="111"/>
      <c r="C21" s="111" t="s">
        <v>4</v>
      </c>
      <c r="D21" s="112" t="s">
        <v>103</v>
      </c>
      <c r="E21" s="112" t="s">
        <v>104</v>
      </c>
      <c r="F21" s="112" t="s">
        <v>105</v>
      </c>
      <c r="G21" s="112" t="s">
        <v>106</v>
      </c>
      <c r="H21" s="112" t="s">
        <v>107</v>
      </c>
      <c r="I21" s="112" t="s">
        <v>108</v>
      </c>
      <c r="J21" s="112" t="s">
        <v>109</v>
      </c>
      <c r="K21" s="112" t="s">
        <v>110</v>
      </c>
      <c r="L21" s="112" t="s">
        <v>111</v>
      </c>
      <c r="M21" s="112" t="s">
        <v>112</v>
      </c>
      <c r="N21" s="112" t="s">
        <v>113</v>
      </c>
      <c r="O21" s="112" t="s">
        <v>114</v>
      </c>
      <c r="P21" s="112" t="s">
        <v>115</v>
      </c>
      <c r="Q21" s="112" t="s">
        <v>116</v>
      </c>
      <c r="R21" s="112" t="s">
        <v>117</v>
      </c>
      <c r="S21" s="23" t="s">
        <v>38</v>
      </c>
      <c r="T21" s="23" t="s">
        <v>118</v>
      </c>
    </row>
    <row r="22" spans="1:20" ht="10.199999999999999" customHeight="1"/>
    <row r="23" spans="1:20" ht="14.4" outlineLevel="1">
      <c r="A23" s="66"/>
      <c r="B23" s="84" t="s">
        <v>62</v>
      </c>
      <c r="C23" s="2" t="s">
        <v>7</v>
      </c>
    </row>
    <row r="24" spans="1:20" ht="10.199999999999999" customHeight="1" outlineLevel="1">
      <c r="A24" s="66"/>
    </row>
    <row r="25" spans="1:20" ht="15" hidden="1" customHeight="1" outlineLevel="2">
      <c r="A25" s="66"/>
      <c r="C25" s="19" t="s">
        <v>8</v>
      </c>
      <c r="D25" s="9" t="s">
        <v>119</v>
      </c>
      <c r="E25" s="9" t="s">
        <v>119</v>
      </c>
      <c r="F25" s="9" t="s">
        <v>119</v>
      </c>
      <c r="G25" s="9" t="s">
        <v>119</v>
      </c>
      <c r="H25" s="9" t="s">
        <v>120</v>
      </c>
      <c r="I25" s="9" t="s">
        <v>119</v>
      </c>
      <c r="J25" s="9" t="s">
        <v>119</v>
      </c>
      <c r="K25" s="9" t="s">
        <v>119</v>
      </c>
      <c r="L25" s="9" t="s">
        <v>119</v>
      </c>
      <c r="M25" s="9" t="s">
        <v>119</v>
      </c>
      <c r="N25" s="9" t="s">
        <v>119</v>
      </c>
      <c r="O25" s="9" t="s">
        <v>119</v>
      </c>
      <c r="P25" s="9" t="s">
        <v>120</v>
      </c>
      <c r="Q25" s="9" t="s">
        <v>120</v>
      </c>
      <c r="R25" s="9" t="s">
        <v>120</v>
      </c>
    </row>
    <row r="26" spans="1:20" ht="15" hidden="1" customHeight="1" outlineLevel="2">
      <c r="A26" s="66"/>
      <c r="C26" s="3" t="s">
        <v>9</v>
      </c>
      <c r="D26" s="10">
        <v>0.70786516853932502</v>
      </c>
      <c r="E26" s="10">
        <v>0.74719101123595499</v>
      </c>
      <c r="F26" s="10">
        <v>0.44382022471910099</v>
      </c>
      <c r="G26" s="10">
        <v>0.35393258426966201</v>
      </c>
      <c r="H26" s="10">
        <v>0.297752808988764</v>
      </c>
      <c r="I26" s="10">
        <v>0.54494382022471899</v>
      </c>
      <c r="J26" s="10">
        <v>0.74157303370786498</v>
      </c>
      <c r="K26" s="10">
        <v>0.21910112359550499</v>
      </c>
      <c r="L26" s="10">
        <v>0.56741573033707804</v>
      </c>
      <c r="M26" s="10">
        <v>0.74157303370786498</v>
      </c>
      <c r="N26" s="10">
        <v>0.43820224719101097</v>
      </c>
      <c r="O26" s="10">
        <v>0.68539325842696597</v>
      </c>
      <c r="P26" s="10">
        <v>0.67977528089887596</v>
      </c>
      <c r="Q26" s="10">
        <v>1.68539325842696E-2</v>
      </c>
      <c r="R26" s="10">
        <v>1</v>
      </c>
    </row>
    <row r="27" spans="1:20" ht="15" hidden="1" customHeight="1" outlineLevel="2">
      <c r="A27" s="66"/>
      <c r="C27" s="18" t="s">
        <v>10</v>
      </c>
      <c r="D27" s="10">
        <v>0</v>
      </c>
      <c r="E27" s="10">
        <v>0</v>
      </c>
      <c r="F27" s="10">
        <v>0</v>
      </c>
      <c r="G27" s="10">
        <v>0</v>
      </c>
      <c r="H27" s="10">
        <v>0</v>
      </c>
      <c r="I27" s="10">
        <v>0</v>
      </c>
      <c r="J27" s="10">
        <v>0</v>
      </c>
      <c r="K27" s="10">
        <v>0</v>
      </c>
      <c r="L27" s="10">
        <v>0</v>
      </c>
      <c r="M27" s="10">
        <v>0</v>
      </c>
      <c r="N27" s="10">
        <v>0</v>
      </c>
      <c r="O27" s="10">
        <v>0</v>
      </c>
      <c r="P27" s="10">
        <v>0</v>
      </c>
      <c r="Q27" s="10">
        <v>0</v>
      </c>
      <c r="R27" s="10">
        <v>0</v>
      </c>
    </row>
    <row r="28" spans="1:20" ht="15" hidden="1" customHeight="1" outlineLevel="2">
      <c r="A28" s="66"/>
      <c r="C28" s="18" t="s">
        <v>11</v>
      </c>
      <c r="D28" s="10">
        <v>7.09587402830376E-2</v>
      </c>
      <c r="E28" s="10">
        <v>7.09587402830376E-2</v>
      </c>
      <c r="F28" s="10">
        <v>7.09587402830376E-2</v>
      </c>
      <c r="G28" s="10">
        <v>7.09587402830376E-2</v>
      </c>
      <c r="H28" s="10">
        <v>7.09587402830376E-2</v>
      </c>
      <c r="I28" s="10">
        <v>7.09587402830376E-2</v>
      </c>
      <c r="J28" s="10">
        <v>7.09587402830376E-2</v>
      </c>
      <c r="K28" s="10">
        <v>7.09587402830376E-2</v>
      </c>
      <c r="L28" s="10">
        <v>7.09587402830376E-2</v>
      </c>
      <c r="M28" s="10">
        <v>7.09587402830376E-2</v>
      </c>
      <c r="N28" s="10">
        <v>7.09587402830376E-2</v>
      </c>
      <c r="O28" s="10">
        <v>7.09587402830376E-2</v>
      </c>
      <c r="P28" s="10">
        <v>7.09587402830376E-2</v>
      </c>
      <c r="Q28" s="10">
        <v>7.09587402830376E-2</v>
      </c>
      <c r="R28" s="10">
        <v>6.5776360374725897E-3</v>
      </c>
    </row>
    <row r="29" spans="1:20" ht="15" hidden="1" customHeight="1" outlineLevel="2">
      <c r="A29" s="66"/>
      <c r="C29" s="18" t="s">
        <v>12</v>
      </c>
      <c r="D29" s="11">
        <v>1424</v>
      </c>
      <c r="E29" s="11">
        <v>1424</v>
      </c>
      <c r="F29" s="11">
        <v>1424</v>
      </c>
      <c r="G29" s="11">
        <v>1424</v>
      </c>
      <c r="H29" s="11">
        <v>1424</v>
      </c>
      <c r="I29" s="11">
        <v>1424</v>
      </c>
      <c r="J29" s="11">
        <v>1424</v>
      </c>
      <c r="K29" s="11">
        <v>1424</v>
      </c>
      <c r="L29" s="11">
        <v>1424</v>
      </c>
      <c r="M29" s="11">
        <v>1424</v>
      </c>
      <c r="N29" s="11">
        <v>1424</v>
      </c>
      <c r="O29" s="11">
        <v>1424</v>
      </c>
      <c r="P29" s="11">
        <v>1424</v>
      </c>
      <c r="Q29" s="11">
        <v>1424</v>
      </c>
      <c r="R29" s="11">
        <v>132</v>
      </c>
    </row>
    <row r="30" spans="1:20" ht="15" hidden="1" customHeight="1" outlineLevel="2">
      <c r="A30" s="66"/>
      <c r="C30" s="18" t="s">
        <v>13</v>
      </c>
      <c r="D30" s="11">
        <v>126</v>
      </c>
      <c r="E30" s="11">
        <v>133</v>
      </c>
      <c r="F30" s="11">
        <v>79</v>
      </c>
      <c r="G30" s="11">
        <v>63</v>
      </c>
      <c r="H30" s="11">
        <v>53</v>
      </c>
      <c r="I30" s="11">
        <v>97</v>
      </c>
      <c r="J30" s="11">
        <v>132</v>
      </c>
      <c r="K30" s="11">
        <v>39</v>
      </c>
      <c r="L30" s="11">
        <v>101</v>
      </c>
      <c r="M30" s="11">
        <v>132</v>
      </c>
      <c r="N30" s="11">
        <v>78</v>
      </c>
      <c r="O30" s="11">
        <v>122</v>
      </c>
      <c r="P30" s="11">
        <v>121</v>
      </c>
      <c r="Q30" s="11">
        <v>3</v>
      </c>
      <c r="R30" s="11">
        <v>178</v>
      </c>
    </row>
    <row r="31" spans="1:20" ht="15" hidden="1" customHeight="1" outlineLevel="2">
      <c r="A31" s="66"/>
      <c r="C31" s="19" t="s">
        <v>14</v>
      </c>
      <c r="D31" s="11">
        <v>178</v>
      </c>
      <c r="E31" s="11">
        <v>178</v>
      </c>
      <c r="F31" s="11">
        <v>178</v>
      </c>
      <c r="G31" s="11">
        <v>178</v>
      </c>
      <c r="H31" s="11">
        <v>178</v>
      </c>
      <c r="I31" s="11">
        <v>178</v>
      </c>
      <c r="J31" s="11">
        <v>178</v>
      </c>
      <c r="K31" s="11">
        <v>178</v>
      </c>
      <c r="L31" s="11">
        <v>178</v>
      </c>
      <c r="M31" s="11">
        <v>178</v>
      </c>
      <c r="N31" s="11">
        <v>178</v>
      </c>
      <c r="O31" s="11">
        <v>178</v>
      </c>
      <c r="P31" s="11">
        <v>178</v>
      </c>
      <c r="Q31" s="11">
        <v>178</v>
      </c>
      <c r="R31" s="11">
        <v>178</v>
      </c>
    </row>
    <row r="32" spans="1:20" ht="15" hidden="1" customHeight="1" outlineLevel="2">
      <c r="A32" s="66"/>
      <c r="C32" s="3" t="s">
        <v>15</v>
      </c>
      <c r="D32" s="11">
        <v>0</v>
      </c>
      <c r="E32" s="11">
        <v>0</v>
      </c>
      <c r="F32" s="11">
        <v>0</v>
      </c>
      <c r="G32" s="11">
        <v>0</v>
      </c>
      <c r="H32" s="11">
        <v>0</v>
      </c>
      <c r="I32" s="11">
        <v>0</v>
      </c>
      <c r="J32" s="11">
        <v>0</v>
      </c>
      <c r="K32" s="11">
        <v>0</v>
      </c>
      <c r="L32" s="11">
        <v>0</v>
      </c>
      <c r="M32" s="11">
        <v>0</v>
      </c>
      <c r="N32" s="11">
        <v>0</v>
      </c>
      <c r="O32" s="11">
        <v>0</v>
      </c>
      <c r="P32" s="11">
        <v>0</v>
      </c>
      <c r="Q32" s="11">
        <v>0</v>
      </c>
      <c r="R32" s="11">
        <v>0</v>
      </c>
    </row>
    <row r="33" spans="1:18" ht="10.199999999999999" hidden="1" customHeight="1" outlineLevel="2">
      <c r="A33" s="66"/>
    </row>
    <row r="34" spans="1:18" ht="124.95" hidden="1" customHeight="1" outlineLevel="2"/>
    <row r="35" spans="1:18" ht="10.199999999999999" hidden="1" customHeight="1" outlineLevel="2"/>
    <row r="36" spans="1:18" ht="14.4" outlineLevel="1" collapsed="1">
      <c r="A36" s="66"/>
      <c r="B36" s="84" t="s">
        <v>62</v>
      </c>
      <c r="C36" s="2" t="s">
        <v>16</v>
      </c>
    </row>
    <row r="37" spans="1:18" ht="10.199999999999999" customHeight="1" outlineLevel="1">
      <c r="A37" s="66"/>
    </row>
    <row r="38" spans="1:18" ht="15" hidden="1" customHeight="1" outlineLevel="2">
      <c r="A38" s="66"/>
      <c r="C38" s="3" t="s">
        <v>17</v>
      </c>
      <c r="D38" s="12">
        <v>13.000617977528</v>
      </c>
      <c r="E38" s="12">
        <v>2.3363483146067399</v>
      </c>
      <c r="F38" s="12">
        <v>2.36651685393258</v>
      </c>
      <c r="G38" s="12">
        <v>19.494943820224702</v>
      </c>
      <c r="H38" s="12">
        <v>99.741573033707795</v>
      </c>
      <c r="I38" s="12">
        <v>2.29511235955056</v>
      </c>
      <c r="J38" s="12">
        <v>2.0292696629213398</v>
      </c>
      <c r="K38" s="12">
        <v>0.36185393258426901</v>
      </c>
      <c r="L38" s="12">
        <v>1.59089887640449</v>
      </c>
      <c r="M38" s="12">
        <v>5.05808988202247</v>
      </c>
      <c r="N38" s="12">
        <v>0.95744943820224704</v>
      </c>
      <c r="O38" s="12">
        <v>2.6116853932584201</v>
      </c>
      <c r="P38" s="12">
        <v>746.89325842696599</v>
      </c>
      <c r="Q38" s="12">
        <v>1.9382022471910101</v>
      </c>
      <c r="R38" s="12">
        <v>88.5</v>
      </c>
    </row>
    <row r="39" spans="1:18" ht="15" hidden="1" customHeight="1" outlineLevel="2">
      <c r="A39" s="66"/>
      <c r="C39" s="18" t="s">
        <v>18</v>
      </c>
      <c r="D39" s="12">
        <v>13.05</v>
      </c>
      <c r="E39" s="12">
        <v>1.865</v>
      </c>
      <c r="F39" s="12">
        <v>2.36</v>
      </c>
      <c r="G39" s="12">
        <v>19.5</v>
      </c>
      <c r="H39" s="12">
        <v>98</v>
      </c>
      <c r="I39" s="12">
        <v>2.355</v>
      </c>
      <c r="J39" s="12">
        <v>2.1349999999999998</v>
      </c>
      <c r="K39" s="12">
        <v>0.34</v>
      </c>
      <c r="L39" s="12">
        <v>1.5549999999999999</v>
      </c>
      <c r="M39" s="12">
        <v>4.6899999999999897</v>
      </c>
      <c r="N39" s="12">
        <v>0.96499999999999997</v>
      </c>
      <c r="O39" s="12">
        <v>2.78</v>
      </c>
      <c r="P39" s="12">
        <v>673.5</v>
      </c>
      <c r="Q39" s="12">
        <v>2</v>
      </c>
      <c r="R39" s="12">
        <v>88.5</v>
      </c>
    </row>
    <row r="40" spans="1:18" ht="15" hidden="1" customHeight="1" outlineLevel="2">
      <c r="A40" s="66"/>
      <c r="C40" s="18" t="s">
        <v>19</v>
      </c>
      <c r="D40" s="12">
        <v>12.37</v>
      </c>
      <c r="E40" s="12">
        <v>1.73</v>
      </c>
      <c r="F40" s="12">
        <v>2.2799999999999998</v>
      </c>
      <c r="G40" s="12">
        <v>20</v>
      </c>
      <c r="H40" s="12">
        <v>88</v>
      </c>
      <c r="I40" s="12">
        <v>2.2000000000000002</v>
      </c>
      <c r="J40" s="12">
        <v>2.65</v>
      </c>
      <c r="K40" s="12">
        <v>0.26</v>
      </c>
      <c r="L40" s="12">
        <v>1.35</v>
      </c>
      <c r="M40" s="12">
        <v>2.6</v>
      </c>
      <c r="N40" s="12">
        <v>1.04</v>
      </c>
      <c r="O40" s="12">
        <v>2.87</v>
      </c>
      <c r="P40" s="12">
        <v>520</v>
      </c>
      <c r="Q40" s="12">
        <v>2</v>
      </c>
      <c r="R40" s="12">
        <v>0</v>
      </c>
    </row>
    <row r="41" spans="1:18" ht="15" hidden="1" customHeight="1" outlineLevel="2">
      <c r="A41" s="66"/>
      <c r="C41" s="3" t="s">
        <v>20</v>
      </c>
      <c r="D41" s="12">
        <v>0.81182653800585702</v>
      </c>
      <c r="E41" s="12">
        <v>1.11714609761446</v>
      </c>
      <c r="F41" s="12">
        <v>0.27434400906081402</v>
      </c>
      <c r="G41" s="12">
        <v>3.3395637671734999</v>
      </c>
      <c r="H41" s="12">
        <v>14.282483515295599</v>
      </c>
      <c r="I41" s="12">
        <v>0.62585104883398901</v>
      </c>
      <c r="J41" s="12">
        <v>0.99885868501694597</v>
      </c>
      <c r="K41" s="12">
        <v>0.124453340296679</v>
      </c>
      <c r="L41" s="12">
        <v>0.57235886267476099</v>
      </c>
      <c r="M41" s="12">
        <v>2.3182858718224102</v>
      </c>
      <c r="N41" s="12">
        <v>0.22857156582982299</v>
      </c>
      <c r="O41" s="12">
        <v>0.70999042876505003</v>
      </c>
      <c r="P41" s="12">
        <v>314.90747427684897</v>
      </c>
      <c r="Q41" s="12">
        <v>0.77503498998505604</v>
      </c>
      <c r="R41" s="12">
        <v>51.528309371321903</v>
      </c>
    </row>
    <row r="42" spans="1:18" ht="15" hidden="1" customHeight="1" outlineLevel="2">
      <c r="A42" s="66"/>
      <c r="C42" s="20" t="s">
        <v>21</v>
      </c>
      <c r="D42" s="12">
        <v>0.65906232781057505</v>
      </c>
      <c r="E42" s="12">
        <v>1.24801540341522</v>
      </c>
      <c r="F42" s="12">
        <v>7.5264635307560404E-2</v>
      </c>
      <c r="G42" s="12">
        <v>11.152686155017999</v>
      </c>
      <c r="H42" s="12">
        <v>203.98933536469201</v>
      </c>
      <c r="I42" s="12">
        <v>0.391689535326604</v>
      </c>
      <c r="J42" s="12">
        <v>0.997718672633784</v>
      </c>
      <c r="K42" s="12">
        <v>1.5488633911001E-2</v>
      </c>
      <c r="L42" s="12">
        <v>0.32759466768234602</v>
      </c>
      <c r="M42" s="12">
        <v>5.3744493834913998</v>
      </c>
      <c r="N42" s="12">
        <v>5.2244960705897202E-2</v>
      </c>
      <c r="O42" s="12">
        <v>0.50408640893797996</v>
      </c>
      <c r="P42" s="12">
        <v>99166.717355424305</v>
      </c>
      <c r="Q42" s="12">
        <v>0.60067923570113602</v>
      </c>
      <c r="R42" s="12">
        <v>2655.1666666666601</v>
      </c>
    </row>
    <row r="43" spans="1:18" ht="10.199999999999999" hidden="1" customHeight="1" outlineLevel="2">
      <c r="A43" s="66"/>
    </row>
    <row r="44" spans="1:18" ht="150" hidden="1" customHeight="1" outlineLevel="2"/>
    <row r="45" spans="1:18" ht="10.199999999999999" hidden="1" customHeight="1" outlineLevel="2"/>
    <row r="46" spans="1:18" ht="14.4" outlineLevel="1" collapsed="1">
      <c r="A46" s="66"/>
      <c r="B46" s="84" t="s">
        <v>62</v>
      </c>
      <c r="C46" s="2" t="s">
        <v>22</v>
      </c>
    </row>
    <row r="47" spans="1:18" ht="10.050000000000001" customHeight="1" outlineLevel="1">
      <c r="A47" s="66"/>
    </row>
    <row r="48" spans="1:18" ht="15" hidden="1" customHeight="1" outlineLevel="2">
      <c r="A48" s="66"/>
      <c r="C48" s="3" t="s">
        <v>23</v>
      </c>
      <c r="D48" s="12">
        <v>11.03</v>
      </c>
      <c r="E48" s="12">
        <v>0.74</v>
      </c>
      <c r="F48" s="12">
        <v>1.36</v>
      </c>
      <c r="G48" s="12">
        <v>10.6</v>
      </c>
      <c r="H48" s="12">
        <v>70</v>
      </c>
      <c r="I48" s="12">
        <v>0.98</v>
      </c>
      <c r="J48" s="12">
        <v>0.34</v>
      </c>
      <c r="K48" s="12">
        <v>0.13</v>
      </c>
      <c r="L48" s="12">
        <v>0.41</v>
      </c>
      <c r="M48" s="12">
        <v>1.28</v>
      </c>
      <c r="N48" s="12">
        <v>0.48</v>
      </c>
      <c r="O48" s="12">
        <v>1.27</v>
      </c>
      <c r="P48" s="12">
        <v>278</v>
      </c>
      <c r="Q48" s="12">
        <v>1</v>
      </c>
      <c r="R48" s="12">
        <v>0</v>
      </c>
    </row>
    <row r="49" spans="1:18" ht="15" hidden="1" customHeight="1" outlineLevel="2">
      <c r="A49" s="66"/>
      <c r="C49" s="18">
        <v>0.05</v>
      </c>
      <c r="D49" s="12">
        <v>11.6585</v>
      </c>
      <c r="E49" s="12">
        <v>1.0609999999999999</v>
      </c>
      <c r="F49" s="12">
        <v>1.92</v>
      </c>
      <c r="G49" s="12">
        <v>14.77</v>
      </c>
      <c r="H49" s="12">
        <v>80.849999999999994</v>
      </c>
      <c r="I49" s="12">
        <v>1.38</v>
      </c>
      <c r="J49" s="12">
        <v>0.54549999999999998</v>
      </c>
      <c r="K49" s="12">
        <v>0.19</v>
      </c>
      <c r="L49" s="12">
        <v>0.73</v>
      </c>
      <c r="M49" s="12">
        <v>2.1139999999999999</v>
      </c>
      <c r="N49" s="12">
        <v>0.56999999999999995</v>
      </c>
      <c r="O49" s="12">
        <v>1.4624999999999999</v>
      </c>
      <c r="P49" s="12">
        <v>354.55</v>
      </c>
      <c r="Q49" s="12">
        <v>1</v>
      </c>
      <c r="R49" s="12">
        <v>8.85</v>
      </c>
    </row>
    <row r="50" spans="1:18" ht="15" hidden="1" customHeight="1" outlineLevel="2">
      <c r="A50" s="66"/>
      <c r="C50" s="19">
        <v>0.25</v>
      </c>
      <c r="D50" s="12">
        <v>12.362499999999899</v>
      </c>
      <c r="E50" s="12">
        <v>1.6025</v>
      </c>
      <c r="F50" s="12">
        <v>2.21</v>
      </c>
      <c r="G50" s="12">
        <v>17.2</v>
      </c>
      <c r="H50" s="12">
        <v>88</v>
      </c>
      <c r="I50" s="12">
        <v>1.7424999999999999</v>
      </c>
      <c r="J50" s="12">
        <v>1.2050000000000001</v>
      </c>
      <c r="K50" s="12">
        <v>0.27</v>
      </c>
      <c r="L50" s="12">
        <v>1.25</v>
      </c>
      <c r="M50" s="12">
        <v>3.21999999999999</v>
      </c>
      <c r="N50" s="12">
        <v>0.78249999999999997</v>
      </c>
      <c r="O50" s="12">
        <v>1.9375</v>
      </c>
      <c r="P50" s="12">
        <v>500.5</v>
      </c>
      <c r="Q50" s="12">
        <v>1</v>
      </c>
      <c r="R50" s="12">
        <v>44.25</v>
      </c>
    </row>
    <row r="51" spans="1:18" ht="15" hidden="1" customHeight="1" outlineLevel="2">
      <c r="A51" s="66"/>
      <c r="C51" s="3">
        <v>0.5</v>
      </c>
      <c r="D51" s="12">
        <v>13.05</v>
      </c>
      <c r="E51" s="12">
        <v>1.865</v>
      </c>
      <c r="F51" s="12">
        <v>2.36</v>
      </c>
      <c r="G51" s="12">
        <v>19.5</v>
      </c>
      <c r="H51" s="12">
        <v>98</v>
      </c>
      <c r="I51" s="12">
        <v>2.355</v>
      </c>
      <c r="J51" s="12">
        <v>2.1349999999999998</v>
      </c>
      <c r="K51" s="12">
        <v>0.34</v>
      </c>
      <c r="L51" s="12">
        <v>1.5549999999999999</v>
      </c>
      <c r="M51" s="12">
        <v>4.6899999999999897</v>
      </c>
      <c r="N51" s="12">
        <v>0.96499999999999997</v>
      </c>
      <c r="O51" s="12">
        <v>2.78</v>
      </c>
      <c r="P51" s="12">
        <v>673.5</v>
      </c>
      <c r="Q51" s="12">
        <v>2</v>
      </c>
      <c r="R51" s="12">
        <v>88.5</v>
      </c>
    </row>
    <row r="52" spans="1:18" ht="15" hidden="1" customHeight="1" outlineLevel="2">
      <c r="A52" s="66"/>
      <c r="C52" s="18">
        <v>0.75</v>
      </c>
      <c r="D52" s="12">
        <v>13.6775</v>
      </c>
      <c r="E52" s="12">
        <v>3.0825</v>
      </c>
      <c r="F52" s="12">
        <v>2.5575000000000001</v>
      </c>
      <c r="G52" s="12">
        <v>21.5</v>
      </c>
      <c r="H52" s="12">
        <v>107</v>
      </c>
      <c r="I52" s="12">
        <v>2.8</v>
      </c>
      <c r="J52" s="12">
        <v>2.875</v>
      </c>
      <c r="K52" s="12">
        <v>0.4375</v>
      </c>
      <c r="L52" s="12">
        <v>1.95</v>
      </c>
      <c r="M52" s="12">
        <v>6.2</v>
      </c>
      <c r="N52" s="12">
        <v>1.1200000000000001</v>
      </c>
      <c r="O52" s="12">
        <v>3.17</v>
      </c>
      <c r="P52" s="12">
        <v>985</v>
      </c>
      <c r="Q52" s="12">
        <v>3</v>
      </c>
      <c r="R52" s="12">
        <v>132.75</v>
      </c>
    </row>
    <row r="53" spans="1:18" ht="15" hidden="1" customHeight="1" outlineLevel="2">
      <c r="A53" s="66"/>
      <c r="C53" s="18">
        <v>0.95</v>
      </c>
      <c r="D53" s="12">
        <v>14.221500000000001</v>
      </c>
      <c r="E53" s="12">
        <v>4.4554999999999998</v>
      </c>
      <c r="F53" s="12">
        <v>2.7414999999999998</v>
      </c>
      <c r="G53" s="12">
        <v>25</v>
      </c>
      <c r="H53" s="12">
        <v>124.3</v>
      </c>
      <c r="I53" s="12">
        <v>3.2745000000000002</v>
      </c>
      <c r="J53" s="12">
        <v>3.4975000000000001</v>
      </c>
      <c r="K53" s="12">
        <v>0.6</v>
      </c>
      <c r="L53" s="12">
        <v>2.7090000000000001</v>
      </c>
      <c r="M53" s="12">
        <v>9.5980000000000008</v>
      </c>
      <c r="N53" s="12">
        <v>1.2845</v>
      </c>
      <c r="O53" s="12">
        <v>3.58</v>
      </c>
      <c r="P53" s="12">
        <v>1297.25</v>
      </c>
      <c r="Q53" s="12">
        <v>3</v>
      </c>
      <c r="R53" s="12">
        <v>168.15</v>
      </c>
    </row>
    <row r="54" spans="1:18" ht="15" hidden="1" customHeight="1" outlineLevel="2">
      <c r="A54" s="66"/>
      <c r="C54" s="3" t="s">
        <v>24</v>
      </c>
      <c r="D54" s="12">
        <v>14.83</v>
      </c>
      <c r="E54" s="12">
        <v>5.8</v>
      </c>
      <c r="F54" s="12">
        <v>3.23</v>
      </c>
      <c r="G54" s="12">
        <v>30</v>
      </c>
      <c r="H54" s="12">
        <v>162</v>
      </c>
      <c r="I54" s="12">
        <v>3.88</v>
      </c>
      <c r="J54" s="12">
        <v>5.08</v>
      </c>
      <c r="K54" s="12">
        <v>0.66</v>
      </c>
      <c r="L54" s="12">
        <v>3.58</v>
      </c>
      <c r="M54" s="12">
        <v>13</v>
      </c>
      <c r="N54" s="12">
        <v>1.71</v>
      </c>
      <c r="O54" s="12">
        <v>4</v>
      </c>
      <c r="P54" s="12">
        <v>1680</v>
      </c>
      <c r="Q54" s="12">
        <v>3</v>
      </c>
      <c r="R54" s="12">
        <v>177</v>
      </c>
    </row>
    <row r="55" spans="1:18" ht="15" hidden="1" customHeight="1" outlineLevel="2">
      <c r="A55" s="66"/>
      <c r="C55" s="18" t="s">
        <v>25</v>
      </c>
      <c r="D55" s="12">
        <v>3.8</v>
      </c>
      <c r="E55" s="12">
        <v>5.0599999999999996</v>
      </c>
      <c r="F55" s="12">
        <v>1.8699999999999899</v>
      </c>
      <c r="G55" s="12">
        <v>19.399999999999999</v>
      </c>
      <c r="H55" s="12">
        <v>92</v>
      </c>
      <c r="I55" s="12">
        <v>2.9</v>
      </c>
      <c r="J55" s="12">
        <v>4.74</v>
      </c>
      <c r="K55" s="12">
        <v>0.53</v>
      </c>
      <c r="L55" s="12">
        <v>3.17</v>
      </c>
      <c r="M55" s="12">
        <v>11.72</v>
      </c>
      <c r="N55" s="12">
        <v>1.23</v>
      </c>
      <c r="O55" s="12">
        <v>2.73</v>
      </c>
      <c r="P55" s="12">
        <v>1402</v>
      </c>
      <c r="Q55" s="12">
        <v>2</v>
      </c>
      <c r="R55" s="12">
        <v>177</v>
      </c>
    </row>
    <row r="56" spans="1:18" ht="15" hidden="1" customHeight="1" outlineLevel="2">
      <c r="C56" s="3" t="s">
        <v>26</v>
      </c>
      <c r="D56" s="12">
        <v>1.3149999999999999</v>
      </c>
      <c r="E56" s="12">
        <v>1.48</v>
      </c>
      <c r="F56" s="12">
        <v>0.34749999999999998</v>
      </c>
      <c r="G56" s="12">
        <v>4.3</v>
      </c>
      <c r="H56" s="12">
        <v>19</v>
      </c>
      <c r="I56" s="12">
        <v>1.0574999999999899</v>
      </c>
      <c r="J56" s="12">
        <v>1.67</v>
      </c>
      <c r="K56" s="12">
        <v>0.16749999999999901</v>
      </c>
      <c r="L56" s="12">
        <v>0.7</v>
      </c>
      <c r="M56" s="12">
        <v>2.98</v>
      </c>
      <c r="N56" s="12">
        <v>0.33750000000000002</v>
      </c>
      <c r="O56" s="12">
        <v>1.2324999999999999</v>
      </c>
      <c r="P56" s="12">
        <v>484.5</v>
      </c>
      <c r="Q56" s="12">
        <v>2</v>
      </c>
      <c r="R56" s="12">
        <v>88.5</v>
      </c>
    </row>
    <row r="57" spans="1:18" ht="10.199999999999999" hidden="1" customHeight="1" outlineLevel="2"/>
    <row r="58" spans="1:18" ht="14.4" outlineLevel="1" collapsed="1">
      <c r="A58" s="66"/>
      <c r="B58" s="84" t="s">
        <v>62</v>
      </c>
      <c r="C58" s="2" t="s">
        <v>27</v>
      </c>
    </row>
    <row r="59" spans="1:18" ht="10.050000000000001" customHeight="1" outlineLevel="1">
      <c r="A59" s="66"/>
    </row>
    <row r="60" spans="1:18" ht="15" hidden="1" customHeight="1" outlineLevel="2">
      <c r="A60" s="66"/>
      <c r="C60" s="3" t="s">
        <v>28</v>
      </c>
      <c r="D60" s="29" t="b">
        <v>0</v>
      </c>
      <c r="E60" s="29" t="b">
        <v>0</v>
      </c>
      <c r="F60" s="29" t="b">
        <v>0</v>
      </c>
      <c r="G60" s="29" t="b">
        <v>0</v>
      </c>
      <c r="H60" s="29" t="b">
        <v>0</v>
      </c>
      <c r="I60" s="29" t="b">
        <v>0</v>
      </c>
      <c r="J60" s="29" t="b">
        <v>0</v>
      </c>
      <c r="K60" s="29" t="b">
        <v>0</v>
      </c>
      <c r="L60" s="29" t="b">
        <v>0</v>
      </c>
      <c r="M60" s="29" t="b">
        <v>0</v>
      </c>
      <c r="N60" s="29" t="b">
        <v>0</v>
      </c>
      <c r="O60" s="29" t="b">
        <v>0</v>
      </c>
      <c r="P60" s="29" t="b">
        <v>0</v>
      </c>
      <c r="Q60" s="29" t="b">
        <v>0</v>
      </c>
      <c r="R60" s="29" t="b">
        <v>0</v>
      </c>
    </row>
    <row r="61" spans="1:18" ht="15" hidden="1" customHeight="1" outlineLevel="2">
      <c r="A61" s="66"/>
      <c r="C61" s="18" t="s">
        <v>29</v>
      </c>
      <c r="D61" s="29" t="b">
        <v>0</v>
      </c>
      <c r="E61" s="29" t="b">
        <v>0</v>
      </c>
      <c r="F61" s="29" t="b">
        <v>0</v>
      </c>
      <c r="G61" s="29" t="b">
        <v>0</v>
      </c>
      <c r="H61" s="29" t="b">
        <v>0</v>
      </c>
      <c r="I61" s="29" t="b">
        <v>0</v>
      </c>
      <c r="J61" s="29" t="b">
        <v>0</v>
      </c>
      <c r="K61" s="29" t="b">
        <v>0</v>
      </c>
      <c r="L61" s="29" t="b">
        <v>0</v>
      </c>
      <c r="M61" s="29" t="b">
        <v>0</v>
      </c>
      <c r="N61" s="29" t="b">
        <v>0</v>
      </c>
      <c r="O61" s="29" t="b">
        <v>0</v>
      </c>
      <c r="P61" s="29" t="b">
        <v>0</v>
      </c>
      <c r="Q61" s="29" t="b">
        <v>0</v>
      </c>
      <c r="R61" s="29" t="b">
        <v>0</v>
      </c>
    </row>
    <row r="62" spans="1:18" ht="15" hidden="1" customHeight="1" outlineLevel="2">
      <c r="A62" s="66"/>
      <c r="C62" s="18" t="s">
        <v>30</v>
      </c>
      <c r="D62" s="29" t="b">
        <v>0</v>
      </c>
      <c r="E62" s="29" t="b">
        <v>0</v>
      </c>
      <c r="F62" s="29" t="b">
        <v>0</v>
      </c>
      <c r="G62" s="29" t="b">
        <v>0</v>
      </c>
      <c r="H62" s="29" t="b">
        <v>0</v>
      </c>
      <c r="I62" s="29" t="b">
        <v>0</v>
      </c>
      <c r="J62" s="29" t="b">
        <v>0</v>
      </c>
      <c r="K62" s="29" t="b">
        <v>0</v>
      </c>
      <c r="L62" s="29" t="b">
        <v>0</v>
      </c>
      <c r="M62" s="29" t="b">
        <v>0</v>
      </c>
      <c r="N62" s="29" t="b">
        <v>0</v>
      </c>
      <c r="O62" s="29" t="b">
        <v>0</v>
      </c>
      <c r="P62" s="29" t="b">
        <v>0</v>
      </c>
      <c r="Q62" s="29" t="b">
        <v>0</v>
      </c>
      <c r="R62" s="29" t="b">
        <v>0</v>
      </c>
    </row>
    <row r="63" spans="1:18" ht="15" hidden="1" customHeight="1" outlineLevel="2">
      <c r="A63" s="66"/>
      <c r="C63" s="18" t="s">
        <v>31</v>
      </c>
      <c r="D63" s="29" t="b">
        <v>0</v>
      </c>
      <c r="E63" s="29" t="b">
        <v>0</v>
      </c>
      <c r="F63" s="29" t="b">
        <v>0</v>
      </c>
      <c r="G63" s="29" t="b">
        <v>0</v>
      </c>
      <c r="H63" s="29" t="b">
        <v>0</v>
      </c>
      <c r="I63" s="29" t="b">
        <v>0</v>
      </c>
      <c r="J63" s="29" t="b">
        <v>0</v>
      </c>
      <c r="K63" s="29" t="b">
        <v>0</v>
      </c>
      <c r="L63" s="29" t="b">
        <v>0</v>
      </c>
      <c r="M63" s="29" t="b">
        <v>0</v>
      </c>
      <c r="N63" s="29" t="b">
        <v>0</v>
      </c>
      <c r="O63" s="29" t="b">
        <v>0</v>
      </c>
      <c r="P63" s="29" t="b">
        <v>0</v>
      </c>
      <c r="Q63" s="29" t="b">
        <v>0</v>
      </c>
      <c r="R63" s="29" t="b">
        <v>0</v>
      </c>
    </row>
    <row r="64" spans="1:18" ht="15" hidden="1" customHeight="1" outlineLevel="2">
      <c r="A64" s="66"/>
      <c r="C64" s="3" t="s">
        <v>32</v>
      </c>
      <c r="D64" s="29" t="b">
        <v>0</v>
      </c>
      <c r="E64" s="29" t="b">
        <v>0</v>
      </c>
      <c r="F64" s="29" t="b">
        <v>0</v>
      </c>
      <c r="G64" s="29" t="b">
        <v>0</v>
      </c>
      <c r="H64" s="29" t="b">
        <v>0</v>
      </c>
      <c r="I64" s="29" t="b">
        <v>0</v>
      </c>
      <c r="J64" s="29" t="b">
        <v>0</v>
      </c>
      <c r="K64" s="29" t="b">
        <v>0</v>
      </c>
      <c r="L64" s="29" t="b">
        <v>0</v>
      </c>
      <c r="M64" s="29" t="b">
        <v>0</v>
      </c>
      <c r="N64" s="29" t="b">
        <v>0</v>
      </c>
      <c r="O64" s="29" t="b">
        <v>0</v>
      </c>
      <c r="P64" s="29" t="b">
        <v>0</v>
      </c>
      <c r="Q64" s="29" t="b">
        <v>0</v>
      </c>
      <c r="R64" s="29" t="b">
        <v>0</v>
      </c>
    </row>
    <row r="65" spans="1:18" ht="15" hidden="1" customHeight="1" outlineLevel="2">
      <c r="A65" s="66"/>
      <c r="C65" s="18" t="s">
        <v>33</v>
      </c>
      <c r="D65" s="29" t="b">
        <v>0</v>
      </c>
      <c r="E65" s="29" t="b">
        <v>0</v>
      </c>
      <c r="F65" s="29" t="b">
        <v>0</v>
      </c>
      <c r="G65" s="29" t="b">
        <v>0</v>
      </c>
      <c r="H65" s="29" t="b">
        <v>0</v>
      </c>
      <c r="I65" s="29" t="b">
        <v>0</v>
      </c>
      <c r="J65" s="29" t="b">
        <v>0</v>
      </c>
      <c r="K65" s="29" t="b">
        <v>0</v>
      </c>
      <c r="L65" s="29" t="b">
        <v>0</v>
      </c>
      <c r="M65" s="29" t="b">
        <v>0</v>
      </c>
      <c r="N65" s="29" t="b">
        <v>0</v>
      </c>
      <c r="O65" s="29" t="b">
        <v>0</v>
      </c>
      <c r="P65" s="29" t="b">
        <v>0</v>
      </c>
      <c r="Q65" s="29" t="b">
        <v>0</v>
      </c>
      <c r="R65" s="29" t="b">
        <v>0</v>
      </c>
    </row>
    <row r="66" spans="1:18" ht="15" hidden="1" customHeight="1" outlineLevel="2">
      <c r="A66" s="66"/>
      <c r="C66" s="18" t="s">
        <v>34</v>
      </c>
      <c r="D66" s="29" t="b">
        <v>0</v>
      </c>
      <c r="E66" s="29" t="b">
        <v>0</v>
      </c>
      <c r="F66" s="29" t="b">
        <v>0</v>
      </c>
      <c r="G66" s="29" t="b">
        <v>0</v>
      </c>
      <c r="H66" s="29" t="b">
        <v>0</v>
      </c>
      <c r="I66" s="29" t="b">
        <v>0</v>
      </c>
      <c r="J66" s="29" t="b">
        <v>0</v>
      </c>
      <c r="K66" s="29" t="b">
        <v>0</v>
      </c>
      <c r="L66" s="29" t="b">
        <v>0</v>
      </c>
      <c r="M66" s="29" t="b">
        <v>0</v>
      </c>
      <c r="N66" s="29" t="b">
        <v>0</v>
      </c>
      <c r="O66" s="29" t="b">
        <v>0</v>
      </c>
      <c r="P66" s="29" t="b">
        <v>0</v>
      </c>
      <c r="Q66" s="29" t="b">
        <v>0</v>
      </c>
      <c r="R66" s="29" t="b">
        <v>0</v>
      </c>
    </row>
    <row r="67" spans="1:18" ht="15" hidden="1" customHeight="1" outlineLevel="2">
      <c r="C67" s="3" t="s">
        <v>35</v>
      </c>
      <c r="D67" s="29" t="b">
        <v>0</v>
      </c>
      <c r="E67" s="29" t="b">
        <v>0</v>
      </c>
      <c r="F67" s="29" t="b">
        <v>0</v>
      </c>
      <c r="G67" s="29" t="b">
        <v>0</v>
      </c>
      <c r="H67" s="29" t="b">
        <v>0</v>
      </c>
      <c r="I67" s="29" t="b">
        <v>0</v>
      </c>
      <c r="J67" s="29" t="b">
        <v>0</v>
      </c>
      <c r="K67" s="29" t="b">
        <v>0</v>
      </c>
      <c r="L67" s="29" t="b">
        <v>0</v>
      </c>
      <c r="M67" s="29" t="b">
        <v>0</v>
      </c>
      <c r="N67" s="29" t="b">
        <v>0</v>
      </c>
      <c r="O67" s="29" t="b">
        <v>0</v>
      </c>
      <c r="P67" s="29" t="b">
        <v>0</v>
      </c>
      <c r="Q67" s="29" t="b">
        <v>0</v>
      </c>
      <c r="R67" s="29" t="b">
        <v>0</v>
      </c>
    </row>
    <row r="68" spans="1:18" ht="10.199999999999999" hidden="1" customHeight="1" outlineLevel="2"/>
    <row r="69" spans="1:18" ht="14.4" outlineLevel="1" collapsed="1">
      <c r="A69" s="66"/>
      <c r="B69" s="84" t="s">
        <v>62</v>
      </c>
      <c r="C69" s="2" t="s">
        <v>36</v>
      </c>
    </row>
    <row r="70" spans="1:18" ht="10.050000000000001" customHeight="1" outlineLevel="1">
      <c r="A70" s="66"/>
    </row>
    <row r="71" spans="1:18" ht="15" hidden="1" customHeight="1" outlineLevel="2">
      <c r="A71" s="66"/>
      <c r="C71" s="3" t="str">
        <f>IF(COUNTIF(FieldList1, "&lt;&gt;FALSE") = 0,"",SUBSTITUTE(LOWER(C60)," ","_") &amp;" = ")</f>
        <v/>
      </c>
      <c r="D71" t="str" cm="1">
        <f t="array" ref="D71">IF(COUNTIF(FieldList1, "&lt;&gt;FALSE") = 0,"","['"&amp;_xlfn.TEXTJOIN("', '", TRUE, _xlfn._xlws.FILTER(FieldRange,FieldList1&lt;&gt; FALSE, ""))&amp;"']")</f>
        <v/>
      </c>
    </row>
    <row r="72" spans="1:18" ht="15" hidden="1" customHeight="1" outlineLevel="2">
      <c r="A72" s="66"/>
      <c r="C72" s="17" t="str">
        <f>IF(COUNTIF(FieldList2, "&lt;&gt;FALSE") = 0,"",SUBSTITUTE(LOWER(C61)," ","_")&amp;" = ")</f>
        <v/>
      </c>
      <c r="D72" t="str" cm="1">
        <f t="array" ref="D72">IF(COUNTIF(FieldList2, "&lt;&gt;FALSE") = 0,"","['"&amp;_xlfn.TEXTJOIN("', '", TRUE, _xlfn._xlws.FILTER(FieldRange,FieldList2&lt;&gt; FALSE, ""))&amp;"']")</f>
        <v/>
      </c>
    </row>
    <row r="73" spans="1:18" ht="15" hidden="1" customHeight="1" outlineLevel="2">
      <c r="A73" s="66"/>
      <c r="C73" s="17" t="str">
        <f>IF(COUNTIF(FieldList3, "&lt;&gt;FALSE") = 0,"",SUBSTITUTE(LOWER(C62)," ","_")&amp;" = ")</f>
        <v/>
      </c>
      <c r="D73" t="str" cm="1">
        <f t="array" ref="D73">IF(COUNTIF(FieldList3, "&lt;&gt;FALSE") = 0,"","['"&amp;_xlfn.TEXTJOIN("', '", TRUE, _xlfn._xlws.FILTER(FieldRange,FieldList3&lt;&gt; FALSE, ""))&amp;"']")</f>
        <v/>
      </c>
    </row>
    <row r="74" spans="1:18" ht="15" hidden="1" customHeight="1" outlineLevel="2">
      <c r="A74" s="66"/>
      <c r="C74" s="17" t="str">
        <f>IF(COUNTIF(FieldList4, "&lt;&gt;FALSE") = 0,"",SUBSTITUTE(LOWER(C63)," ","_")&amp;" = ")</f>
        <v/>
      </c>
      <c r="D74" t="str" cm="1">
        <f t="array" ref="D74">IF(COUNTIF(FieldList4, "&lt;&gt;FALSE") = 0,"","['"&amp;_xlfn.TEXTJOIN("', '", TRUE, _xlfn._xlws.FILTER(FieldRange,FieldList4&lt;&gt; FALSE, ""))&amp;"']")</f>
        <v/>
      </c>
    </row>
    <row r="75" spans="1:18" ht="15" hidden="1" customHeight="1" outlineLevel="2">
      <c r="A75" s="66"/>
      <c r="C75" s="17" t="str">
        <f>IF(COUNTIF(FieldList5, "&lt;&gt;FALSE") = 0,"",SUBSTITUTE(LOWER(C64)," ","_")&amp;" = ")</f>
        <v/>
      </c>
      <c r="D75" t="str" cm="1">
        <f t="array" ref="D75">IF(COUNTIF(FieldList5, "&lt;&gt;FALSE") = 0,"","['"&amp;_xlfn.TEXTJOIN("', '", TRUE, _xlfn._xlws.FILTER(FieldRange,FieldList5&lt;&gt; FALSE, ""))&amp;"']")</f>
        <v/>
      </c>
    </row>
    <row r="76" spans="1:18" ht="15" hidden="1" customHeight="1" outlineLevel="2">
      <c r="A76" s="66"/>
      <c r="C76" s="17" t="str">
        <f>IF(COUNTIF(FieldList6, "&lt;&gt;FALSE") = 0,"",SUBSTITUTE(LOWER(C65)," ","_")&amp;" = ")</f>
        <v/>
      </c>
      <c r="D76" t="str" cm="1">
        <f t="array" ref="D76">IF(COUNTIF(FieldList6, "&lt;&gt;FALSE") = 0,"","['"&amp;_xlfn.TEXTJOIN("', '", TRUE, _xlfn._xlws.FILTER(FieldRange,FieldList6&lt;&gt; FALSE, ""))&amp;"']")</f>
        <v/>
      </c>
    </row>
    <row r="77" spans="1:18" ht="15" hidden="1" customHeight="1" outlineLevel="2">
      <c r="A77" s="66"/>
      <c r="C77" s="16" t="str">
        <f>IF(COUNTIF(FieldList7, "&lt;&gt;FALSE") = 0,"",SUBSTITUTE(LOWER(C66)," ","_")&amp;" = ")</f>
        <v/>
      </c>
      <c r="D77" t="str" cm="1">
        <f t="array" ref="D77">IF(COUNTIF(FieldList7, "&lt;&gt;FALSE") = 0,"","['"&amp;_xlfn.TEXTJOIN("', '", TRUE, _xlfn._xlws.FILTER(FieldRange,FieldList7&lt;&gt; FALSE, ""))&amp;"']")</f>
        <v/>
      </c>
    </row>
    <row r="78" spans="1:18" ht="15" hidden="1" customHeight="1" outlineLevel="2">
      <c r="A78" s="66"/>
      <c r="C78" s="3" t="str">
        <f>IF(COUNTIF(FieldList8, "&lt;&gt;FALSE") = 0,"",SUBSTITUTE(LOWER(C67)," ","_")&amp;" = ")</f>
        <v/>
      </c>
      <c r="D78" t="str" cm="1">
        <f t="array" ref="D78">IF(COUNTIF(FieldList8, "&lt;&gt;FALSE") = 0,"","['"&amp;_xlfn.TEXTJOIN("', '", TRUE, _xlfn._xlws.FILTER(FieldRange,FieldList8&lt;&gt; FALSE, ""))&amp;"']")</f>
        <v/>
      </c>
    </row>
    <row r="79" spans="1:18" ht="15" hidden="1" customHeight="1" outlineLevel="2">
      <c r="C79" s="15" t="str">
        <f>IF(COUNTIF(tbl_SourceData[Record List], "&lt;&gt;FALSE") = 0,"",SUBSTITUTE(LOWER(LightHeader)," ", "_") &amp;" = ")</f>
        <v/>
      </c>
      <c r="D79" t="str" cm="1">
        <f t="array" ref="D79">IF(COUNTIF(tbl_SourceData[Record List], "&lt;&gt;FALSE") = 0,"","['"&amp;_xlfn.TEXTJOIN("', '", TRUE, _xlfn._xlws.FILTER(_xlfn.TAKE(tbl_SourceData[],,-1), tbl_SourceData[Record List] &lt;&gt; FALSE, ""))&amp;"']")</f>
        <v/>
      </c>
    </row>
    <row r="80" spans="1:18" ht="10.199999999999999" hidden="1" customHeight="1" outlineLevel="1" collapsed="1"/>
    <row r="81" spans="3:20" ht="30" customHeight="1">
      <c r="C81" s="61" t="s">
        <v>37</v>
      </c>
      <c r="D81" s="59" t="s">
        <v>103</v>
      </c>
      <c r="E81" s="59" t="s">
        <v>104</v>
      </c>
      <c r="F81" s="59" t="s">
        <v>105</v>
      </c>
      <c r="G81" s="120" t="s">
        <v>106</v>
      </c>
      <c r="H81" s="120" t="s">
        <v>107</v>
      </c>
      <c r="I81" s="120" t="s">
        <v>108</v>
      </c>
      <c r="J81" s="120" t="s">
        <v>109</v>
      </c>
      <c r="K81" s="120" t="s">
        <v>110</v>
      </c>
      <c r="L81" s="120" t="s">
        <v>111</v>
      </c>
      <c r="M81" s="120" t="s">
        <v>112</v>
      </c>
      <c r="N81" s="120" t="s">
        <v>113</v>
      </c>
      <c r="O81" s="120" t="s">
        <v>114</v>
      </c>
      <c r="P81" s="120" t="s">
        <v>115</v>
      </c>
      <c r="Q81" s="120" t="s">
        <v>116</v>
      </c>
      <c r="R81" s="120" t="s">
        <v>117</v>
      </c>
      <c r="S81" s="61" t="s">
        <v>38</v>
      </c>
      <c r="T81" s="61" t="s">
        <v>118</v>
      </c>
    </row>
    <row r="82" spans="3:20" ht="15" customHeight="1">
      <c r="C82" s="62" t="b">
        <v>0</v>
      </c>
      <c r="D82" s="60">
        <v>14.23</v>
      </c>
      <c r="E82" s="60">
        <v>1.71</v>
      </c>
      <c r="F82" s="60">
        <v>2.4300000000000002</v>
      </c>
      <c r="G82" s="119">
        <v>15.6</v>
      </c>
      <c r="H82" s="119">
        <v>127</v>
      </c>
      <c r="I82" s="119">
        <v>2.8</v>
      </c>
      <c r="J82" s="119">
        <v>3.06</v>
      </c>
      <c r="K82" s="119">
        <v>0.28000000000000003</v>
      </c>
      <c r="L82" s="119">
        <v>2.29</v>
      </c>
      <c r="M82" s="119">
        <v>5.64</v>
      </c>
      <c r="N82" s="119">
        <v>1.04</v>
      </c>
      <c r="O82" s="119">
        <v>3.92</v>
      </c>
      <c r="P82" s="119">
        <v>1065</v>
      </c>
      <c r="Q82" s="119">
        <v>1</v>
      </c>
      <c r="R82" s="119">
        <v>0</v>
      </c>
      <c r="S82" s="121">
        <v>0</v>
      </c>
      <c r="T82" s="121">
        <v>7.8406924945374239E+18</v>
      </c>
    </row>
    <row r="83" spans="3:20" ht="15" customHeight="1">
      <c r="C83" s="62" t="b">
        <v>0</v>
      </c>
      <c r="D83" s="60">
        <v>13.2</v>
      </c>
      <c r="E83" s="60">
        <v>1.78</v>
      </c>
      <c r="F83" s="60">
        <v>2.14</v>
      </c>
      <c r="G83" s="119">
        <v>11.2</v>
      </c>
      <c r="H83" s="119">
        <v>100</v>
      </c>
      <c r="I83" s="119">
        <v>2.65</v>
      </c>
      <c r="J83" s="119">
        <v>2.76</v>
      </c>
      <c r="K83" s="119">
        <v>0.26</v>
      </c>
      <c r="L83" s="119">
        <v>1.28</v>
      </c>
      <c r="M83" s="119">
        <v>4.38</v>
      </c>
      <c r="N83" s="119">
        <v>1.05</v>
      </c>
      <c r="O83" s="119">
        <v>3.4</v>
      </c>
      <c r="P83" s="119">
        <v>1050</v>
      </c>
      <c r="Q83" s="119">
        <v>1</v>
      </c>
      <c r="R83" s="119">
        <v>1</v>
      </c>
      <c r="S83" s="121">
        <v>0</v>
      </c>
      <c r="T83" s="121">
        <v>4.6864232695343698E+18</v>
      </c>
    </row>
    <row r="84" spans="3:20" ht="15" customHeight="1">
      <c r="C84" s="113" t="b">
        <v>0</v>
      </c>
      <c r="D84" s="114">
        <v>13.16</v>
      </c>
      <c r="E84" s="115">
        <v>2.36</v>
      </c>
      <c r="F84" s="115">
        <v>2.67</v>
      </c>
      <c r="G84" s="119">
        <v>18.600000000000001</v>
      </c>
      <c r="H84" s="119">
        <v>101</v>
      </c>
      <c r="I84" s="119">
        <v>2.8</v>
      </c>
      <c r="J84" s="119">
        <v>3.24</v>
      </c>
      <c r="K84" s="119">
        <v>0.3</v>
      </c>
      <c r="L84" s="119">
        <v>2.81</v>
      </c>
      <c r="M84" s="119">
        <v>5.68</v>
      </c>
      <c r="N84" s="119">
        <v>1.03</v>
      </c>
      <c r="O84" s="119">
        <v>3.17</v>
      </c>
      <c r="P84" s="119">
        <v>1185</v>
      </c>
      <c r="Q84" s="119">
        <v>1</v>
      </c>
      <c r="R84" s="119">
        <v>2</v>
      </c>
      <c r="S84" s="121">
        <v>0</v>
      </c>
      <c r="T84" s="121">
        <v>1.3839026307393118E+19</v>
      </c>
    </row>
    <row r="85" spans="3:20" ht="15" customHeight="1">
      <c r="C85" s="113" t="b">
        <v>0</v>
      </c>
      <c r="D85" s="114">
        <v>14.37</v>
      </c>
      <c r="E85" s="115">
        <v>1.95</v>
      </c>
      <c r="F85" s="115">
        <v>2.5</v>
      </c>
      <c r="G85" s="119">
        <v>16.8</v>
      </c>
      <c r="H85" s="119">
        <v>113</v>
      </c>
      <c r="I85" s="119">
        <v>3.85</v>
      </c>
      <c r="J85" s="119">
        <v>3.49</v>
      </c>
      <c r="K85" s="119">
        <v>0.24</v>
      </c>
      <c r="L85" s="119">
        <v>2.1800000000000002</v>
      </c>
      <c r="M85" s="119">
        <v>7.8</v>
      </c>
      <c r="N85" s="119">
        <v>0.86</v>
      </c>
      <c r="O85" s="119">
        <v>3.45</v>
      </c>
      <c r="P85" s="119">
        <v>1480</v>
      </c>
      <c r="Q85" s="119">
        <v>1</v>
      </c>
      <c r="R85" s="119">
        <v>3</v>
      </c>
      <c r="S85" s="121">
        <v>0</v>
      </c>
      <c r="T85" s="121">
        <v>3.5263633586035625E+18</v>
      </c>
    </row>
    <row r="86" spans="3:20" ht="15" customHeight="1">
      <c r="C86" s="113" t="b">
        <v>0</v>
      </c>
      <c r="D86" s="114">
        <v>13.24</v>
      </c>
      <c r="E86" s="115">
        <v>2.59</v>
      </c>
      <c r="F86" s="115">
        <v>2.87</v>
      </c>
      <c r="G86" s="119">
        <v>21</v>
      </c>
      <c r="H86" s="119">
        <v>118</v>
      </c>
      <c r="I86" s="119">
        <v>2.8</v>
      </c>
      <c r="J86" s="119">
        <v>2.69</v>
      </c>
      <c r="K86" s="119">
        <v>0.39</v>
      </c>
      <c r="L86" s="119">
        <v>1.82</v>
      </c>
      <c r="M86" s="119">
        <v>4.32</v>
      </c>
      <c r="N86" s="119">
        <v>1.04</v>
      </c>
      <c r="O86" s="119">
        <v>2.93</v>
      </c>
      <c r="P86" s="119">
        <v>735</v>
      </c>
      <c r="Q86" s="119">
        <v>1</v>
      </c>
      <c r="R86" s="119">
        <v>4</v>
      </c>
      <c r="S86" s="121">
        <v>0</v>
      </c>
      <c r="T86" s="121">
        <v>1.8268131239882594E+19</v>
      </c>
    </row>
    <row r="87" spans="3:20" ht="15" customHeight="1">
      <c r="C87" s="113" t="b">
        <v>0</v>
      </c>
      <c r="D87" s="114">
        <v>14.2</v>
      </c>
      <c r="E87" s="115">
        <v>1.76</v>
      </c>
      <c r="F87" s="115">
        <v>2.4500000000000002</v>
      </c>
      <c r="G87" s="119">
        <v>15.2</v>
      </c>
      <c r="H87" s="119">
        <v>112</v>
      </c>
      <c r="I87" s="119">
        <v>3.27</v>
      </c>
      <c r="J87" s="119">
        <v>3.39</v>
      </c>
      <c r="K87" s="119">
        <v>0.34</v>
      </c>
      <c r="L87" s="119">
        <v>1.97</v>
      </c>
      <c r="M87" s="119">
        <v>6.75</v>
      </c>
      <c r="N87" s="119">
        <v>1.05</v>
      </c>
      <c r="O87" s="119">
        <v>2.85</v>
      </c>
      <c r="P87" s="119">
        <v>1450</v>
      </c>
      <c r="Q87" s="119">
        <v>1</v>
      </c>
      <c r="R87" s="119">
        <v>5</v>
      </c>
      <c r="S87" s="121">
        <v>0</v>
      </c>
      <c r="T87" s="121">
        <v>3.8178880263398533E+18</v>
      </c>
    </row>
    <row r="88" spans="3:20" ht="15" customHeight="1">
      <c r="C88" s="113" t="b">
        <v>0</v>
      </c>
      <c r="D88" s="114">
        <v>14.39</v>
      </c>
      <c r="E88" s="115">
        <v>1.87</v>
      </c>
      <c r="F88" s="115">
        <v>2.4500000000000002</v>
      </c>
      <c r="G88" s="119">
        <v>14.6</v>
      </c>
      <c r="H88" s="119">
        <v>96</v>
      </c>
      <c r="I88" s="119">
        <v>2.5</v>
      </c>
      <c r="J88" s="119">
        <v>2.52</v>
      </c>
      <c r="K88" s="119">
        <v>0.3</v>
      </c>
      <c r="L88" s="119">
        <v>1.98</v>
      </c>
      <c r="M88" s="119">
        <v>5.25</v>
      </c>
      <c r="N88" s="119">
        <v>1.02</v>
      </c>
      <c r="O88" s="119">
        <v>3.58</v>
      </c>
      <c r="P88" s="119">
        <v>1290</v>
      </c>
      <c r="Q88" s="119">
        <v>1</v>
      </c>
      <c r="R88" s="119">
        <v>6</v>
      </c>
      <c r="S88" s="121">
        <v>0</v>
      </c>
      <c r="T88" s="121">
        <v>1.821544449833641E+19</v>
      </c>
    </row>
    <row r="89" spans="3:20" ht="15" customHeight="1">
      <c r="C89" s="113" t="b">
        <v>0</v>
      </c>
      <c r="D89" s="114">
        <v>14.06</v>
      </c>
      <c r="E89" s="115">
        <v>2.15</v>
      </c>
      <c r="F89" s="115">
        <v>2.61</v>
      </c>
      <c r="G89" s="119">
        <v>17.600000000000001</v>
      </c>
      <c r="H89" s="119">
        <v>121</v>
      </c>
      <c r="I89" s="119">
        <v>2.6</v>
      </c>
      <c r="J89" s="119">
        <v>2.5099999999999998</v>
      </c>
      <c r="K89" s="119">
        <v>0.31</v>
      </c>
      <c r="L89" s="119">
        <v>1.25</v>
      </c>
      <c r="M89" s="119">
        <v>5.05</v>
      </c>
      <c r="N89" s="119">
        <v>1.06</v>
      </c>
      <c r="O89" s="119">
        <v>3.58</v>
      </c>
      <c r="P89" s="119">
        <v>1295</v>
      </c>
      <c r="Q89" s="119">
        <v>1</v>
      </c>
      <c r="R89" s="119">
        <v>7</v>
      </c>
      <c r="S89" s="121">
        <v>0</v>
      </c>
      <c r="T89" s="121">
        <v>1.8251681153293046E+19</v>
      </c>
    </row>
    <row r="90" spans="3:20" ht="15" customHeight="1">
      <c r="C90" s="113" t="b">
        <v>0</v>
      </c>
      <c r="D90" s="114">
        <v>14.83</v>
      </c>
      <c r="E90" s="115">
        <v>1.64</v>
      </c>
      <c r="F90" s="115">
        <v>2.17</v>
      </c>
      <c r="G90" s="119">
        <v>14</v>
      </c>
      <c r="H90" s="119">
        <v>97</v>
      </c>
      <c r="I90" s="119">
        <v>2.8</v>
      </c>
      <c r="J90" s="119">
        <v>2.98</v>
      </c>
      <c r="K90" s="119">
        <v>0.28999999999999998</v>
      </c>
      <c r="L90" s="119">
        <v>1.98</v>
      </c>
      <c r="M90" s="119">
        <v>5.2</v>
      </c>
      <c r="N90" s="119">
        <v>1.08</v>
      </c>
      <c r="O90" s="119">
        <v>2.85</v>
      </c>
      <c r="P90" s="119">
        <v>1045</v>
      </c>
      <c r="Q90" s="119">
        <v>1</v>
      </c>
      <c r="R90" s="119">
        <v>8</v>
      </c>
      <c r="S90" s="121">
        <v>0</v>
      </c>
      <c r="T90" s="121">
        <v>5.4085051180822036E+18</v>
      </c>
    </row>
    <row r="91" spans="3:20" ht="15" customHeight="1">
      <c r="C91" s="113" t="b">
        <v>0</v>
      </c>
      <c r="D91" s="114">
        <v>13.86</v>
      </c>
      <c r="E91" s="115">
        <v>1.35</v>
      </c>
      <c r="F91" s="115">
        <v>2.27</v>
      </c>
      <c r="G91" s="119">
        <v>16</v>
      </c>
      <c r="H91" s="119">
        <v>98</v>
      </c>
      <c r="I91" s="119">
        <v>2.98</v>
      </c>
      <c r="J91" s="119">
        <v>3.15</v>
      </c>
      <c r="K91" s="119">
        <v>0.22</v>
      </c>
      <c r="L91" s="119">
        <v>1.85</v>
      </c>
      <c r="M91" s="119">
        <v>7.22</v>
      </c>
      <c r="N91" s="119">
        <v>1.01</v>
      </c>
      <c r="O91" s="119">
        <v>3.55</v>
      </c>
      <c r="P91" s="119">
        <v>1045</v>
      </c>
      <c r="Q91" s="119">
        <v>1</v>
      </c>
      <c r="R91" s="119">
        <v>9</v>
      </c>
      <c r="S91" s="121">
        <v>0</v>
      </c>
      <c r="T91" s="121">
        <v>9.7533817894338417E+18</v>
      </c>
    </row>
    <row r="92" spans="3:20" ht="15" customHeight="1">
      <c r="C92" s="113" t="b">
        <v>0</v>
      </c>
      <c r="D92" s="114">
        <v>14.1</v>
      </c>
      <c r="E92" s="115">
        <v>2.16</v>
      </c>
      <c r="F92" s="115">
        <v>2.2999999999999998</v>
      </c>
      <c r="G92" s="119">
        <v>18</v>
      </c>
      <c r="H92" s="119">
        <v>105</v>
      </c>
      <c r="I92" s="119">
        <v>2.95</v>
      </c>
      <c r="J92" s="119">
        <v>3.32</v>
      </c>
      <c r="K92" s="119">
        <v>0.22</v>
      </c>
      <c r="L92" s="119">
        <v>2.38</v>
      </c>
      <c r="M92" s="119">
        <v>5.75</v>
      </c>
      <c r="N92" s="119">
        <v>1.25</v>
      </c>
      <c r="O92" s="119">
        <v>3.17</v>
      </c>
      <c r="P92" s="119">
        <v>1510</v>
      </c>
      <c r="Q92" s="119">
        <v>1</v>
      </c>
      <c r="R92" s="119">
        <v>10</v>
      </c>
      <c r="S92" s="121">
        <v>0</v>
      </c>
      <c r="T92" s="121">
        <v>7.301766606558761E+18</v>
      </c>
    </row>
    <row r="93" spans="3:20" ht="15" customHeight="1">
      <c r="C93" s="113" t="b">
        <v>0</v>
      </c>
      <c r="D93" s="114">
        <v>14.12</v>
      </c>
      <c r="E93" s="115">
        <v>1.48</v>
      </c>
      <c r="F93" s="115">
        <v>2.3199999999999998</v>
      </c>
      <c r="G93" s="119">
        <v>16.8</v>
      </c>
      <c r="H93" s="119">
        <v>95</v>
      </c>
      <c r="I93" s="119">
        <v>2.2000000000000002</v>
      </c>
      <c r="J93" s="119">
        <v>2.4300000000000002</v>
      </c>
      <c r="K93" s="119">
        <v>0.26</v>
      </c>
      <c r="L93" s="119">
        <v>1.57</v>
      </c>
      <c r="M93" s="119">
        <v>5</v>
      </c>
      <c r="N93" s="119">
        <v>1.17</v>
      </c>
      <c r="O93" s="119">
        <v>2.82</v>
      </c>
      <c r="P93" s="119">
        <v>1280</v>
      </c>
      <c r="Q93" s="119">
        <v>1</v>
      </c>
      <c r="R93" s="119">
        <v>11</v>
      </c>
      <c r="S93" s="121">
        <v>0</v>
      </c>
      <c r="T93" s="121">
        <v>1.5229339452993798E+19</v>
      </c>
    </row>
    <row r="94" spans="3:20" ht="15" customHeight="1">
      <c r="C94" s="113" t="b">
        <v>0</v>
      </c>
      <c r="D94" s="114">
        <v>13.75</v>
      </c>
      <c r="E94" s="115">
        <v>1.73</v>
      </c>
      <c r="F94" s="115">
        <v>2.41</v>
      </c>
      <c r="G94" s="119">
        <v>16</v>
      </c>
      <c r="H94" s="119">
        <v>89</v>
      </c>
      <c r="I94" s="119">
        <v>2.6</v>
      </c>
      <c r="J94" s="119">
        <v>2.76</v>
      </c>
      <c r="K94" s="119">
        <v>0.28999999999999998</v>
      </c>
      <c r="L94" s="119">
        <v>1.81</v>
      </c>
      <c r="M94" s="119">
        <v>5.6</v>
      </c>
      <c r="N94" s="119">
        <v>1.1499999999999999</v>
      </c>
      <c r="O94" s="119">
        <v>2.9</v>
      </c>
      <c r="P94" s="119">
        <v>1320</v>
      </c>
      <c r="Q94" s="119">
        <v>1</v>
      </c>
      <c r="R94" s="119">
        <v>12</v>
      </c>
      <c r="S94" s="121">
        <v>0</v>
      </c>
      <c r="T94" s="121">
        <v>3.9811236617895634E+18</v>
      </c>
    </row>
    <row r="95" spans="3:20" ht="15" customHeight="1">
      <c r="C95" s="113" t="b">
        <v>0</v>
      </c>
      <c r="D95" s="114">
        <v>14.75</v>
      </c>
      <c r="E95" s="115">
        <v>1.73</v>
      </c>
      <c r="F95" s="115">
        <v>2.39</v>
      </c>
      <c r="G95" s="119">
        <v>11.4</v>
      </c>
      <c r="H95" s="119">
        <v>91</v>
      </c>
      <c r="I95" s="119">
        <v>3.1</v>
      </c>
      <c r="J95" s="119">
        <v>3.69</v>
      </c>
      <c r="K95" s="119">
        <v>0.43</v>
      </c>
      <c r="L95" s="119">
        <v>2.81</v>
      </c>
      <c r="M95" s="119">
        <v>5.4</v>
      </c>
      <c r="N95" s="119">
        <v>1.25</v>
      </c>
      <c r="O95" s="119">
        <v>2.73</v>
      </c>
      <c r="P95" s="119">
        <v>1150</v>
      </c>
      <c r="Q95" s="119">
        <v>1</v>
      </c>
      <c r="R95" s="119">
        <v>13</v>
      </c>
      <c r="S95" s="121">
        <v>0</v>
      </c>
      <c r="T95" s="121">
        <v>1.8238469688219095E+19</v>
      </c>
    </row>
    <row r="96" spans="3:20" ht="15" customHeight="1">
      <c r="C96" s="113" t="b">
        <v>0</v>
      </c>
      <c r="D96" s="114">
        <v>14.38</v>
      </c>
      <c r="E96" s="115">
        <v>1.87</v>
      </c>
      <c r="F96" s="115">
        <v>2.38</v>
      </c>
      <c r="G96" s="119">
        <v>12</v>
      </c>
      <c r="H96" s="119">
        <v>102</v>
      </c>
      <c r="I96" s="119">
        <v>3.3</v>
      </c>
      <c r="J96" s="119">
        <v>3.64</v>
      </c>
      <c r="K96" s="119">
        <v>0.28999999999999998</v>
      </c>
      <c r="L96" s="119">
        <v>2.96</v>
      </c>
      <c r="M96" s="119">
        <v>7.5</v>
      </c>
      <c r="N96" s="119">
        <v>1.2</v>
      </c>
      <c r="O96" s="119">
        <v>3</v>
      </c>
      <c r="P96" s="119">
        <v>1547</v>
      </c>
      <c r="Q96" s="119">
        <v>1</v>
      </c>
      <c r="R96" s="119">
        <v>14</v>
      </c>
      <c r="S96" s="121">
        <v>0</v>
      </c>
      <c r="T96" s="121">
        <v>8.3361404066404895E+18</v>
      </c>
    </row>
    <row r="97" spans="3:20" ht="15" customHeight="1">
      <c r="C97" s="113" t="b">
        <v>0</v>
      </c>
      <c r="D97" s="114">
        <v>13.63</v>
      </c>
      <c r="E97" s="115">
        <v>1.81</v>
      </c>
      <c r="F97" s="115">
        <v>2.7</v>
      </c>
      <c r="G97" s="119">
        <v>17.2</v>
      </c>
      <c r="H97" s="119">
        <v>112</v>
      </c>
      <c r="I97" s="119">
        <v>2.85</v>
      </c>
      <c r="J97" s="119">
        <v>2.91</v>
      </c>
      <c r="K97" s="119">
        <v>0.3</v>
      </c>
      <c r="L97" s="119">
        <v>1.46</v>
      </c>
      <c r="M97" s="119">
        <v>7.3</v>
      </c>
      <c r="N97" s="119">
        <v>1.28</v>
      </c>
      <c r="O97" s="119">
        <v>2.88</v>
      </c>
      <c r="P97" s="119">
        <v>1310</v>
      </c>
      <c r="Q97" s="119">
        <v>1</v>
      </c>
      <c r="R97" s="119">
        <v>15</v>
      </c>
      <c r="S97" s="121">
        <v>0</v>
      </c>
      <c r="T97" s="121">
        <v>1.4055604102859617E+18</v>
      </c>
    </row>
    <row r="98" spans="3:20" ht="15" customHeight="1">
      <c r="C98" s="113" t="b">
        <v>0</v>
      </c>
      <c r="D98" s="114">
        <v>14.3</v>
      </c>
      <c r="E98" s="115">
        <v>1.92</v>
      </c>
      <c r="F98" s="115">
        <v>2.72</v>
      </c>
      <c r="G98" s="119">
        <v>20</v>
      </c>
      <c r="H98" s="119">
        <v>120</v>
      </c>
      <c r="I98" s="119">
        <v>2.8</v>
      </c>
      <c r="J98" s="119">
        <v>3.14</v>
      </c>
      <c r="K98" s="119">
        <v>0.33</v>
      </c>
      <c r="L98" s="119">
        <v>1.97</v>
      </c>
      <c r="M98" s="119">
        <v>6.2</v>
      </c>
      <c r="N98" s="119">
        <v>1.07</v>
      </c>
      <c r="O98" s="119">
        <v>2.65</v>
      </c>
      <c r="P98" s="119">
        <v>1280</v>
      </c>
      <c r="Q98" s="119">
        <v>1</v>
      </c>
      <c r="R98" s="119">
        <v>16</v>
      </c>
      <c r="S98" s="121">
        <v>0</v>
      </c>
      <c r="T98" s="121">
        <v>1.7428418148965095E+19</v>
      </c>
    </row>
    <row r="99" spans="3:20" ht="15" customHeight="1">
      <c r="C99" s="113" t="b">
        <v>0</v>
      </c>
      <c r="D99" s="114">
        <v>13.83</v>
      </c>
      <c r="E99" s="115">
        <v>1.57</v>
      </c>
      <c r="F99" s="115">
        <v>2.62</v>
      </c>
      <c r="G99" s="119">
        <v>20</v>
      </c>
      <c r="H99" s="119">
        <v>115</v>
      </c>
      <c r="I99" s="119">
        <v>2.95</v>
      </c>
      <c r="J99" s="119">
        <v>3.4</v>
      </c>
      <c r="K99" s="119">
        <v>0.4</v>
      </c>
      <c r="L99" s="119">
        <v>1.72</v>
      </c>
      <c r="M99" s="119">
        <v>6.6</v>
      </c>
      <c r="N99" s="119">
        <v>1.1299999999999999</v>
      </c>
      <c r="O99" s="119">
        <v>2.57</v>
      </c>
      <c r="P99" s="119">
        <v>1130</v>
      </c>
      <c r="Q99" s="119">
        <v>1</v>
      </c>
      <c r="R99" s="119">
        <v>17</v>
      </c>
      <c r="S99" s="121">
        <v>0</v>
      </c>
      <c r="T99" s="121">
        <v>2.0155710292047237E+18</v>
      </c>
    </row>
    <row r="100" spans="3:20" ht="15" customHeight="1">
      <c r="C100" s="113" t="b">
        <v>0</v>
      </c>
      <c r="D100" s="114">
        <v>14.19</v>
      </c>
      <c r="E100" s="115">
        <v>1.59</v>
      </c>
      <c r="F100" s="115">
        <v>2.48</v>
      </c>
      <c r="G100" s="119">
        <v>16.5</v>
      </c>
      <c r="H100" s="119">
        <v>108</v>
      </c>
      <c r="I100" s="119">
        <v>3.3</v>
      </c>
      <c r="J100" s="119">
        <v>3.93</v>
      </c>
      <c r="K100" s="119">
        <v>0.32</v>
      </c>
      <c r="L100" s="119">
        <v>1.86</v>
      </c>
      <c r="M100" s="119">
        <v>8.6999999999999993</v>
      </c>
      <c r="N100" s="119">
        <v>1.23</v>
      </c>
      <c r="O100" s="119">
        <v>2.82</v>
      </c>
      <c r="P100" s="119">
        <v>1680</v>
      </c>
      <c r="Q100" s="119">
        <v>1</v>
      </c>
      <c r="R100" s="119">
        <v>18</v>
      </c>
      <c r="S100" s="121">
        <v>0</v>
      </c>
      <c r="T100" s="121">
        <v>1.0856208575622611E+19</v>
      </c>
    </row>
    <row r="101" spans="3:20" ht="15" customHeight="1">
      <c r="C101" s="113" t="b">
        <v>0</v>
      </c>
      <c r="D101" s="114">
        <v>13.64</v>
      </c>
      <c r="E101" s="115">
        <v>3.1</v>
      </c>
      <c r="F101" s="115">
        <v>2.56</v>
      </c>
      <c r="G101" s="119">
        <v>15.2</v>
      </c>
      <c r="H101" s="119">
        <v>116</v>
      </c>
      <c r="I101" s="119">
        <v>2.7</v>
      </c>
      <c r="J101" s="119">
        <v>3.03</v>
      </c>
      <c r="K101" s="119">
        <v>0.17</v>
      </c>
      <c r="L101" s="119">
        <v>1.66</v>
      </c>
      <c r="M101" s="119">
        <v>5.0999999999999996</v>
      </c>
      <c r="N101" s="119">
        <v>0.96</v>
      </c>
      <c r="O101" s="119">
        <v>3.36</v>
      </c>
      <c r="P101" s="119">
        <v>845</v>
      </c>
      <c r="Q101" s="119">
        <v>1</v>
      </c>
      <c r="R101" s="119">
        <v>19</v>
      </c>
      <c r="S101" s="121">
        <v>0</v>
      </c>
      <c r="T101" s="121">
        <v>1.5230401985580935E+19</v>
      </c>
    </row>
    <row r="102" spans="3:20" ht="15" customHeight="1">
      <c r="C102" s="113" t="b">
        <v>0</v>
      </c>
      <c r="D102" s="114">
        <v>14.06</v>
      </c>
      <c r="E102" s="115">
        <v>1.63</v>
      </c>
      <c r="F102" s="115">
        <v>2.2799999999999998</v>
      </c>
      <c r="G102" s="119">
        <v>16</v>
      </c>
      <c r="H102" s="119">
        <v>126</v>
      </c>
      <c r="I102" s="119">
        <v>3</v>
      </c>
      <c r="J102" s="119">
        <v>3.17</v>
      </c>
      <c r="K102" s="119">
        <v>0.24</v>
      </c>
      <c r="L102" s="119">
        <v>2.1</v>
      </c>
      <c r="M102" s="119">
        <v>5.65</v>
      </c>
      <c r="N102" s="119">
        <v>1.0900000000000001</v>
      </c>
      <c r="O102" s="119">
        <v>3.71</v>
      </c>
      <c r="P102" s="119">
        <v>780</v>
      </c>
      <c r="Q102" s="119">
        <v>1</v>
      </c>
      <c r="R102" s="119">
        <v>20</v>
      </c>
      <c r="S102" s="121">
        <v>0</v>
      </c>
      <c r="T102" s="121">
        <v>9.549018451183874E+18</v>
      </c>
    </row>
    <row r="103" spans="3:20" ht="15" customHeight="1">
      <c r="C103" s="113" t="b">
        <v>0</v>
      </c>
      <c r="D103" s="114">
        <v>12.93</v>
      </c>
      <c r="E103" s="115">
        <v>3.8</v>
      </c>
      <c r="F103" s="115">
        <v>2.65</v>
      </c>
      <c r="G103" s="119">
        <v>18.600000000000001</v>
      </c>
      <c r="H103" s="119">
        <v>102</v>
      </c>
      <c r="I103" s="119">
        <v>2.41</v>
      </c>
      <c r="J103" s="119">
        <v>2.41</v>
      </c>
      <c r="K103" s="119">
        <v>0.25</v>
      </c>
      <c r="L103" s="119">
        <v>1.98</v>
      </c>
      <c r="M103" s="119">
        <v>4.5</v>
      </c>
      <c r="N103" s="119">
        <v>1.03</v>
      </c>
      <c r="O103" s="119">
        <v>3.52</v>
      </c>
      <c r="P103" s="119">
        <v>770</v>
      </c>
      <c r="Q103" s="119">
        <v>1</v>
      </c>
      <c r="R103" s="119">
        <v>21</v>
      </c>
      <c r="S103" s="121">
        <v>0</v>
      </c>
      <c r="T103" s="121">
        <v>2.0743826082124838E+18</v>
      </c>
    </row>
    <row r="104" spans="3:20" ht="15" customHeight="1">
      <c r="C104" s="113" t="b">
        <v>0</v>
      </c>
      <c r="D104" s="114">
        <v>13.71</v>
      </c>
      <c r="E104" s="115">
        <v>1.86</v>
      </c>
      <c r="F104" s="115">
        <v>2.36</v>
      </c>
      <c r="G104" s="119">
        <v>16.600000000000001</v>
      </c>
      <c r="H104" s="119">
        <v>101</v>
      </c>
      <c r="I104" s="119">
        <v>2.61</v>
      </c>
      <c r="J104" s="119">
        <v>2.88</v>
      </c>
      <c r="K104" s="119">
        <v>0.27</v>
      </c>
      <c r="L104" s="119">
        <v>1.69</v>
      </c>
      <c r="M104" s="119">
        <v>3.8</v>
      </c>
      <c r="N104" s="119">
        <v>1.1100000000000001</v>
      </c>
      <c r="O104" s="119">
        <v>4</v>
      </c>
      <c r="P104" s="119">
        <v>1035</v>
      </c>
      <c r="Q104" s="119">
        <v>1</v>
      </c>
      <c r="R104" s="119">
        <v>22</v>
      </c>
      <c r="S104" s="121">
        <v>0</v>
      </c>
      <c r="T104" s="121">
        <v>3.2359596697560781E+18</v>
      </c>
    </row>
    <row r="105" spans="3:20" ht="15" customHeight="1">
      <c r="C105" s="113" t="b">
        <v>0</v>
      </c>
      <c r="D105" s="114">
        <v>12.85</v>
      </c>
      <c r="E105" s="115">
        <v>1.6</v>
      </c>
      <c r="F105" s="115">
        <v>2.52</v>
      </c>
      <c r="G105" s="119">
        <v>17.8</v>
      </c>
      <c r="H105" s="119">
        <v>95</v>
      </c>
      <c r="I105" s="119">
        <v>2.48</v>
      </c>
      <c r="J105" s="119">
        <v>2.37</v>
      </c>
      <c r="K105" s="119">
        <v>0.26</v>
      </c>
      <c r="L105" s="119">
        <v>1.46</v>
      </c>
      <c r="M105" s="119">
        <v>3.93</v>
      </c>
      <c r="N105" s="119">
        <v>1.0900000000000001</v>
      </c>
      <c r="O105" s="119">
        <v>3.63</v>
      </c>
      <c r="P105" s="119">
        <v>1015</v>
      </c>
      <c r="Q105" s="119">
        <v>1</v>
      </c>
      <c r="R105" s="119">
        <v>23</v>
      </c>
      <c r="S105" s="121">
        <v>0</v>
      </c>
      <c r="T105" s="121">
        <v>1.6069685335586918E+19</v>
      </c>
    </row>
    <row r="106" spans="3:20" ht="15" customHeight="1">
      <c r="C106" s="113" t="b">
        <v>0</v>
      </c>
      <c r="D106" s="114">
        <v>13.5</v>
      </c>
      <c r="E106" s="115">
        <v>1.81</v>
      </c>
      <c r="F106" s="115">
        <v>2.61</v>
      </c>
      <c r="G106" s="119">
        <v>20</v>
      </c>
      <c r="H106" s="119">
        <v>96</v>
      </c>
      <c r="I106" s="119">
        <v>2.5299999999999998</v>
      </c>
      <c r="J106" s="119">
        <v>2.61</v>
      </c>
      <c r="K106" s="119">
        <v>0.28000000000000003</v>
      </c>
      <c r="L106" s="119">
        <v>1.66</v>
      </c>
      <c r="M106" s="119">
        <v>3.52</v>
      </c>
      <c r="N106" s="119">
        <v>1.1200000000000001</v>
      </c>
      <c r="O106" s="119">
        <v>3.82</v>
      </c>
      <c r="P106" s="119">
        <v>845</v>
      </c>
      <c r="Q106" s="119">
        <v>1</v>
      </c>
      <c r="R106" s="119">
        <v>24</v>
      </c>
      <c r="S106" s="121">
        <v>0</v>
      </c>
      <c r="T106" s="121">
        <v>2.6420404739895654E+18</v>
      </c>
    </row>
    <row r="107" spans="3:20" ht="15" customHeight="1">
      <c r="C107" s="113" t="b">
        <v>0</v>
      </c>
      <c r="D107" s="114">
        <v>13.05</v>
      </c>
      <c r="E107" s="115">
        <v>2.0499999999999998</v>
      </c>
      <c r="F107" s="115">
        <v>3.22</v>
      </c>
      <c r="G107" s="119">
        <v>25</v>
      </c>
      <c r="H107" s="119">
        <v>124</v>
      </c>
      <c r="I107" s="119">
        <v>2.63</v>
      </c>
      <c r="J107" s="119">
        <v>2.68</v>
      </c>
      <c r="K107" s="119">
        <v>0.47</v>
      </c>
      <c r="L107" s="119">
        <v>1.92</v>
      </c>
      <c r="M107" s="119">
        <v>3.58</v>
      </c>
      <c r="N107" s="119">
        <v>1.1299999999999999</v>
      </c>
      <c r="O107" s="119">
        <v>3.2</v>
      </c>
      <c r="P107" s="119">
        <v>830</v>
      </c>
      <c r="Q107" s="119">
        <v>1</v>
      </c>
      <c r="R107" s="119">
        <v>25</v>
      </c>
      <c r="S107" s="121">
        <v>0</v>
      </c>
      <c r="T107" s="121">
        <v>1.8068156379335141E+19</v>
      </c>
    </row>
    <row r="108" spans="3:20" ht="15" customHeight="1">
      <c r="C108" s="113" t="b">
        <v>0</v>
      </c>
      <c r="D108" s="114">
        <v>13.39</v>
      </c>
      <c r="E108" s="115">
        <v>1.77</v>
      </c>
      <c r="F108" s="115">
        <v>2.62</v>
      </c>
      <c r="G108" s="119">
        <v>16.100000000000001</v>
      </c>
      <c r="H108" s="119">
        <v>93</v>
      </c>
      <c r="I108" s="119">
        <v>2.85</v>
      </c>
      <c r="J108" s="119">
        <v>2.94</v>
      </c>
      <c r="K108" s="119">
        <v>0.34</v>
      </c>
      <c r="L108" s="119">
        <v>1.45</v>
      </c>
      <c r="M108" s="119">
        <v>4.8</v>
      </c>
      <c r="N108" s="119">
        <v>0.92</v>
      </c>
      <c r="O108" s="119">
        <v>3.22</v>
      </c>
      <c r="P108" s="119">
        <v>1195</v>
      </c>
      <c r="Q108" s="119">
        <v>1</v>
      </c>
      <c r="R108" s="119">
        <v>26</v>
      </c>
      <c r="S108" s="121">
        <v>0</v>
      </c>
      <c r="T108" s="121">
        <v>1.5861577189263481E+19</v>
      </c>
    </row>
    <row r="109" spans="3:20" ht="15" customHeight="1">
      <c r="C109" s="113" t="b">
        <v>0</v>
      </c>
      <c r="D109" s="114">
        <v>13.3</v>
      </c>
      <c r="E109" s="115">
        <v>1.72</v>
      </c>
      <c r="F109" s="115">
        <v>2.14</v>
      </c>
      <c r="G109" s="119">
        <v>17</v>
      </c>
      <c r="H109" s="119">
        <v>94</v>
      </c>
      <c r="I109" s="119">
        <v>2.4</v>
      </c>
      <c r="J109" s="119">
        <v>2.19</v>
      </c>
      <c r="K109" s="119">
        <v>0.27</v>
      </c>
      <c r="L109" s="119">
        <v>1.35</v>
      </c>
      <c r="M109" s="119">
        <v>3.95</v>
      </c>
      <c r="N109" s="119">
        <v>1.02</v>
      </c>
      <c r="O109" s="119">
        <v>2.77</v>
      </c>
      <c r="P109" s="119">
        <v>1285</v>
      </c>
      <c r="Q109" s="119">
        <v>1</v>
      </c>
      <c r="R109" s="119">
        <v>27</v>
      </c>
      <c r="S109" s="121">
        <v>0</v>
      </c>
      <c r="T109" s="121">
        <v>1.7904514670378858E+19</v>
      </c>
    </row>
    <row r="110" spans="3:20" ht="15" customHeight="1">
      <c r="C110" s="113" t="b">
        <v>0</v>
      </c>
      <c r="D110" s="114">
        <v>13.87</v>
      </c>
      <c r="E110" s="115">
        <v>1.9</v>
      </c>
      <c r="F110" s="115">
        <v>2.8</v>
      </c>
      <c r="G110" s="119">
        <v>19.399999999999999</v>
      </c>
      <c r="H110" s="119">
        <v>107</v>
      </c>
      <c r="I110" s="119">
        <v>2.95</v>
      </c>
      <c r="J110" s="119">
        <v>2.97</v>
      </c>
      <c r="K110" s="119">
        <v>0.37</v>
      </c>
      <c r="L110" s="119">
        <v>1.76</v>
      </c>
      <c r="M110" s="119">
        <v>4.5</v>
      </c>
      <c r="N110" s="119">
        <v>1.25</v>
      </c>
      <c r="O110" s="119">
        <v>3.4</v>
      </c>
      <c r="P110" s="119">
        <v>915</v>
      </c>
      <c r="Q110" s="119">
        <v>1</v>
      </c>
      <c r="R110" s="119">
        <v>28</v>
      </c>
      <c r="S110" s="121">
        <v>0</v>
      </c>
      <c r="T110" s="121">
        <v>4.8994625262833203E+18</v>
      </c>
    </row>
    <row r="111" spans="3:20" ht="15" customHeight="1">
      <c r="C111" s="113" t="b">
        <v>0</v>
      </c>
      <c r="D111" s="114">
        <v>14.02</v>
      </c>
      <c r="E111" s="115">
        <v>1.68</v>
      </c>
      <c r="F111" s="115">
        <v>2.21</v>
      </c>
      <c r="G111" s="119">
        <v>16</v>
      </c>
      <c r="H111" s="119">
        <v>96</v>
      </c>
      <c r="I111" s="119">
        <v>2.65</v>
      </c>
      <c r="J111" s="119">
        <v>2.33</v>
      </c>
      <c r="K111" s="119">
        <v>0.26</v>
      </c>
      <c r="L111" s="119">
        <v>1.98</v>
      </c>
      <c r="M111" s="119">
        <v>4.7</v>
      </c>
      <c r="N111" s="119">
        <v>1.04</v>
      </c>
      <c r="O111" s="119">
        <v>3.59</v>
      </c>
      <c r="P111" s="119">
        <v>1035</v>
      </c>
      <c r="Q111" s="119">
        <v>1</v>
      </c>
      <c r="R111" s="119">
        <v>29</v>
      </c>
      <c r="S111" s="121">
        <v>0</v>
      </c>
      <c r="T111" s="121">
        <v>4.1127358854422328E+18</v>
      </c>
    </row>
    <row r="112" spans="3:20" ht="15" customHeight="1">
      <c r="C112" s="113" t="b">
        <v>0</v>
      </c>
      <c r="D112" s="114">
        <v>13.73</v>
      </c>
      <c r="E112" s="115">
        <v>1.5</v>
      </c>
      <c r="F112" s="115">
        <v>2.7</v>
      </c>
      <c r="G112" s="119">
        <v>22.5</v>
      </c>
      <c r="H112" s="119">
        <v>101</v>
      </c>
      <c r="I112" s="119">
        <v>3</v>
      </c>
      <c r="J112" s="119">
        <v>3.25</v>
      </c>
      <c r="K112" s="119">
        <v>0.28999999999999998</v>
      </c>
      <c r="L112" s="119">
        <v>2.38</v>
      </c>
      <c r="M112" s="119">
        <v>5.7</v>
      </c>
      <c r="N112" s="119">
        <v>1.19</v>
      </c>
      <c r="O112" s="119">
        <v>2.71</v>
      </c>
      <c r="P112" s="119">
        <v>1285</v>
      </c>
      <c r="Q112" s="119">
        <v>1</v>
      </c>
      <c r="R112" s="119">
        <v>30</v>
      </c>
      <c r="S112" s="121">
        <v>0</v>
      </c>
      <c r="T112" s="121">
        <v>1.1479238611179655E+19</v>
      </c>
    </row>
    <row r="113" spans="3:20" ht="15" customHeight="1">
      <c r="C113" s="113" t="b">
        <v>0</v>
      </c>
      <c r="D113" s="114">
        <v>13.58</v>
      </c>
      <c r="E113" s="115">
        <v>1.66</v>
      </c>
      <c r="F113" s="115">
        <v>2.36</v>
      </c>
      <c r="G113" s="119">
        <v>19.100000000000001</v>
      </c>
      <c r="H113" s="119">
        <v>106</v>
      </c>
      <c r="I113" s="119">
        <v>2.86</v>
      </c>
      <c r="J113" s="119">
        <v>3.19</v>
      </c>
      <c r="K113" s="119">
        <v>0.22</v>
      </c>
      <c r="L113" s="119">
        <v>1.95</v>
      </c>
      <c r="M113" s="119">
        <v>6.9</v>
      </c>
      <c r="N113" s="119">
        <v>1.0900000000000001</v>
      </c>
      <c r="O113" s="119">
        <v>2.88</v>
      </c>
      <c r="P113" s="119">
        <v>1515</v>
      </c>
      <c r="Q113" s="119">
        <v>1</v>
      </c>
      <c r="R113" s="119">
        <v>31</v>
      </c>
      <c r="S113" s="121">
        <v>0</v>
      </c>
      <c r="T113" s="121">
        <v>1.2203988987136612E+19</v>
      </c>
    </row>
    <row r="114" spans="3:20" ht="15" customHeight="1">
      <c r="C114" s="113" t="b">
        <v>0</v>
      </c>
      <c r="D114" s="114">
        <v>13.68</v>
      </c>
      <c r="E114" s="115">
        <v>1.83</v>
      </c>
      <c r="F114" s="115">
        <v>2.36</v>
      </c>
      <c r="G114" s="119">
        <v>17.2</v>
      </c>
      <c r="H114" s="119">
        <v>104</v>
      </c>
      <c r="I114" s="119">
        <v>2.42</v>
      </c>
      <c r="J114" s="119">
        <v>2.69</v>
      </c>
      <c r="K114" s="119">
        <v>0.42</v>
      </c>
      <c r="L114" s="119">
        <v>1.97</v>
      </c>
      <c r="M114" s="119">
        <v>3.84</v>
      </c>
      <c r="N114" s="119">
        <v>1.23</v>
      </c>
      <c r="O114" s="119">
        <v>2.87</v>
      </c>
      <c r="P114" s="119">
        <v>990</v>
      </c>
      <c r="Q114" s="119">
        <v>1</v>
      </c>
      <c r="R114" s="119">
        <v>32</v>
      </c>
      <c r="S114" s="121">
        <v>0</v>
      </c>
      <c r="T114" s="121">
        <v>6.5259930453739151E+18</v>
      </c>
    </row>
    <row r="115" spans="3:20" ht="15" customHeight="1">
      <c r="C115" s="113" t="b">
        <v>0</v>
      </c>
      <c r="D115" s="114">
        <v>13.76</v>
      </c>
      <c r="E115" s="115">
        <v>1.53</v>
      </c>
      <c r="F115" s="115">
        <v>2.7</v>
      </c>
      <c r="G115" s="119">
        <v>19.5</v>
      </c>
      <c r="H115" s="119">
        <v>132</v>
      </c>
      <c r="I115" s="119">
        <v>2.95</v>
      </c>
      <c r="J115" s="119">
        <v>2.74</v>
      </c>
      <c r="K115" s="119">
        <v>0.5</v>
      </c>
      <c r="L115" s="119">
        <v>1.35</v>
      </c>
      <c r="M115" s="119">
        <v>5.4</v>
      </c>
      <c r="N115" s="119">
        <v>1.25</v>
      </c>
      <c r="O115" s="119">
        <v>3</v>
      </c>
      <c r="P115" s="119">
        <v>1235</v>
      </c>
      <c r="Q115" s="119">
        <v>1</v>
      </c>
      <c r="R115" s="119">
        <v>33</v>
      </c>
      <c r="S115" s="121">
        <v>0</v>
      </c>
      <c r="T115" s="121">
        <v>4.7750567570632211E+17</v>
      </c>
    </row>
    <row r="116" spans="3:20" ht="15" customHeight="1">
      <c r="C116" s="113" t="b">
        <v>0</v>
      </c>
      <c r="D116" s="114">
        <v>13.51</v>
      </c>
      <c r="E116" s="115">
        <v>1.8</v>
      </c>
      <c r="F116" s="115">
        <v>2.65</v>
      </c>
      <c r="G116" s="119">
        <v>19</v>
      </c>
      <c r="H116" s="119">
        <v>110</v>
      </c>
      <c r="I116" s="119">
        <v>2.35</v>
      </c>
      <c r="J116" s="119">
        <v>2.5299999999999998</v>
      </c>
      <c r="K116" s="119">
        <v>0.28999999999999998</v>
      </c>
      <c r="L116" s="119">
        <v>1.54</v>
      </c>
      <c r="M116" s="119">
        <v>4.2</v>
      </c>
      <c r="N116" s="119">
        <v>1.1000000000000001</v>
      </c>
      <c r="O116" s="119">
        <v>2.87</v>
      </c>
      <c r="P116" s="119">
        <v>1095</v>
      </c>
      <c r="Q116" s="119">
        <v>1</v>
      </c>
      <c r="R116" s="119">
        <v>34</v>
      </c>
      <c r="S116" s="121">
        <v>0</v>
      </c>
      <c r="T116" s="121">
        <v>1.4484640065245018E+19</v>
      </c>
    </row>
    <row r="117" spans="3:20" ht="15" customHeight="1">
      <c r="C117" s="113" t="b">
        <v>0</v>
      </c>
      <c r="D117" s="114">
        <v>13.48</v>
      </c>
      <c r="E117" s="115">
        <v>1.81</v>
      </c>
      <c r="F117" s="115">
        <v>2.41</v>
      </c>
      <c r="G117" s="119">
        <v>20.5</v>
      </c>
      <c r="H117" s="119">
        <v>100</v>
      </c>
      <c r="I117" s="119">
        <v>2.7</v>
      </c>
      <c r="J117" s="119">
        <v>2.98</v>
      </c>
      <c r="K117" s="119">
        <v>0.26</v>
      </c>
      <c r="L117" s="119">
        <v>1.86</v>
      </c>
      <c r="M117" s="119">
        <v>5.0999999999999996</v>
      </c>
      <c r="N117" s="119">
        <v>1.04</v>
      </c>
      <c r="O117" s="119">
        <v>3.47</v>
      </c>
      <c r="P117" s="119">
        <v>920</v>
      </c>
      <c r="Q117" s="119">
        <v>1</v>
      </c>
      <c r="R117" s="119">
        <v>35</v>
      </c>
      <c r="S117" s="121">
        <v>0</v>
      </c>
      <c r="T117" s="121">
        <v>1.2680722320150301E+19</v>
      </c>
    </row>
    <row r="118" spans="3:20" ht="15" customHeight="1">
      <c r="C118" s="113" t="b">
        <v>0</v>
      </c>
      <c r="D118" s="114">
        <v>13.28</v>
      </c>
      <c r="E118" s="115">
        <v>1.64</v>
      </c>
      <c r="F118" s="115">
        <v>2.84</v>
      </c>
      <c r="G118" s="119">
        <v>15.5</v>
      </c>
      <c r="H118" s="119">
        <v>110</v>
      </c>
      <c r="I118" s="119">
        <v>2.6</v>
      </c>
      <c r="J118" s="119">
        <v>2.68</v>
      </c>
      <c r="K118" s="119">
        <v>0.34</v>
      </c>
      <c r="L118" s="119">
        <v>1.36</v>
      </c>
      <c r="M118" s="119">
        <v>4.5999999999999996</v>
      </c>
      <c r="N118" s="119">
        <v>1.0900000000000001</v>
      </c>
      <c r="O118" s="119">
        <v>2.78</v>
      </c>
      <c r="P118" s="119">
        <v>880</v>
      </c>
      <c r="Q118" s="119">
        <v>1</v>
      </c>
      <c r="R118" s="119">
        <v>36</v>
      </c>
      <c r="S118" s="121">
        <v>0</v>
      </c>
      <c r="T118" s="121">
        <v>1.6058944258539813E+19</v>
      </c>
    </row>
    <row r="119" spans="3:20" ht="15" customHeight="1">
      <c r="C119" s="113" t="b">
        <v>0</v>
      </c>
      <c r="D119" s="114">
        <v>13.05</v>
      </c>
      <c r="E119" s="115">
        <v>1.65</v>
      </c>
      <c r="F119" s="115">
        <v>2.5499999999999998</v>
      </c>
      <c r="G119" s="119">
        <v>18</v>
      </c>
      <c r="H119" s="119">
        <v>98</v>
      </c>
      <c r="I119" s="119">
        <v>2.4500000000000002</v>
      </c>
      <c r="J119" s="119">
        <v>2.4300000000000002</v>
      </c>
      <c r="K119" s="119">
        <v>0.28999999999999998</v>
      </c>
      <c r="L119" s="119">
        <v>1.44</v>
      </c>
      <c r="M119" s="119">
        <v>4.25</v>
      </c>
      <c r="N119" s="119">
        <v>1.1200000000000001</v>
      </c>
      <c r="O119" s="119">
        <v>2.5099999999999998</v>
      </c>
      <c r="P119" s="119">
        <v>1105</v>
      </c>
      <c r="Q119" s="119">
        <v>1</v>
      </c>
      <c r="R119" s="119">
        <v>37</v>
      </c>
      <c r="S119" s="121">
        <v>0</v>
      </c>
      <c r="T119" s="121">
        <v>7.7040865441125366E+18</v>
      </c>
    </row>
    <row r="120" spans="3:20" ht="15" customHeight="1">
      <c r="C120" s="113" t="b">
        <v>0</v>
      </c>
      <c r="D120" s="114">
        <v>13.07</v>
      </c>
      <c r="E120" s="115">
        <v>1.5</v>
      </c>
      <c r="F120" s="115">
        <v>2.1</v>
      </c>
      <c r="G120" s="119">
        <v>15.5</v>
      </c>
      <c r="H120" s="119">
        <v>98</v>
      </c>
      <c r="I120" s="119">
        <v>2.4</v>
      </c>
      <c r="J120" s="119">
        <v>2.64</v>
      </c>
      <c r="K120" s="119">
        <v>0.28000000000000003</v>
      </c>
      <c r="L120" s="119">
        <v>1.37</v>
      </c>
      <c r="M120" s="119">
        <v>3.7</v>
      </c>
      <c r="N120" s="119">
        <v>1.18</v>
      </c>
      <c r="O120" s="119">
        <v>2.69</v>
      </c>
      <c r="P120" s="119">
        <v>1020</v>
      </c>
      <c r="Q120" s="119">
        <v>1</v>
      </c>
      <c r="R120" s="119">
        <v>38</v>
      </c>
      <c r="S120" s="121">
        <v>0</v>
      </c>
      <c r="T120" s="121">
        <v>7.8022756626143693E+18</v>
      </c>
    </row>
    <row r="121" spans="3:20" ht="15" customHeight="1">
      <c r="C121" s="113" t="b">
        <v>0</v>
      </c>
      <c r="D121" s="114">
        <v>14.22</v>
      </c>
      <c r="E121" s="115">
        <v>3.99</v>
      </c>
      <c r="F121" s="115">
        <v>2.5099999999999998</v>
      </c>
      <c r="G121" s="119">
        <v>13.2</v>
      </c>
      <c r="H121" s="119">
        <v>128</v>
      </c>
      <c r="I121" s="119">
        <v>3</v>
      </c>
      <c r="J121" s="119">
        <v>3.04</v>
      </c>
      <c r="K121" s="119">
        <v>0.2</v>
      </c>
      <c r="L121" s="119">
        <v>2.08</v>
      </c>
      <c r="M121" s="119">
        <v>5.0999999999999996</v>
      </c>
      <c r="N121" s="119">
        <v>0.89</v>
      </c>
      <c r="O121" s="119">
        <v>3.53</v>
      </c>
      <c r="P121" s="119">
        <v>760</v>
      </c>
      <c r="Q121" s="119">
        <v>1</v>
      </c>
      <c r="R121" s="119">
        <v>39</v>
      </c>
      <c r="S121" s="121">
        <v>0</v>
      </c>
      <c r="T121" s="121">
        <v>5.8077809971129641E+18</v>
      </c>
    </row>
    <row r="122" spans="3:20" ht="15" customHeight="1">
      <c r="C122" s="113" t="b">
        <v>0</v>
      </c>
      <c r="D122" s="114">
        <v>13.56</v>
      </c>
      <c r="E122" s="115">
        <v>1.71</v>
      </c>
      <c r="F122" s="115">
        <v>2.31</v>
      </c>
      <c r="G122" s="119">
        <v>16.2</v>
      </c>
      <c r="H122" s="119">
        <v>117</v>
      </c>
      <c r="I122" s="119">
        <v>3.15</v>
      </c>
      <c r="J122" s="119">
        <v>3.29</v>
      </c>
      <c r="K122" s="119">
        <v>0.34</v>
      </c>
      <c r="L122" s="119">
        <v>2.34</v>
      </c>
      <c r="M122" s="119">
        <v>6.13</v>
      </c>
      <c r="N122" s="119">
        <v>0.95</v>
      </c>
      <c r="O122" s="119">
        <v>3.38</v>
      </c>
      <c r="P122" s="119">
        <v>795</v>
      </c>
      <c r="Q122" s="119">
        <v>1</v>
      </c>
      <c r="R122" s="119">
        <v>40</v>
      </c>
      <c r="S122" s="121">
        <v>0</v>
      </c>
      <c r="T122" s="121">
        <v>1.4662838344575946E+18</v>
      </c>
    </row>
    <row r="123" spans="3:20" ht="15" customHeight="1">
      <c r="C123" s="113" t="b">
        <v>0</v>
      </c>
      <c r="D123" s="114">
        <v>13.41</v>
      </c>
      <c r="E123" s="115">
        <v>3.84</v>
      </c>
      <c r="F123" s="115">
        <v>2.12</v>
      </c>
      <c r="G123" s="119">
        <v>18.8</v>
      </c>
      <c r="H123" s="119">
        <v>90</v>
      </c>
      <c r="I123" s="119">
        <v>2.4500000000000002</v>
      </c>
      <c r="J123" s="119">
        <v>2.68</v>
      </c>
      <c r="K123" s="119">
        <v>0.27</v>
      </c>
      <c r="L123" s="119">
        <v>1.48</v>
      </c>
      <c r="M123" s="119">
        <v>4.28</v>
      </c>
      <c r="N123" s="119">
        <v>0.91</v>
      </c>
      <c r="O123" s="119">
        <v>3</v>
      </c>
      <c r="P123" s="119">
        <v>1035</v>
      </c>
      <c r="Q123" s="119">
        <v>1</v>
      </c>
      <c r="R123" s="119">
        <v>41</v>
      </c>
      <c r="S123" s="121">
        <v>0</v>
      </c>
      <c r="T123" s="121">
        <v>1.6589421569213059E+18</v>
      </c>
    </row>
    <row r="124" spans="3:20" ht="15" customHeight="1">
      <c r="C124" s="113" t="b">
        <v>0</v>
      </c>
      <c r="D124" s="114">
        <v>13.88</v>
      </c>
      <c r="E124" s="115">
        <v>1.89</v>
      </c>
      <c r="F124" s="115">
        <v>2.59</v>
      </c>
      <c r="G124" s="119">
        <v>15</v>
      </c>
      <c r="H124" s="119">
        <v>101</v>
      </c>
      <c r="I124" s="119">
        <v>3.25</v>
      </c>
      <c r="J124" s="119">
        <v>3.56</v>
      </c>
      <c r="K124" s="119">
        <v>0.17</v>
      </c>
      <c r="L124" s="119">
        <v>1.7</v>
      </c>
      <c r="M124" s="119">
        <v>5.43</v>
      </c>
      <c r="N124" s="119">
        <v>0.88</v>
      </c>
      <c r="O124" s="119">
        <v>3.56</v>
      </c>
      <c r="P124" s="119">
        <v>1095</v>
      </c>
      <c r="Q124" s="119">
        <v>1</v>
      </c>
      <c r="R124" s="119">
        <v>42</v>
      </c>
      <c r="S124" s="121">
        <v>0</v>
      </c>
      <c r="T124" s="121">
        <v>1.0612041614995758E+18</v>
      </c>
    </row>
    <row r="125" spans="3:20" ht="15" customHeight="1">
      <c r="C125" s="113" t="b">
        <v>0</v>
      </c>
      <c r="D125" s="114">
        <v>13.24</v>
      </c>
      <c r="E125" s="115">
        <v>3.98</v>
      </c>
      <c r="F125" s="115">
        <v>2.29</v>
      </c>
      <c r="G125" s="119">
        <v>17.5</v>
      </c>
      <c r="H125" s="119">
        <v>103</v>
      </c>
      <c r="I125" s="119">
        <v>2.64</v>
      </c>
      <c r="J125" s="119">
        <v>2.63</v>
      </c>
      <c r="K125" s="119">
        <v>0.32</v>
      </c>
      <c r="L125" s="119">
        <v>1.66</v>
      </c>
      <c r="M125" s="119">
        <v>4.3600000000000003</v>
      </c>
      <c r="N125" s="119">
        <v>0.82</v>
      </c>
      <c r="O125" s="119">
        <v>3</v>
      </c>
      <c r="P125" s="119">
        <v>680</v>
      </c>
      <c r="Q125" s="119">
        <v>1</v>
      </c>
      <c r="R125" s="119">
        <v>43</v>
      </c>
      <c r="S125" s="121">
        <v>0</v>
      </c>
      <c r="T125" s="121">
        <v>1.0500689296146668E+19</v>
      </c>
    </row>
    <row r="126" spans="3:20" ht="15" customHeight="1">
      <c r="C126" s="113" t="b">
        <v>0</v>
      </c>
      <c r="D126" s="114">
        <v>13.05</v>
      </c>
      <c r="E126" s="115">
        <v>1.77</v>
      </c>
      <c r="F126" s="115">
        <v>2.1</v>
      </c>
      <c r="G126" s="119">
        <v>17</v>
      </c>
      <c r="H126" s="119">
        <v>107</v>
      </c>
      <c r="I126" s="119">
        <v>3</v>
      </c>
      <c r="J126" s="119">
        <v>3</v>
      </c>
      <c r="K126" s="119">
        <v>0.28000000000000003</v>
      </c>
      <c r="L126" s="119">
        <v>2.0299999999999998</v>
      </c>
      <c r="M126" s="119">
        <v>5.04</v>
      </c>
      <c r="N126" s="119">
        <v>0.88</v>
      </c>
      <c r="O126" s="119">
        <v>3.35</v>
      </c>
      <c r="P126" s="119">
        <v>885</v>
      </c>
      <c r="Q126" s="119">
        <v>1</v>
      </c>
      <c r="R126" s="119">
        <v>44</v>
      </c>
      <c r="S126" s="121">
        <v>0</v>
      </c>
      <c r="T126" s="121">
        <v>1.3034200348765084E+18</v>
      </c>
    </row>
    <row r="127" spans="3:20" ht="15" customHeight="1">
      <c r="C127" s="113" t="b">
        <v>0</v>
      </c>
      <c r="D127" s="114">
        <v>14.21</v>
      </c>
      <c r="E127" s="115">
        <v>4.04</v>
      </c>
      <c r="F127" s="115">
        <v>2.44</v>
      </c>
      <c r="G127" s="119">
        <v>18.899999999999999</v>
      </c>
      <c r="H127" s="119">
        <v>111</v>
      </c>
      <c r="I127" s="119">
        <v>2.85</v>
      </c>
      <c r="J127" s="119">
        <v>2.65</v>
      </c>
      <c r="K127" s="119">
        <v>0.3</v>
      </c>
      <c r="L127" s="119">
        <v>1.25</v>
      </c>
      <c r="M127" s="119">
        <v>5.24</v>
      </c>
      <c r="N127" s="119">
        <v>0.87</v>
      </c>
      <c r="O127" s="119">
        <v>3.33</v>
      </c>
      <c r="P127" s="119">
        <v>1080</v>
      </c>
      <c r="Q127" s="119">
        <v>1</v>
      </c>
      <c r="R127" s="119">
        <v>45</v>
      </c>
      <c r="S127" s="121">
        <v>0</v>
      </c>
      <c r="T127" s="121">
        <v>1.7612049883834488E+18</v>
      </c>
    </row>
    <row r="128" spans="3:20" ht="15" customHeight="1">
      <c r="C128" s="113" t="b">
        <v>0</v>
      </c>
      <c r="D128" s="114">
        <v>14.38</v>
      </c>
      <c r="E128" s="115">
        <v>3.59</v>
      </c>
      <c r="F128" s="115">
        <v>2.2799999999999998</v>
      </c>
      <c r="G128" s="119">
        <v>16</v>
      </c>
      <c r="H128" s="119">
        <v>102</v>
      </c>
      <c r="I128" s="119">
        <v>3.25</v>
      </c>
      <c r="J128" s="119">
        <v>3.17</v>
      </c>
      <c r="K128" s="119">
        <v>0.27</v>
      </c>
      <c r="L128" s="119">
        <v>2.19</v>
      </c>
      <c r="M128" s="119">
        <v>4.9000000000000004</v>
      </c>
      <c r="N128" s="119">
        <v>1.04</v>
      </c>
      <c r="O128" s="119">
        <v>3.44</v>
      </c>
      <c r="P128" s="119">
        <v>1065</v>
      </c>
      <c r="Q128" s="119">
        <v>1</v>
      </c>
      <c r="R128" s="119">
        <v>46</v>
      </c>
      <c r="S128" s="121">
        <v>0</v>
      </c>
      <c r="T128" s="121">
        <v>4.7033916073727293E+18</v>
      </c>
    </row>
    <row r="129" spans="3:20" ht="15" customHeight="1">
      <c r="C129" s="113" t="b">
        <v>0</v>
      </c>
      <c r="D129" s="114">
        <v>13.9</v>
      </c>
      <c r="E129" s="115">
        <v>1.68</v>
      </c>
      <c r="F129" s="115">
        <v>2.12</v>
      </c>
      <c r="G129" s="119">
        <v>16</v>
      </c>
      <c r="H129" s="119">
        <v>101</v>
      </c>
      <c r="I129" s="119">
        <v>3.1</v>
      </c>
      <c r="J129" s="119">
        <v>3.39</v>
      </c>
      <c r="K129" s="119">
        <v>0.21</v>
      </c>
      <c r="L129" s="119">
        <v>2.14</v>
      </c>
      <c r="M129" s="119">
        <v>6.1</v>
      </c>
      <c r="N129" s="119">
        <v>0.91</v>
      </c>
      <c r="O129" s="119">
        <v>3.33</v>
      </c>
      <c r="P129" s="119">
        <v>985</v>
      </c>
      <c r="Q129" s="119">
        <v>1</v>
      </c>
      <c r="R129" s="119">
        <v>47</v>
      </c>
      <c r="S129" s="121">
        <v>0</v>
      </c>
      <c r="T129" s="121">
        <v>1.4767612253402198E+19</v>
      </c>
    </row>
    <row r="130" spans="3:20" ht="15" customHeight="1">
      <c r="C130" s="113" t="b">
        <v>0</v>
      </c>
      <c r="D130" s="114">
        <v>14.1</v>
      </c>
      <c r="E130" s="115">
        <v>2.02</v>
      </c>
      <c r="F130" s="115">
        <v>2.4</v>
      </c>
      <c r="G130" s="119">
        <v>18.8</v>
      </c>
      <c r="H130" s="119">
        <v>103</v>
      </c>
      <c r="I130" s="119">
        <v>2.75</v>
      </c>
      <c r="J130" s="119">
        <v>2.92</v>
      </c>
      <c r="K130" s="119">
        <v>0.32</v>
      </c>
      <c r="L130" s="119">
        <v>2.38</v>
      </c>
      <c r="M130" s="119">
        <v>6.2</v>
      </c>
      <c r="N130" s="119">
        <v>1.07</v>
      </c>
      <c r="O130" s="119">
        <v>2.75</v>
      </c>
      <c r="P130" s="119">
        <v>1060</v>
      </c>
      <c r="Q130" s="119">
        <v>1</v>
      </c>
      <c r="R130" s="119">
        <v>48</v>
      </c>
      <c r="S130" s="121">
        <v>0</v>
      </c>
      <c r="T130" s="121">
        <v>1.054661611338563E+19</v>
      </c>
    </row>
    <row r="131" spans="3:20" ht="15" customHeight="1">
      <c r="C131" s="113" t="b">
        <v>0</v>
      </c>
      <c r="D131" s="114">
        <v>13.94</v>
      </c>
      <c r="E131" s="115">
        <v>1.73</v>
      </c>
      <c r="F131" s="115">
        <v>2.27</v>
      </c>
      <c r="G131" s="119">
        <v>17.399999999999999</v>
      </c>
      <c r="H131" s="119">
        <v>108</v>
      </c>
      <c r="I131" s="119">
        <v>2.88</v>
      </c>
      <c r="J131" s="119">
        <v>3.54</v>
      </c>
      <c r="K131" s="119">
        <v>0.32</v>
      </c>
      <c r="L131" s="119">
        <v>2.08</v>
      </c>
      <c r="M131" s="119">
        <v>8.9</v>
      </c>
      <c r="N131" s="119">
        <v>1.1200000000000001</v>
      </c>
      <c r="O131" s="119">
        <v>3.1</v>
      </c>
      <c r="P131" s="119">
        <v>1260</v>
      </c>
      <c r="Q131" s="119">
        <v>1</v>
      </c>
      <c r="R131" s="119">
        <v>49</v>
      </c>
      <c r="S131" s="121">
        <v>0</v>
      </c>
      <c r="T131" s="121">
        <v>4.6801720783570248E+18</v>
      </c>
    </row>
    <row r="132" spans="3:20" ht="15" customHeight="1">
      <c r="C132" s="113" t="b">
        <v>0</v>
      </c>
      <c r="D132" s="114">
        <v>13.05</v>
      </c>
      <c r="E132" s="115">
        <v>1.73</v>
      </c>
      <c r="F132" s="115">
        <v>2.04</v>
      </c>
      <c r="G132" s="119">
        <v>12.4</v>
      </c>
      <c r="H132" s="119">
        <v>92</v>
      </c>
      <c r="I132" s="119">
        <v>2.72</v>
      </c>
      <c r="J132" s="119">
        <v>3.27</v>
      </c>
      <c r="K132" s="119">
        <v>0.17</v>
      </c>
      <c r="L132" s="119">
        <v>2.91</v>
      </c>
      <c r="M132" s="119">
        <v>7.2</v>
      </c>
      <c r="N132" s="119">
        <v>1.1200000000000001</v>
      </c>
      <c r="O132" s="119">
        <v>2.91</v>
      </c>
      <c r="P132" s="119">
        <v>1150</v>
      </c>
      <c r="Q132" s="119">
        <v>1</v>
      </c>
      <c r="R132" s="119">
        <v>50</v>
      </c>
      <c r="S132" s="121">
        <v>0</v>
      </c>
      <c r="T132" s="121">
        <v>1.8429275927027061E+19</v>
      </c>
    </row>
    <row r="133" spans="3:20" ht="15" customHeight="1">
      <c r="C133" s="113" t="b">
        <v>0</v>
      </c>
      <c r="D133" s="114">
        <v>13.83</v>
      </c>
      <c r="E133" s="115">
        <v>1.65</v>
      </c>
      <c r="F133" s="115">
        <v>2.6</v>
      </c>
      <c r="G133" s="119">
        <v>17.2</v>
      </c>
      <c r="H133" s="119">
        <v>94</v>
      </c>
      <c r="I133" s="119">
        <v>2.4500000000000002</v>
      </c>
      <c r="J133" s="119">
        <v>2.99</v>
      </c>
      <c r="K133" s="119">
        <v>0.22</v>
      </c>
      <c r="L133" s="119">
        <v>2.29</v>
      </c>
      <c r="M133" s="119">
        <v>5.6</v>
      </c>
      <c r="N133" s="119">
        <v>1.24</v>
      </c>
      <c r="O133" s="119">
        <v>3.37</v>
      </c>
      <c r="P133" s="119">
        <v>1265</v>
      </c>
      <c r="Q133" s="119">
        <v>1</v>
      </c>
      <c r="R133" s="119">
        <v>51</v>
      </c>
      <c r="S133" s="121">
        <v>0</v>
      </c>
      <c r="T133" s="121">
        <v>1.730058186156493E+19</v>
      </c>
    </row>
    <row r="134" spans="3:20" ht="15" customHeight="1">
      <c r="C134" s="113" t="b">
        <v>0</v>
      </c>
      <c r="D134" s="114">
        <v>13.82</v>
      </c>
      <c r="E134" s="115">
        <v>1.75</v>
      </c>
      <c r="F134" s="115">
        <v>2.42</v>
      </c>
      <c r="G134" s="119">
        <v>14</v>
      </c>
      <c r="H134" s="119">
        <v>111</v>
      </c>
      <c r="I134" s="119">
        <v>3.88</v>
      </c>
      <c r="J134" s="119">
        <v>3.74</v>
      </c>
      <c r="K134" s="119">
        <v>0.32</v>
      </c>
      <c r="L134" s="119">
        <v>1.87</v>
      </c>
      <c r="M134" s="119">
        <v>7.05</v>
      </c>
      <c r="N134" s="119">
        <v>1.01</v>
      </c>
      <c r="O134" s="119">
        <v>3.26</v>
      </c>
      <c r="P134" s="119">
        <v>1190</v>
      </c>
      <c r="Q134" s="119">
        <v>1</v>
      </c>
      <c r="R134" s="119">
        <v>52</v>
      </c>
      <c r="S134" s="121">
        <v>0</v>
      </c>
      <c r="T134" s="121">
        <v>7.4092399120427305E+18</v>
      </c>
    </row>
    <row r="135" spans="3:20" ht="15" customHeight="1">
      <c r="C135" s="113" t="b">
        <v>0</v>
      </c>
      <c r="D135" s="114">
        <v>13.77</v>
      </c>
      <c r="E135" s="115">
        <v>1.9</v>
      </c>
      <c r="F135" s="115">
        <v>2.68</v>
      </c>
      <c r="G135" s="119">
        <v>17.100000000000001</v>
      </c>
      <c r="H135" s="119">
        <v>115</v>
      </c>
      <c r="I135" s="119">
        <v>3</v>
      </c>
      <c r="J135" s="119">
        <v>2.79</v>
      </c>
      <c r="K135" s="119">
        <v>0.39</v>
      </c>
      <c r="L135" s="119">
        <v>1.68</v>
      </c>
      <c r="M135" s="119">
        <v>6.3</v>
      </c>
      <c r="N135" s="119">
        <v>1.1299999999999999</v>
      </c>
      <c r="O135" s="119">
        <v>2.93</v>
      </c>
      <c r="P135" s="119">
        <v>1375</v>
      </c>
      <c r="Q135" s="119">
        <v>1</v>
      </c>
      <c r="R135" s="119">
        <v>53</v>
      </c>
      <c r="S135" s="121">
        <v>0</v>
      </c>
      <c r="T135" s="121">
        <v>3.4406911563184394E+18</v>
      </c>
    </row>
    <row r="136" spans="3:20" ht="15" customHeight="1">
      <c r="C136" s="113" t="b">
        <v>0</v>
      </c>
      <c r="D136" s="114">
        <v>13.74</v>
      </c>
      <c r="E136" s="115">
        <v>1.67</v>
      </c>
      <c r="F136" s="115">
        <v>2.25</v>
      </c>
      <c r="G136" s="119">
        <v>16.399999999999999</v>
      </c>
      <c r="H136" s="119">
        <v>118</v>
      </c>
      <c r="I136" s="119">
        <v>2.6</v>
      </c>
      <c r="J136" s="119">
        <v>2.9</v>
      </c>
      <c r="K136" s="119">
        <v>0.21</v>
      </c>
      <c r="L136" s="119">
        <v>1.62</v>
      </c>
      <c r="M136" s="119">
        <v>5.85</v>
      </c>
      <c r="N136" s="119">
        <v>0.92</v>
      </c>
      <c r="O136" s="119">
        <v>3.2</v>
      </c>
      <c r="P136" s="119">
        <v>1060</v>
      </c>
      <c r="Q136" s="119">
        <v>1</v>
      </c>
      <c r="R136" s="119">
        <v>54</v>
      </c>
      <c r="S136" s="121">
        <v>0</v>
      </c>
      <c r="T136" s="121">
        <v>1.0824893795172575E+19</v>
      </c>
    </row>
    <row r="137" spans="3:20" ht="15" customHeight="1">
      <c r="C137" s="113" t="b">
        <v>0</v>
      </c>
      <c r="D137" s="114">
        <v>13.56</v>
      </c>
      <c r="E137" s="115">
        <v>1.73</v>
      </c>
      <c r="F137" s="115">
        <v>2.46</v>
      </c>
      <c r="G137" s="119">
        <v>20.5</v>
      </c>
      <c r="H137" s="119">
        <v>116</v>
      </c>
      <c r="I137" s="119">
        <v>2.96</v>
      </c>
      <c r="J137" s="119">
        <v>2.78</v>
      </c>
      <c r="K137" s="119">
        <v>0.2</v>
      </c>
      <c r="L137" s="119">
        <v>2.4500000000000002</v>
      </c>
      <c r="M137" s="119">
        <v>6.25</v>
      </c>
      <c r="N137" s="119">
        <v>0.98</v>
      </c>
      <c r="O137" s="119">
        <v>3.03</v>
      </c>
      <c r="P137" s="119">
        <v>1120</v>
      </c>
      <c r="Q137" s="119">
        <v>1</v>
      </c>
      <c r="R137" s="119">
        <v>55</v>
      </c>
      <c r="S137" s="121">
        <v>0</v>
      </c>
      <c r="T137" s="121">
        <v>1.2018846493583188E+19</v>
      </c>
    </row>
    <row r="138" spans="3:20" ht="15" customHeight="1">
      <c r="C138" s="113" t="b">
        <v>0</v>
      </c>
      <c r="D138" s="114">
        <v>14.22</v>
      </c>
      <c r="E138" s="115">
        <v>1.7</v>
      </c>
      <c r="F138" s="115">
        <v>2.2999999999999998</v>
      </c>
      <c r="G138" s="119">
        <v>16.3</v>
      </c>
      <c r="H138" s="119">
        <v>118</v>
      </c>
      <c r="I138" s="119">
        <v>3.2</v>
      </c>
      <c r="J138" s="119">
        <v>3</v>
      </c>
      <c r="K138" s="119">
        <v>0.26</v>
      </c>
      <c r="L138" s="119">
        <v>2.0299999999999998</v>
      </c>
      <c r="M138" s="119">
        <v>6.38</v>
      </c>
      <c r="N138" s="119">
        <v>0.94</v>
      </c>
      <c r="O138" s="119">
        <v>3.31</v>
      </c>
      <c r="P138" s="119">
        <v>970</v>
      </c>
      <c r="Q138" s="119">
        <v>1</v>
      </c>
      <c r="R138" s="119">
        <v>56</v>
      </c>
      <c r="S138" s="121">
        <v>0</v>
      </c>
      <c r="T138" s="121">
        <v>9.0973270085195796E+18</v>
      </c>
    </row>
    <row r="139" spans="3:20" ht="15" customHeight="1">
      <c r="C139" s="113" t="b">
        <v>0</v>
      </c>
      <c r="D139" s="114">
        <v>13.29</v>
      </c>
      <c r="E139" s="115">
        <v>1.97</v>
      </c>
      <c r="F139" s="115">
        <v>2.68</v>
      </c>
      <c r="G139" s="119">
        <v>16.8</v>
      </c>
      <c r="H139" s="119">
        <v>102</v>
      </c>
      <c r="I139" s="119">
        <v>3</v>
      </c>
      <c r="J139" s="119">
        <v>3.23</v>
      </c>
      <c r="K139" s="119">
        <v>0.31</v>
      </c>
      <c r="L139" s="119">
        <v>1.66</v>
      </c>
      <c r="M139" s="119">
        <v>6</v>
      </c>
      <c r="N139" s="119">
        <v>1.07</v>
      </c>
      <c r="O139" s="119">
        <v>2.84</v>
      </c>
      <c r="P139" s="119">
        <v>1270</v>
      </c>
      <c r="Q139" s="119">
        <v>1</v>
      </c>
      <c r="R139" s="119">
        <v>57</v>
      </c>
      <c r="S139" s="121">
        <v>0</v>
      </c>
      <c r="T139" s="121">
        <v>1.0972338798959247E+19</v>
      </c>
    </row>
    <row r="140" spans="3:20" ht="15" customHeight="1">
      <c r="C140" s="113" t="b">
        <v>0</v>
      </c>
      <c r="D140" s="114">
        <v>13.72</v>
      </c>
      <c r="E140" s="115">
        <v>1.43</v>
      </c>
      <c r="F140" s="115">
        <v>2.5</v>
      </c>
      <c r="G140" s="119">
        <v>16.7</v>
      </c>
      <c r="H140" s="119">
        <v>108</v>
      </c>
      <c r="I140" s="119">
        <v>3.4</v>
      </c>
      <c r="J140" s="119">
        <v>3.67</v>
      </c>
      <c r="K140" s="119">
        <v>0.19</v>
      </c>
      <c r="L140" s="119">
        <v>2.04</v>
      </c>
      <c r="M140" s="119">
        <v>6.8</v>
      </c>
      <c r="N140" s="119">
        <v>0.89</v>
      </c>
      <c r="O140" s="119">
        <v>2.87</v>
      </c>
      <c r="P140" s="119">
        <v>1285</v>
      </c>
      <c r="Q140" s="119">
        <v>1</v>
      </c>
      <c r="R140" s="119">
        <v>58</v>
      </c>
      <c r="S140" s="121">
        <v>0</v>
      </c>
      <c r="T140" s="121">
        <v>1.1282667444771346E+19</v>
      </c>
    </row>
    <row r="141" spans="3:20" ht="15" customHeight="1">
      <c r="C141" s="113" t="b">
        <v>0</v>
      </c>
      <c r="D141" s="114">
        <v>12.37</v>
      </c>
      <c r="E141" s="115">
        <v>0.94</v>
      </c>
      <c r="F141" s="115">
        <v>1.36</v>
      </c>
      <c r="G141" s="119">
        <v>10.6</v>
      </c>
      <c r="H141" s="119">
        <v>88</v>
      </c>
      <c r="I141" s="119">
        <v>1.98</v>
      </c>
      <c r="J141" s="119">
        <v>0.56999999999999995</v>
      </c>
      <c r="K141" s="119">
        <v>0.28000000000000003</v>
      </c>
      <c r="L141" s="119">
        <v>0.42</v>
      </c>
      <c r="M141" s="119">
        <v>1.95</v>
      </c>
      <c r="N141" s="119">
        <v>1.05</v>
      </c>
      <c r="O141" s="119">
        <v>1.82</v>
      </c>
      <c r="P141" s="119">
        <v>520</v>
      </c>
      <c r="Q141" s="119">
        <v>2</v>
      </c>
      <c r="R141" s="119">
        <v>59</v>
      </c>
      <c r="S141" s="121">
        <v>0</v>
      </c>
      <c r="T141" s="121">
        <v>1.4698398180606939E+19</v>
      </c>
    </row>
    <row r="142" spans="3:20" ht="15" customHeight="1">
      <c r="C142" s="113" t="b">
        <v>0</v>
      </c>
      <c r="D142" s="114">
        <v>12.33</v>
      </c>
      <c r="E142" s="115">
        <v>1.1000000000000001</v>
      </c>
      <c r="F142" s="115">
        <v>2.2799999999999998</v>
      </c>
      <c r="G142" s="119">
        <v>16</v>
      </c>
      <c r="H142" s="119">
        <v>101</v>
      </c>
      <c r="I142" s="119">
        <v>2.0499999999999998</v>
      </c>
      <c r="J142" s="119">
        <v>1.0900000000000001</v>
      </c>
      <c r="K142" s="119">
        <v>0.63</v>
      </c>
      <c r="L142" s="119">
        <v>0.41</v>
      </c>
      <c r="M142" s="119">
        <v>3.27</v>
      </c>
      <c r="N142" s="119">
        <v>1.25</v>
      </c>
      <c r="O142" s="119">
        <v>1.67</v>
      </c>
      <c r="P142" s="119">
        <v>680</v>
      </c>
      <c r="Q142" s="119">
        <v>2</v>
      </c>
      <c r="R142" s="119">
        <v>60</v>
      </c>
      <c r="S142" s="121">
        <v>0</v>
      </c>
      <c r="T142" s="121">
        <v>4.7132853463301294E+18</v>
      </c>
    </row>
    <row r="143" spans="3:20" ht="15" customHeight="1">
      <c r="C143" s="113" t="b">
        <v>0</v>
      </c>
      <c r="D143" s="114">
        <v>12.64</v>
      </c>
      <c r="E143" s="115">
        <v>1.36</v>
      </c>
      <c r="F143" s="115">
        <v>2.02</v>
      </c>
      <c r="G143" s="119">
        <v>16.8</v>
      </c>
      <c r="H143" s="119">
        <v>100</v>
      </c>
      <c r="I143" s="119">
        <v>2.02</v>
      </c>
      <c r="J143" s="119">
        <v>1.41</v>
      </c>
      <c r="K143" s="119">
        <v>0.53</v>
      </c>
      <c r="L143" s="119">
        <v>0.62</v>
      </c>
      <c r="M143" s="119">
        <v>5.75</v>
      </c>
      <c r="N143" s="119">
        <v>0.98</v>
      </c>
      <c r="O143" s="119">
        <v>1.59</v>
      </c>
      <c r="P143" s="119">
        <v>450</v>
      </c>
      <c r="Q143" s="119">
        <v>2</v>
      </c>
      <c r="R143" s="119">
        <v>61</v>
      </c>
      <c r="S143" s="121">
        <v>0</v>
      </c>
      <c r="T143" s="121">
        <v>9.7595252778725069E+18</v>
      </c>
    </row>
    <row r="144" spans="3:20" ht="15" customHeight="1">
      <c r="C144" s="113" t="b">
        <v>0</v>
      </c>
      <c r="D144" s="114">
        <v>13.67</v>
      </c>
      <c r="E144" s="115">
        <v>1.25</v>
      </c>
      <c r="F144" s="115">
        <v>1.92</v>
      </c>
      <c r="G144" s="119">
        <v>18</v>
      </c>
      <c r="H144" s="119">
        <v>94</v>
      </c>
      <c r="I144" s="119">
        <v>2.1</v>
      </c>
      <c r="J144" s="119">
        <v>1.79</v>
      </c>
      <c r="K144" s="119">
        <v>0.32</v>
      </c>
      <c r="L144" s="119">
        <v>0.73</v>
      </c>
      <c r="M144" s="119">
        <v>3.8</v>
      </c>
      <c r="N144" s="119">
        <v>1.23</v>
      </c>
      <c r="O144" s="119">
        <v>2.46</v>
      </c>
      <c r="P144" s="119">
        <v>630</v>
      </c>
      <c r="Q144" s="119">
        <v>2</v>
      </c>
      <c r="R144" s="119">
        <v>62</v>
      </c>
      <c r="S144" s="121">
        <v>0</v>
      </c>
      <c r="T144" s="121">
        <v>1.1942966349891105E+19</v>
      </c>
    </row>
    <row r="145" spans="3:20" ht="15" customHeight="1">
      <c r="C145" s="113" t="b">
        <v>0</v>
      </c>
      <c r="D145" s="114">
        <v>12.37</v>
      </c>
      <c r="E145" s="115">
        <v>1.1299999999999999</v>
      </c>
      <c r="F145" s="115">
        <v>2.16</v>
      </c>
      <c r="G145" s="119">
        <v>19</v>
      </c>
      <c r="H145" s="119">
        <v>87</v>
      </c>
      <c r="I145" s="119">
        <v>3.5</v>
      </c>
      <c r="J145" s="119">
        <v>3.1</v>
      </c>
      <c r="K145" s="119">
        <v>0.19</v>
      </c>
      <c r="L145" s="119">
        <v>1.87</v>
      </c>
      <c r="M145" s="119">
        <v>4.45</v>
      </c>
      <c r="N145" s="119">
        <v>1.22</v>
      </c>
      <c r="O145" s="119">
        <v>2.87</v>
      </c>
      <c r="P145" s="119">
        <v>420</v>
      </c>
      <c r="Q145" s="119">
        <v>2</v>
      </c>
      <c r="R145" s="119">
        <v>63</v>
      </c>
      <c r="S145" s="121">
        <v>0</v>
      </c>
      <c r="T145" s="121">
        <v>3.0365199961582044E+18</v>
      </c>
    </row>
    <row r="146" spans="3:20" ht="15" customHeight="1">
      <c r="C146" s="113" t="b">
        <v>0</v>
      </c>
      <c r="D146" s="114">
        <v>12.17</v>
      </c>
      <c r="E146" s="115">
        <v>1.45</v>
      </c>
      <c r="F146" s="115">
        <v>2.5299999999999998</v>
      </c>
      <c r="G146" s="119">
        <v>19</v>
      </c>
      <c r="H146" s="119">
        <v>104</v>
      </c>
      <c r="I146" s="119">
        <v>1.89</v>
      </c>
      <c r="J146" s="119">
        <v>1.75</v>
      </c>
      <c r="K146" s="119">
        <v>0.45</v>
      </c>
      <c r="L146" s="119">
        <v>1.03</v>
      </c>
      <c r="M146" s="119">
        <v>2.95</v>
      </c>
      <c r="N146" s="119">
        <v>1.45</v>
      </c>
      <c r="O146" s="119">
        <v>2.23</v>
      </c>
      <c r="P146" s="119">
        <v>355</v>
      </c>
      <c r="Q146" s="119">
        <v>2</v>
      </c>
      <c r="R146" s="119">
        <v>64</v>
      </c>
      <c r="S146" s="121">
        <v>0</v>
      </c>
      <c r="T146" s="121">
        <v>1.4967200102190825E+19</v>
      </c>
    </row>
    <row r="147" spans="3:20" ht="15" customHeight="1">
      <c r="C147" s="113" t="b">
        <v>0</v>
      </c>
      <c r="D147" s="114">
        <v>12.37</v>
      </c>
      <c r="E147" s="115">
        <v>1.21</v>
      </c>
      <c r="F147" s="115">
        <v>2.56</v>
      </c>
      <c r="G147" s="119">
        <v>18.100000000000001</v>
      </c>
      <c r="H147" s="119">
        <v>98</v>
      </c>
      <c r="I147" s="119">
        <v>2.42</v>
      </c>
      <c r="J147" s="119">
        <v>2.65</v>
      </c>
      <c r="K147" s="119">
        <v>0.37</v>
      </c>
      <c r="L147" s="119">
        <v>2.08</v>
      </c>
      <c r="M147" s="119">
        <v>4.5999999999999996</v>
      </c>
      <c r="N147" s="119">
        <v>1.19</v>
      </c>
      <c r="O147" s="119">
        <v>2.2999999999999998</v>
      </c>
      <c r="P147" s="119">
        <v>678</v>
      </c>
      <c r="Q147" s="119">
        <v>2</v>
      </c>
      <c r="R147" s="119">
        <v>65</v>
      </c>
      <c r="S147" s="121">
        <v>0</v>
      </c>
      <c r="T147" s="121">
        <v>8.182279801190473E+17</v>
      </c>
    </row>
    <row r="148" spans="3:20" ht="15" customHeight="1">
      <c r="C148" s="113" t="b">
        <v>0</v>
      </c>
      <c r="D148" s="114">
        <v>13.11</v>
      </c>
      <c r="E148" s="115">
        <v>1.01</v>
      </c>
      <c r="F148" s="115">
        <v>1.7</v>
      </c>
      <c r="G148" s="119">
        <v>15</v>
      </c>
      <c r="H148" s="119">
        <v>78</v>
      </c>
      <c r="I148" s="119">
        <v>2.98</v>
      </c>
      <c r="J148" s="119">
        <v>3.18</v>
      </c>
      <c r="K148" s="119">
        <v>0.26</v>
      </c>
      <c r="L148" s="119">
        <v>2.2799999999999998</v>
      </c>
      <c r="M148" s="119">
        <v>5.3</v>
      </c>
      <c r="N148" s="119">
        <v>1.1200000000000001</v>
      </c>
      <c r="O148" s="119">
        <v>3.18</v>
      </c>
      <c r="P148" s="119">
        <v>502</v>
      </c>
      <c r="Q148" s="119">
        <v>2</v>
      </c>
      <c r="R148" s="119">
        <v>66</v>
      </c>
      <c r="S148" s="121">
        <v>0</v>
      </c>
      <c r="T148" s="121">
        <v>1.6743222450968895E+19</v>
      </c>
    </row>
    <row r="149" spans="3:20" ht="15" customHeight="1">
      <c r="C149" s="113" t="b">
        <v>0</v>
      </c>
      <c r="D149" s="114">
        <v>12.37</v>
      </c>
      <c r="E149" s="115">
        <v>1.17</v>
      </c>
      <c r="F149" s="115">
        <v>1.92</v>
      </c>
      <c r="G149" s="119">
        <v>19.600000000000001</v>
      </c>
      <c r="H149" s="119">
        <v>78</v>
      </c>
      <c r="I149" s="119">
        <v>2.11</v>
      </c>
      <c r="J149" s="119">
        <v>2</v>
      </c>
      <c r="K149" s="119">
        <v>0.27</v>
      </c>
      <c r="L149" s="119">
        <v>1.04</v>
      </c>
      <c r="M149" s="119">
        <v>4.68</v>
      </c>
      <c r="N149" s="119">
        <v>1.1200000000000001</v>
      </c>
      <c r="O149" s="119">
        <v>3.48</v>
      </c>
      <c r="P149" s="119">
        <v>510</v>
      </c>
      <c r="Q149" s="119">
        <v>2</v>
      </c>
      <c r="R149" s="119">
        <v>67</v>
      </c>
      <c r="S149" s="121">
        <v>0</v>
      </c>
      <c r="T149" s="121">
        <v>5.5329250674582927E+18</v>
      </c>
    </row>
    <row r="150" spans="3:20" ht="15" customHeight="1">
      <c r="C150" s="113" t="b">
        <v>0</v>
      </c>
      <c r="D150" s="114">
        <v>13.34</v>
      </c>
      <c r="E150" s="115">
        <v>0.94</v>
      </c>
      <c r="F150" s="115">
        <v>2.36</v>
      </c>
      <c r="G150" s="119">
        <v>17</v>
      </c>
      <c r="H150" s="119">
        <v>110</v>
      </c>
      <c r="I150" s="119">
        <v>2.5299999999999998</v>
      </c>
      <c r="J150" s="119">
        <v>1.3</v>
      </c>
      <c r="K150" s="119">
        <v>0.55000000000000004</v>
      </c>
      <c r="L150" s="119">
        <v>0.42</v>
      </c>
      <c r="M150" s="119">
        <v>3.17</v>
      </c>
      <c r="N150" s="119">
        <v>1.02</v>
      </c>
      <c r="O150" s="119">
        <v>1.93</v>
      </c>
      <c r="P150" s="119">
        <v>750</v>
      </c>
      <c r="Q150" s="119">
        <v>2</v>
      </c>
      <c r="R150" s="119">
        <v>68</v>
      </c>
      <c r="S150" s="121">
        <v>0</v>
      </c>
      <c r="T150" s="121">
        <v>9.6825005526929142E+18</v>
      </c>
    </row>
    <row r="151" spans="3:20" ht="15" customHeight="1">
      <c r="C151" s="113" t="b">
        <v>0</v>
      </c>
      <c r="D151" s="114">
        <v>12.21</v>
      </c>
      <c r="E151" s="115">
        <v>1.19</v>
      </c>
      <c r="F151" s="115">
        <v>1.75</v>
      </c>
      <c r="G151" s="119">
        <v>16.8</v>
      </c>
      <c r="H151" s="119">
        <v>151</v>
      </c>
      <c r="I151" s="119">
        <v>1.85</v>
      </c>
      <c r="J151" s="119">
        <v>1.28</v>
      </c>
      <c r="K151" s="119">
        <v>0.14000000000000001</v>
      </c>
      <c r="L151" s="119">
        <v>2.5</v>
      </c>
      <c r="M151" s="119">
        <v>2.85</v>
      </c>
      <c r="N151" s="119">
        <v>1.28</v>
      </c>
      <c r="O151" s="119">
        <v>3.07</v>
      </c>
      <c r="P151" s="119">
        <v>718</v>
      </c>
      <c r="Q151" s="119">
        <v>2</v>
      </c>
      <c r="R151" s="119">
        <v>69</v>
      </c>
      <c r="S151" s="121">
        <v>0</v>
      </c>
      <c r="T151" s="121">
        <v>1.0531185511140815E+18</v>
      </c>
    </row>
    <row r="152" spans="3:20" ht="15" customHeight="1">
      <c r="C152" s="113" t="b">
        <v>0</v>
      </c>
      <c r="D152" s="114">
        <v>12.29</v>
      </c>
      <c r="E152" s="115">
        <v>1.61</v>
      </c>
      <c r="F152" s="115">
        <v>2.21</v>
      </c>
      <c r="G152" s="119">
        <v>20.399999999999999</v>
      </c>
      <c r="H152" s="119">
        <v>103</v>
      </c>
      <c r="I152" s="119">
        <v>1.1000000000000001</v>
      </c>
      <c r="J152" s="119">
        <v>1.02</v>
      </c>
      <c r="K152" s="119">
        <v>0.37</v>
      </c>
      <c r="L152" s="119">
        <v>1.46</v>
      </c>
      <c r="M152" s="119">
        <v>3.05</v>
      </c>
      <c r="N152" s="119">
        <v>0.90600000000000003</v>
      </c>
      <c r="O152" s="119">
        <v>1.82</v>
      </c>
      <c r="P152" s="119">
        <v>870</v>
      </c>
      <c r="Q152" s="119">
        <v>2</v>
      </c>
      <c r="R152" s="119">
        <v>70</v>
      </c>
      <c r="S152" s="121">
        <v>0</v>
      </c>
      <c r="T152" s="121">
        <v>6.4866963591465277E+18</v>
      </c>
    </row>
    <row r="153" spans="3:20" ht="15" customHeight="1">
      <c r="C153" s="113" t="b">
        <v>0</v>
      </c>
      <c r="D153" s="114">
        <v>13.86</v>
      </c>
      <c r="E153" s="115">
        <v>1.51</v>
      </c>
      <c r="F153" s="115">
        <v>2.67</v>
      </c>
      <c r="G153" s="119">
        <v>25</v>
      </c>
      <c r="H153" s="119">
        <v>86</v>
      </c>
      <c r="I153" s="119">
        <v>2.95</v>
      </c>
      <c r="J153" s="119">
        <v>2.86</v>
      </c>
      <c r="K153" s="119">
        <v>0.21</v>
      </c>
      <c r="L153" s="119">
        <v>1.87</v>
      </c>
      <c r="M153" s="119">
        <v>3.38</v>
      </c>
      <c r="N153" s="119">
        <v>1.36</v>
      </c>
      <c r="O153" s="119">
        <v>3.16</v>
      </c>
      <c r="P153" s="119">
        <v>410</v>
      </c>
      <c r="Q153" s="119">
        <v>2</v>
      </c>
      <c r="R153" s="119">
        <v>71</v>
      </c>
      <c r="S153" s="121">
        <v>0</v>
      </c>
      <c r="T153" s="121">
        <v>4.7392785999122207E+18</v>
      </c>
    </row>
    <row r="154" spans="3:20" ht="15" customHeight="1">
      <c r="C154" s="113" t="b">
        <v>0</v>
      </c>
      <c r="D154" s="114">
        <v>13.49</v>
      </c>
      <c r="E154" s="115">
        <v>1.66</v>
      </c>
      <c r="F154" s="115">
        <v>2.2400000000000002</v>
      </c>
      <c r="G154" s="119">
        <v>24</v>
      </c>
      <c r="H154" s="119">
        <v>87</v>
      </c>
      <c r="I154" s="119">
        <v>1.88</v>
      </c>
      <c r="J154" s="119">
        <v>1.84</v>
      </c>
      <c r="K154" s="119">
        <v>0.27</v>
      </c>
      <c r="L154" s="119">
        <v>1.03</v>
      </c>
      <c r="M154" s="119">
        <v>3.74</v>
      </c>
      <c r="N154" s="119">
        <v>0.98</v>
      </c>
      <c r="O154" s="119">
        <v>2.78</v>
      </c>
      <c r="P154" s="119">
        <v>472</v>
      </c>
      <c r="Q154" s="119">
        <v>2</v>
      </c>
      <c r="R154" s="119">
        <v>72</v>
      </c>
      <c r="S154" s="121">
        <v>0</v>
      </c>
      <c r="T154" s="121">
        <v>2.9581578550621716E+18</v>
      </c>
    </row>
    <row r="155" spans="3:20" ht="15" customHeight="1">
      <c r="C155" s="113" t="b">
        <v>0</v>
      </c>
      <c r="D155" s="114">
        <v>12.99</v>
      </c>
      <c r="E155" s="115">
        <v>1.67</v>
      </c>
      <c r="F155" s="115">
        <v>2.6</v>
      </c>
      <c r="G155" s="119">
        <v>30</v>
      </c>
      <c r="H155" s="119">
        <v>139</v>
      </c>
      <c r="I155" s="119">
        <v>3.3</v>
      </c>
      <c r="J155" s="119">
        <v>2.89</v>
      </c>
      <c r="K155" s="119">
        <v>0.21</v>
      </c>
      <c r="L155" s="119">
        <v>1.96</v>
      </c>
      <c r="M155" s="119">
        <v>3.35</v>
      </c>
      <c r="N155" s="119">
        <v>1.31</v>
      </c>
      <c r="O155" s="119">
        <v>3.5</v>
      </c>
      <c r="P155" s="119">
        <v>985</v>
      </c>
      <c r="Q155" s="119">
        <v>2</v>
      </c>
      <c r="R155" s="119">
        <v>73</v>
      </c>
      <c r="S155" s="121">
        <v>0</v>
      </c>
      <c r="T155" s="121">
        <v>8.3436046808440156E+18</v>
      </c>
    </row>
    <row r="156" spans="3:20" ht="15" customHeight="1">
      <c r="C156" s="113" t="b">
        <v>0</v>
      </c>
      <c r="D156" s="114">
        <v>11.96</v>
      </c>
      <c r="E156" s="115">
        <v>1.0900000000000001</v>
      </c>
      <c r="F156" s="115">
        <v>2.2999999999999998</v>
      </c>
      <c r="G156" s="119">
        <v>21</v>
      </c>
      <c r="H156" s="119">
        <v>101</v>
      </c>
      <c r="I156" s="119">
        <v>3.38</v>
      </c>
      <c r="J156" s="119">
        <v>2.14</v>
      </c>
      <c r="K156" s="119">
        <v>0.13</v>
      </c>
      <c r="L156" s="119">
        <v>1.65</v>
      </c>
      <c r="M156" s="119">
        <v>3.21</v>
      </c>
      <c r="N156" s="119">
        <v>0.99</v>
      </c>
      <c r="O156" s="119">
        <v>3.13</v>
      </c>
      <c r="P156" s="119">
        <v>886</v>
      </c>
      <c r="Q156" s="119">
        <v>2</v>
      </c>
      <c r="R156" s="119">
        <v>74</v>
      </c>
      <c r="S156" s="121">
        <v>0</v>
      </c>
      <c r="T156" s="121">
        <v>5.1064432324472709E+18</v>
      </c>
    </row>
    <row r="157" spans="3:20" ht="15" customHeight="1">
      <c r="C157" s="113" t="b">
        <v>0</v>
      </c>
      <c r="D157" s="114">
        <v>11.66</v>
      </c>
      <c r="E157" s="115">
        <v>1.88</v>
      </c>
      <c r="F157" s="115">
        <v>1.92</v>
      </c>
      <c r="G157" s="119">
        <v>16</v>
      </c>
      <c r="H157" s="119">
        <v>97</v>
      </c>
      <c r="I157" s="119">
        <v>1.61</v>
      </c>
      <c r="J157" s="119">
        <v>1.57</v>
      </c>
      <c r="K157" s="119">
        <v>0.34</v>
      </c>
      <c r="L157" s="119">
        <v>1.1499999999999999</v>
      </c>
      <c r="M157" s="119">
        <v>3.8</v>
      </c>
      <c r="N157" s="119">
        <v>1.23</v>
      </c>
      <c r="O157" s="119">
        <v>2.14</v>
      </c>
      <c r="P157" s="119">
        <v>428</v>
      </c>
      <c r="Q157" s="119">
        <v>2</v>
      </c>
      <c r="R157" s="119">
        <v>75</v>
      </c>
      <c r="S157" s="121">
        <v>0</v>
      </c>
      <c r="T157" s="121">
        <v>1.0943195030315671E+18</v>
      </c>
    </row>
    <row r="158" spans="3:20" ht="15" customHeight="1">
      <c r="C158" s="113" t="b">
        <v>0</v>
      </c>
      <c r="D158" s="114">
        <v>13.03</v>
      </c>
      <c r="E158" s="115">
        <v>0.9</v>
      </c>
      <c r="F158" s="115">
        <v>1.71</v>
      </c>
      <c r="G158" s="119">
        <v>16</v>
      </c>
      <c r="H158" s="119">
        <v>86</v>
      </c>
      <c r="I158" s="119">
        <v>1.95</v>
      </c>
      <c r="J158" s="119">
        <v>2.0299999999999998</v>
      </c>
      <c r="K158" s="119">
        <v>0.24</v>
      </c>
      <c r="L158" s="119">
        <v>1.46</v>
      </c>
      <c r="M158" s="119">
        <v>4.5999999999999996</v>
      </c>
      <c r="N158" s="119">
        <v>1.19</v>
      </c>
      <c r="O158" s="119">
        <v>2.48</v>
      </c>
      <c r="P158" s="119">
        <v>392</v>
      </c>
      <c r="Q158" s="119">
        <v>2</v>
      </c>
      <c r="R158" s="119">
        <v>76</v>
      </c>
      <c r="S158" s="121">
        <v>0</v>
      </c>
      <c r="T158" s="121">
        <v>8.0548002539697572E+18</v>
      </c>
    </row>
    <row r="159" spans="3:20" ht="15" customHeight="1">
      <c r="C159" s="113" t="b">
        <v>0</v>
      </c>
      <c r="D159" s="114">
        <v>11.84</v>
      </c>
      <c r="E159" s="115">
        <v>2.89</v>
      </c>
      <c r="F159" s="115">
        <v>2.23</v>
      </c>
      <c r="G159" s="119">
        <v>18</v>
      </c>
      <c r="H159" s="119">
        <v>112</v>
      </c>
      <c r="I159" s="119">
        <v>1.72</v>
      </c>
      <c r="J159" s="119">
        <v>1.32</v>
      </c>
      <c r="K159" s="119">
        <v>0.43</v>
      </c>
      <c r="L159" s="119">
        <v>0.95</v>
      </c>
      <c r="M159" s="119">
        <v>2.65</v>
      </c>
      <c r="N159" s="119">
        <v>0.96</v>
      </c>
      <c r="O159" s="119">
        <v>2.52</v>
      </c>
      <c r="P159" s="119">
        <v>500</v>
      </c>
      <c r="Q159" s="119">
        <v>2</v>
      </c>
      <c r="R159" s="119">
        <v>77</v>
      </c>
      <c r="S159" s="121">
        <v>0</v>
      </c>
      <c r="T159" s="121">
        <v>4.2043224945172352E+18</v>
      </c>
    </row>
    <row r="160" spans="3:20" ht="15" customHeight="1">
      <c r="C160" s="113" t="b">
        <v>0</v>
      </c>
      <c r="D160" s="114">
        <v>12.33</v>
      </c>
      <c r="E160" s="115">
        <v>0.99</v>
      </c>
      <c r="F160" s="115">
        <v>1.95</v>
      </c>
      <c r="G160" s="119">
        <v>14.8</v>
      </c>
      <c r="H160" s="119">
        <v>136</v>
      </c>
      <c r="I160" s="119">
        <v>1.9</v>
      </c>
      <c r="J160" s="119">
        <v>1.85</v>
      </c>
      <c r="K160" s="119">
        <v>0.35</v>
      </c>
      <c r="L160" s="119">
        <v>2.76</v>
      </c>
      <c r="M160" s="119">
        <v>3.4</v>
      </c>
      <c r="N160" s="119">
        <v>1.06</v>
      </c>
      <c r="O160" s="119">
        <v>2.31</v>
      </c>
      <c r="P160" s="119">
        <v>750</v>
      </c>
      <c r="Q160" s="119">
        <v>2</v>
      </c>
      <c r="R160" s="119">
        <v>78</v>
      </c>
      <c r="S160" s="121">
        <v>0</v>
      </c>
      <c r="T160" s="121">
        <v>1.0298218136221606E+19</v>
      </c>
    </row>
    <row r="161" spans="3:20" ht="15" customHeight="1">
      <c r="C161" s="113" t="b">
        <v>0</v>
      </c>
      <c r="D161" s="114">
        <v>12.7</v>
      </c>
      <c r="E161" s="115">
        <v>3.87</v>
      </c>
      <c r="F161" s="115">
        <v>2.4</v>
      </c>
      <c r="G161" s="119">
        <v>23</v>
      </c>
      <c r="H161" s="119">
        <v>101</v>
      </c>
      <c r="I161" s="119">
        <v>2.83</v>
      </c>
      <c r="J161" s="119">
        <v>2.5499999999999998</v>
      </c>
      <c r="K161" s="119">
        <v>0.43</v>
      </c>
      <c r="L161" s="119">
        <v>1.95</v>
      </c>
      <c r="M161" s="119">
        <v>2.57</v>
      </c>
      <c r="N161" s="119">
        <v>1.19</v>
      </c>
      <c r="O161" s="119">
        <v>3.13</v>
      </c>
      <c r="P161" s="119">
        <v>463</v>
      </c>
      <c r="Q161" s="119">
        <v>2</v>
      </c>
      <c r="R161" s="119">
        <v>79</v>
      </c>
      <c r="S161" s="121">
        <v>0</v>
      </c>
      <c r="T161" s="121">
        <v>1.7292325577365586E+19</v>
      </c>
    </row>
    <row r="162" spans="3:20" ht="15" customHeight="1">
      <c r="C162" s="113" t="b">
        <v>0</v>
      </c>
      <c r="D162" s="114">
        <v>12</v>
      </c>
      <c r="E162" s="115">
        <v>0.92</v>
      </c>
      <c r="F162" s="115">
        <v>2</v>
      </c>
      <c r="G162" s="119">
        <v>19</v>
      </c>
      <c r="H162" s="119">
        <v>86</v>
      </c>
      <c r="I162" s="119">
        <v>2.42</v>
      </c>
      <c r="J162" s="119">
        <v>2.2599999999999998</v>
      </c>
      <c r="K162" s="119">
        <v>0.3</v>
      </c>
      <c r="L162" s="119">
        <v>1.43</v>
      </c>
      <c r="M162" s="119">
        <v>2.5</v>
      </c>
      <c r="N162" s="119">
        <v>1.38</v>
      </c>
      <c r="O162" s="119">
        <v>3.12</v>
      </c>
      <c r="P162" s="119">
        <v>278</v>
      </c>
      <c r="Q162" s="119">
        <v>2</v>
      </c>
      <c r="R162" s="119">
        <v>80</v>
      </c>
      <c r="S162" s="121">
        <v>0</v>
      </c>
      <c r="T162" s="121">
        <v>2.2259442084449068E+18</v>
      </c>
    </row>
    <row r="163" spans="3:20" ht="15" customHeight="1">
      <c r="C163" s="113" t="b">
        <v>0</v>
      </c>
      <c r="D163" s="114">
        <v>12.72</v>
      </c>
      <c r="E163" s="115">
        <v>1.81</v>
      </c>
      <c r="F163" s="115">
        <v>2.2000000000000002</v>
      </c>
      <c r="G163" s="119">
        <v>18.8</v>
      </c>
      <c r="H163" s="119">
        <v>86</v>
      </c>
      <c r="I163" s="119">
        <v>2.2000000000000002</v>
      </c>
      <c r="J163" s="119">
        <v>2.5299999999999998</v>
      </c>
      <c r="K163" s="119">
        <v>0.26</v>
      </c>
      <c r="L163" s="119">
        <v>1.77</v>
      </c>
      <c r="M163" s="119">
        <v>3.9</v>
      </c>
      <c r="N163" s="119">
        <v>1.1599999999999999</v>
      </c>
      <c r="O163" s="119">
        <v>3.14</v>
      </c>
      <c r="P163" s="119">
        <v>714</v>
      </c>
      <c r="Q163" s="119">
        <v>2</v>
      </c>
      <c r="R163" s="119">
        <v>81</v>
      </c>
      <c r="S163" s="121">
        <v>0</v>
      </c>
      <c r="T163" s="121">
        <v>1.1077212517647798E+19</v>
      </c>
    </row>
    <row r="164" spans="3:20" ht="15" customHeight="1">
      <c r="C164" s="113" t="b">
        <v>0</v>
      </c>
      <c r="D164" s="114">
        <v>12.08</v>
      </c>
      <c r="E164" s="115">
        <v>1.1299999999999999</v>
      </c>
      <c r="F164" s="115">
        <v>2.5099999999999998</v>
      </c>
      <c r="G164" s="119">
        <v>24</v>
      </c>
      <c r="H164" s="119">
        <v>78</v>
      </c>
      <c r="I164" s="119">
        <v>2</v>
      </c>
      <c r="J164" s="119">
        <v>1.58</v>
      </c>
      <c r="K164" s="119">
        <v>0.4</v>
      </c>
      <c r="L164" s="119">
        <v>1.4</v>
      </c>
      <c r="M164" s="119">
        <v>2.2000000000000002</v>
      </c>
      <c r="N164" s="119">
        <v>1.31</v>
      </c>
      <c r="O164" s="119">
        <v>2.72</v>
      </c>
      <c r="P164" s="119">
        <v>630</v>
      </c>
      <c r="Q164" s="119">
        <v>2</v>
      </c>
      <c r="R164" s="119">
        <v>82</v>
      </c>
      <c r="S164" s="121">
        <v>0</v>
      </c>
      <c r="T164" s="121">
        <v>1.7017440980853604E+19</v>
      </c>
    </row>
    <row r="165" spans="3:20" ht="15" customHeight="1">
      <c r="C165" s="113" t="b">
        <v>0</v>
      </c>
      <c r="D165" s="114">
        <v>13.05</v>
      </c>
      <c r="E165" s="115">
        <v>3.86</v>
      </c>
      <c r="F165" s="115">
        <v>2.3199999999999998</v>
      </c>
      <c r="G165" s="119">
        <v>22.5</v>
      </c>
      <c r="H165" s="119">
        <v>85</v>
      </c>
      <c r="I165" s="119">
        <v>1.65</v>
      </c>
      <c r="J165" s="119">
        <v>1.59</v>
      </c>
      <c r="K165" s="119">
        <v>0.61</v>
      </c>
      <c r="L165" s="119">
        <v>1.62</v>
      </c>
      <c r="M165" s="119">
        <v>4.8</v>
      </c>
      <c r="N165" s="119">
        <v>0.84</v>
      </c>
      <c r="O165" s="119">
        <v>2.0099999999999998</v>
      </c>
      <c r="P165" s="119">
        <v>515</v>
      </c>
      <c r="Q165" s="119">
        <v>2</v>
      </c>
      <c r="R165" s="119">
        <v>83</v>
      </c>
      <c r="S165" s="121">
        <v>0</v>
      </c>
      <c r="T165" s="121">
        <v>1.4390616830673809E+19</v>
      </c>
    </row>
    <row r="166" spans="3:20" ht="15" customHeight="1">
      <c r="C166" s="113" t="b">
        <v>0</v>
      </c>
      <c r="D166" s="114">
        <v>11.84</v>
      </c>
      <c r="E166" s="115">
        <v>0.89</v>
      </c>
      <c r="F166" s="115">
        <v>2.58</v>
      </c>
      <c r="G166" s="119">
        <v>18</v>
      </c>
      <c r="H166" s="119">
        <v>94</v>
      </c>
      <c r="I166" s="119">
        <v>2.2000000000000002</v>
      </c>
      <c r="J166" s="119">
        <v>2.21</v>
      </c>
      <c r="K166" s="119">
        <v>0.22</v>
      </c>
      <c r="L166" s="119">
        <v>2.35</v>
      </c>
      <c r="M166" s="119">
        <v>3.05</v>
      </c>
      <c r="N166" s="119">
        <v>0.79</v>
      </c>
      <c r="O166" s="119">
        <v>3.08</v>
      </c>
      <c r="P166" s="119">
        <v>520</v>
      </c>
      <c r="Q166" s="119">
        <v>2</v>
      </c>
      <c r="R166" s="119">
        <v>84</v>
      </c>
      <c r="S166" s="121">
        <v>0</v>
      </c>
      <c r="T166" s="121">
        <v>2.5944638419603282E+18</v>
      </c>
    </row>
    <row r="167" spans="3:20" ht="15" customHeight="1">
      <c r="C167" s="113" t="b">
        <v>0</v>
      </c>
      <c r="D167" s="114">
        <v>12.67</v>
      </c>
      <c r="E167" s="115">
        <v>0.98</v>
      </c>
      <c r="F167" s="115">
        <v>2.2400000000000002</v>
      </c>
      <c r="G167" s="119">
        <v>18</v>
      </c>
      <c r="H167" s="119">
        <v>99</v>
      </c>
      <c r="I167" s="119">
        <v>2.2000000000000002</v>
      </c>
      <c r="J167" s="119">
        <v>1.94</v>
      </c>
      <c r="K167" s="119">
        <v>0.3</v>
      </c>
      <c r="L167" s="119">
        <v>1.46</v>
      </c>
      <c r="M167" s="119">
        <v>2.62</v>
      </c>
      <c r="N167" s="119">
        <v>1.23</v>
      </c>
      <c r="O167" s="119">
        <v>3.16</v>
      </c>
      <c r="P167" s="119">
        <v>450</v>
      </c>
      <c r="Q167" s="119">
        <v>2</v>
      </c>
      <c r="R167" s="119">
        <v>85</v>
      </c>
      <c r="S167" s="121">
        <v>0</v>
      </c>
      <c r="T167" s="121">
        <v>9.564039885128874E+18</v>
      </c>
    </row>
    <row r="168" spans="3:20" ht="15" customHeight="1">
      <c r="C168" s="113" t="b">
        <v>0</v>
      </c>
      <c r="D168" s="114">
        <v>12.16</v>
      </c>
      <c r="E168" s="115">
        <v>1.61</v>
      </c>
      <c r="F168" s="115">
        <v>2.31</v>
      </c>
      <c r="G168" s="119">
        <v>22.8</v>
      </c>
      <c r="H168" s="119">
        <v>90</v>
      </c>
      <c r="I168" s="119">
        <v>1.78</v>
      </c>
      <c r="J168" s="119">
        <v>1.69</v>
      </c>
      <c r="K168" s="119">
        <v>0.43</v>
      </c>
      <c r="L168" s="119">
        <v>1.56</v>
      </c>
      <c r="M168" s="119">
        <v>2.4500000000000002</v>
      </c>
      <c r="N168" s="119">
        <v>1.33</v>
      </c>
      <c r="O168" s="119">
        <v>2.2599999999999998</v>
      </c>
      <c r="P168" s="119">
        <v>495</v>
      </c>
      <c r="Q168" s="119">
        <v>2</v>
      </c>
      <c r="R168" s="119">
        <v>86</v>
      </c>
      <c r="S168" s="121">
        <v>0</v>
      </c>
      <c r="T168" s="121">
        <v>2.6352827522897167E+18</v>
      </c>
    </row>
    <row r="169" spans="3:20" ht="15" customHeight="1">
      <c r="C169" s="113" t="b">
        <v>0</v>
      </c>
      <c r="D169" s="114">
        <v>11.65</v>
      </c>
      <c r="E169" s="115">
        <v>1.67</v>
      </c>
      <c r="F169" s="115">
        <v>2.62</v>
      </c>
      <c r="G169" s="119">
        <v>26</v>
      </c>
      <c r="H169" s="119">
        <v>88</v>
      </c>
      <c r="I169" s="119">
        <v>1.92</v>
      </c>
      <c r="J169" s="119">
        <v>1.61</v>
      </c>
      <c r="K169" s="119">
        <v>0.4</v>
      </c>
      <c r="L169" s="119">
        <v>1.34</v>
      </c>
      <c r="M169" s="119">
        <v>2.6</v>
      </c>
      <c r="N169" s="119">
        <v>1.36</v>
      </c>
      <c r="O169" s="119">
        <v>3.21</v>
      </c>
      <c r="P169" s="119">
        <v>562</v>
      </c>
      <c r="Q169" s="119">
        <v>2</v>
      </c>
      <c r="R169" s="119">
        <v>87</v>
      </c>
      <c r="S169" s="121">
        <v>0</v>
      </c>
      <c r="T169" s="121">
        <v>2.1423158015949033E+18</v>
      </c>
    </row>
    <row r="170" spans="3:20" ht="15" customHeight="1">
      <c r="C170" s="113" t="b">
        <v>0</v>
      </c>
      <c r="D170" s="114">
        <v>11.64</v>
      </c>
      <c r="E170" s="115">
        <v>2.06</v>
      </c>
      <c r="F170" s="115">
        <v>2.46</v>
      </c>
      <c r="G170" s="119">
        <v>21.6</v>
      </c>
      <c r="H170" s="119">
        <v>84</v>
      </c>
      <c r="I170" s="119">
        <v>1.95</v>
      </c>
      <c r="J170" s="119">
        <v>1.69</v>
      </c>
      <c r="K170" s="119">
        <v>0.48</v>
      </c>
      <c r="L170" s="119">
        <v>1.35</v>
      </c>
      <c r="M170" s="119">
        <v>2.8</v>
      </c>
      <c r="N170" s="119">
        <v>1</v>
      </c>
      <c r="O170" s="119">
        <v>2.75</v>
      </c>
      <c r="P170" s="119">
        <v>680</v>
      </c>
      <c r="Q170" s="119">
        <v>2</v>
      </c>
      <c r="R170" s="119">
        <v>88</v>
      </c>
      <c r="S170" s="121">
        <v>0</v>
      </c>
      <c r="T170" s="121">
        <v>1.8128202538674729E+19</v>
      </c>
    </row>
    <row r="171" spans="3:20" ht="15" customHeight="1">
      <c r="C171" s="113" t="b">
        <v>0</v>
      </c>
      <c r="D171" s="114">
        <v>12.08</v>
      </c>
      <c r="E171" s="115">
        <v>1.33</v>
      </c>
      <c r="F171" s="115">
        <v>2.2999999999999998</v>
      </c>
      <c r="G171" s="119">
        <v>23.6</v>
      </c>
      <c r="H171" s="119">
        <v>70</v>
      </c>
      <c r="I171" s="119">
        <v>2.2000000000000002</v>
      </c>
      <c r="J171" s="119">
        <v>1.59</v>
      </c>
      <c r="K171" s="119">
        <v>0.42</v>
      </c>
      <c r="L171" s="119">
        <v>1.38</v>
      </c>
      <c r="M171" s="119">
        <v>1.74</v>
      </c>
      <c r="N171" s="119">
        <v>1.07</v>
      </c>
      <c r="O171" s="119">
        <v>3.21</v>
      </c>
      <c r="P171" s="119">
        <v>625</v>
      </c>
      <c r="Q171" s="119">
        <v>2</v>
      </c>
      <c r="R171" s="119">
        <v>89</v>
      </c>
      <c r="S171" s="121">
        <v>0</v>
      </c>
      <c r="T171" s="121">
        <v>1.520466183267839E+18</v>
      </c>
    </row>
    <row r="172" spans="3:20" ht="15" customHeight="1">
      <c r="C172" s="113" t="b">
        <v>0</v>
      </c>
      <c r="D172" s="114">
        <v>12.08</v>
      </c>
      <c r="E172" s="115">
        <v>1.83</v>
      </c>
      <c r="F172" s="115">
        <v>2.3199999999999998</v>
      </c>
      <c r="G172" s="119">
        <v>18.5</v>
      </c>
      <c r="H172" s="119">
        <v>81</v>
      </c>
      <c r="I172" s="119">
        <v>1.6</v>
      </c>
      <c r="J172" s="119">
        <v>1.5</v>
      </c>
      <c r="K172" s="119">
        <v>0.52</v>
      </c>
      <c r="L172" s="119">
        <v>1.64</v>
      </c>
      <c r="M172" s="119">
        <v>2.4</v>
      </c>
      <c r="N172" s="119">
        <v>1.08</v>
      </c>
      <c r="O172" s="119">
        <v>2.27</v>
      </c>
      <c r="P172" s="119">
        <v>480</v>
      </c>
      <c r="Q172" s="119">
        <v>2</v>
      </c>
      <c r="R172" s="119">
        <v>90</v>
      </c>
      <c r="S172" s="121">
        <v>0</v>
      </c>
      <c r="T172" s="121">
        <v>9.4917818538671452E+18</v>
      </c>
    </row>
    <row r="173" spans="3:20" ht="15" customHeight="1">
      <c r="C173" s="113" t="b">
        <v>0</v>
      </c>
      <c r="D173" s="114">
        <v>12</v>
      </c>
      <c r="E173" s="115">
        <v>1.51</v>
      </c>
      <c r="F173" s="115">
        <v>2.42</v>
      </c>
      <c r="G173" s="119">
        <v>22</v>
      </c>
      <c r="H173" s="119">
        <v>86</v>
      </c>
      <c r="I173" s="119">
        <v>1.45</v>
      </c>
      <c r="J173" s="119">
        <v>1.25</v>
      </c>
      <c r="K173" s="119">
        <v>0.5</v>
      </c>
      <c r="L173" s="119">
        <v>1.63</v>
      </c>
      <c r="M173" s="119">
        <v>3.6</v>
      </c>
      <c r="N173" s="119">
        <v>1.05</v>
      </c>
      <c r="O173" s="119">
        <v>2.65</v>
      </c>
      <c r="P173" s="119">
        <v>450</v>
      </c>
      <c r="Q173" s="119">
        <v>2</v>
      </c>
      <c r="R173" s="119">
        <v>91</v>
      </c>
      <c r="S173" s="121">
        <v>0</v>
      </c>
      <c r="T173" s="121">
        <v>1.4836928216482324E+19</v>
      </c>
    </row>
    <row r="174" spans="3:20" ht="15" customHeight="1">
      <c r="C174" s="113" t="b">
        <v>0</v>
      </c>
      <c r="D174" s="114">
        <v>12.69</v>
      </c>
      <c r="E174" s="115">
        <v>1.53</v>
      </c>
      <c r="F174" s="115">
        <v>2.2599999999999998</v>
      </c>
      <c r="G174" s="119">
        <v>20.7</v>
      </c>
      <c r="H174" s="119">
        <v>80</v>
      </c>
      <c r="I174" s="119">
        <v>1.38</v>
      </c>
      <c r="J174" s="119">
        <v>1.46</v>
      </c>
      <c r="K174" s="119">
        <v>0.57999999999999996</v>
      </c>
      <c r="L174" s="119">
        <v>1.62</v>
      </c>
      <c r="M174" s="119">
        <v>3.05</v>
      </c>
      <c r="N174" s="119">
        <v>0.96</v>
      </c>
      <c r="O174" s="119">
        <v>2.06</v>
      </c>
      <c r="P174" s="119">
        <v>495</v>
      </c>
      <c r="Q174" s="119">
        <v>2</v>
      </c>
      <c r="R174" s="119">
        <v>92</v>
      </c>
      <c r="S174" s="121">
        <v>0</v>
      </c>
      <c r="T174" s="121">
        <v>1.3305737942961613E+19</v>
      </c>
    </row>
    <row r="175" spans="3:20" ht="15" customHeight="1">
      <c r="C175" s="113" t="b">
        <v>0</v>
      </c>
      <c r="D175" s="114">
        <v>12.29</v>
      </c>
      <c r="E175" s="115">
        <v>2.83</v>
      </c>
      <c r="F175" s="115">
        <v>2.2200000000000002</v>
      </c>
      <c r="G175" s="119">
        <v>18</v>
      </c>
      <c r="H175" s="119">
        <v>88</v>
      </c>
      <c r="I175" s="119">
        <v>2.4500000000000002</v>
      </c>
      <c r="J175" s="119">
        <v>2.25</v>
      </c>
      <c r="K175" s="119">
        <v>0.25</v>
      </c>
      <c r="L175" s="119">
        <v>1.99</v>
      </c>
      <c r="M175" s="119">
        <v>2.15</v>
      </c>
      <c r="N175" s="119">
        <v>1.1499999999999999</v>
      </c>
      <c r="O175" s="119">
        <v>3.3</v>
      </c>
      <c r="P175" s="119">
        <v>290</v>
      </c>
      <c r="Q175" s="119">
        <v>2</v>
      </c>
      <c r="R175" s="119">
        <v>93</v>
      </c>
      <c r="S175" s="121">
        <v>0</v>
      </c>
      <c r="T175" s="121">
        <v>2.8318441948519803E+18</v>
      </c>
    </row>
    <row r="176" spans="3:20" ht="15" customHeight="1">
      <c r="C176" s="113" t="b">
        <v>0</v>
      </c>
      <c r="D176" s="114">
        <v>11.62</v>
      </c>
      <c r="E176" s="115">
        <v>1.99</v>
      </c>
      <c r="F176" s="115">
        <v>2.2799999999999998</v>
      </c>
      <c r="G176" s="119">
        <v>18</v>
      </c>
      <c r="H176" s="119">
        <v>98</v>
      </c>
      <c r="I176" s="119">
        <v>3.02</v>
      </c>
      <c r="J176" s="119">
        <v>2.2599999999999998</v>
      </c>
      <c r="K176" s="119">
        <v>0.17</v>
      </c>
      <c r="L176" s="119">
        <v>1.35</v>
      </c>
      <c r="M176" s="119">
        <v>3.25</v>
      </c>
      <c r="N176" s="119">
        <v>1.1599999999999999</v>
      </c>
      <c r="O176" s="119">
        <v>2.96</v>
      </c>
      <c r="P176" s="119">
        <v>345</v>
      </c>
      <c r="Q176" s="119">
        <v>2</v>
      </c>
      <c r="R176" s="119">
        <v>94</v>
      </c>
      <c r="S176" s="121">
        <v>0</v>
      </c>
      <c r="T176" s="121">
        <v>4.7827264903105393E+18</v>
      </c>
    </row>
    <row r="177" spans="3:20" ht="15" customHeight="1">
      <c r="C177" s="113" t="b">
        <v>0</v>
      </c>
      <c r="D177" s="114">
        <v>12.47</v>
      </c>
      <c r="E177" s="115">
        <v>1.52</v>
      </c>
      <c r="F177" s="115">
        <v>2.2000000000000002</v>
      </c>
      <c r="G177" s="119">
        <v>19</v>
      </c>
      <c r="H177" s="119">
        <v>162</v>
      </c>
      <c r="I177" s="119">
        <v>2.5</v>
      </c>
      <c r="J177" s="119">
        <v>2.27</v>
      </c>
      <c r="K177" s="119">
        <v>0.32</v>
      </c>
      <c r="L177" s="119">
        <v>3.28</v>
      </c>
      <c r="M177" s="119">
        <v>2.6</v>
      </c>
      <c r="N177" s="119">
        <v>1.1599999999999999</v>
      </c>
      <c r="O177" s="119">
        <v>2.63</v>
      </c>
      <c r="P177" s="119">
        <v>937</v>
      </c>
      <c r="Q177" s="119">
        <v>2</v>
      </c>
      <c r="R177" s="119">
        <v>95</v>
      </c>
      <c r="S177" s="121">
        <v>0</v>
      </c>
      <c r="T177" s="121">
        <v>9.2923108248910131E+18</v>
      </c>
    </row>
    <row r="178" spans="3:20" ht="15" customHeight="1">
      <c r="C178" s="113" t="b">
        <v>0</v>
      </c>
      <c r="D178" s="114">
        <v>11.81</v>
      </c>
      <c r="E178" s="115">
        <v>2.12</v>
      </c>
      <c r="F178" s="115">
        <v>2.74</v>
      </c>
      <c r="G178" s="119">
        <v>21.5</v>
      </c>
      <c r="H178" s="119">
        <v>134</v>
      </c>
      <c r="I178" s="119">
        <v>1.6</v>
      </c>
      <c r="J178" s="119">
        <v>0.99</v>
      </c>
      <c r="K178" s="119">
        <v>0.14000000000000001</v>
      </c>
      <c r="L178" s="119">
        <v>1.56</v>
      </c>
      <c r="M178" s="119">
        <v>2.5</v>
      </c>
      <c r="N178" s="119">
        <v>0.95</v>
      </c>
      <c r="O178" s="119">
        <v>2.2599999999999998</v>
      </c>
      <c r="P178" s="119">
        <v>625</v>
      </c>
      <c r="Q178" s="119">
        <v>2</v>
      </c>
      <c r="R178" s="119">
        <v>96</v>
      </c>
      <c r="S178" s="121">
        <v>0</v>
      </c>
      <c r="T178" s="121">
        <v>7.2647174639773522E+18</v>
      </c>
    </row>
    <row r="179" spans="3:20" ht="15" customHeight="1">
      <c r="C179" s="113" t="b">
        <v>0</v>
      </c>
      <c r="D179" s="114">
        <v>12.29</v>
      </c>
      <c r="E179" s="115">
        <v>1.41</v>
      </c>
      <c r="F179" s="115">
        <v>1.98</v>
      </c>
      <c r="G179" s="119">
        <v>16</v>
      </c>
      <c r="H179" s="119">
        <v>85</v>
      </c>
      <c r="I179" s="119">
        <v>2.5499999999999998</v>
      </c>
      <c r="J179" s="119">
        <v>2.5</v>
      </c>
      <c r="K179" s="119">
        <v>0.28999999999999998</v>
      </c>
      <c r="L179" s="119">
        <v>1.77</v>
      </c>
      <c r="M179" s="119">
        <v>2.9</v>
      </c>
      <c r="N179" s="119">
        <v>1.23</v>
      </c>
      <c r="O179" s="119">
        <v>2.74</v>
      </c>
      <c r="P179" s="119">
        <v>428</v>
      </c>
      <c r="Q179" s="119">
        <v>2</v>
      </c>
      <c r="R179" s="119">
        <v>97</v>
      </c>
      <c r="S179" s="121">
        <v>0</v>
      </c>
      <c r="T179" s="121">
        <v>9.8246035142272246E+18</v>
      </c>
    </row>
    <row r="180" spans="3:20" ht="15" customHeight="1">
      <c r="C180" s="113" t="b">
        <v>0</v>
      </c>
      <c r="D180" s="114">
        <v>12.37</v>
      </c>
      <c r="E180" s="115">
        <v>1.07</v>
      </c>
      <c r="F180" s="115">
        <v>2.1</v>
      </c>
      <c r="G180" s="119">
        <v>18.5</v>
      </c>
      <c r="H180" s="119">
        <v>88</v>
      </c>
      <c r="I180" s="119">
        <v>3.52</v>
      </c>
      <c r="J180" s="119">
        <v>3.75</v>
      </c>
      <c r="K180" s="119">
        <v>0.24</v>
      </c>
      <c r="L180" s="119">
        <v>1.95</v>
      </c>
      <c r="M180" s="119">
        <v>4.5</v>
      </c>
      <c r="N180" s="119">
        <v>1.04</v>
      </c>
      <c r="O180" s="119">
        <v>2.77</v>
      </c>
      <c r="P180" s="119">
        <v>660</v>
      </c>
      <c r="Q180" s="119">
        <v>2</v>
      </c>
      <c r="R180" s="119">
        <v>98</v>
      </c>
      <c r="S180" s="121">
        <v>0</v>
      </c>
      <c r="T180" s="121">
        <v>1.1609184028557634E+19</v>
      </c>
    </row>
    <row r="181" spans="3:20" ht="15" customHeight="1">
      <c r="C181" s="113" t="b">
        <v>0</v>
      </c>
      <c r="D181" s="114">
        <v>12.29</v>
      </c>
      <c r="E181" s="115">
        <v>3.17</v>
      </c>
      <c r="F181" s="115">
        <v>2.21</v>
      </c>
      <c r="G181" s="119">
        <v>18</v>
      </c>
      <c r="H181" s="119">
        <v>88</v>
      </c>
      <c r="I181" s="119">
        <v>2.85</v>
      </c>
      <c r="J181" s="119">
        <v>2.99</v>
      </c>
      <c r="K181" s="119">
        <v>0.45</v>
      </c>
      <c r="L181" s="119">
        <v>2.81</v>
      </c>
      <c r="M181" s="119">
        <v>2.2999999999999998</v>
      </c>
      <c r="N181" s="119">
        <v>1.42</v>
      </c>
      <c r="O181" s="119">
        <v>2.83</v>
      </c>
      <c r="P181" s="119">
        <v>406</v>
      </c>
      <c r="Q181" s="119">
        <v>2</v>
      </c>
      <c r="R181" s="119">
        <v>99</v>
      </c>
      <c r="S181" s="121">
        <v>0</v>
      </c>
      <c r="T181" s="121">
        <v>1.5702399262576191E+19</v>
      </c>
    </row>
    <row r="182" spans="3:20" ht="15" customHeight="1">
      <c r="C182" s="113" t="b">
        <v>0</v>
      </c>
      <c r="D182" s="114">
        <v>12.08</v>
      </c>
      <c r="E182" s="115">
        <v>2.08</v>
      </c>
      <c r="F182" s="115">
        <v>1.7</v>
      </c>
      <c r="G182" s="119">
        <v>17.5</v>
      </c>
      <c r="H182" s="119">
        <v>97</v>
      </c>
      <c r="I182" s="119">
        <v>2.23</v>
      </c>
      <c r="J182" s="119">
        <v>2.17</v>
      </c>
      <c r="K182" s="119">
        <v>0.26</v>
      </c>
      <c r="L182" s="119">
        <v>1.4</v>
      </c>
      <c r="M182" s="119">
        <v>3.3</v>
      </c>
      <c r="N182" s="119">
        <v>1.27</v>
      </c>
      <c r="O182" s="119">
        <v>2.96</v>
      </c>
      <c r="P182" s="119">
        <v>710</v>
      </c>
      <c r="Q182" s="119">
        <v>2</v>
      </c>
      <c r="R182" s="119">
        <v>100</v>
      </c>
      <c r="S182" s="121">
        <v>0</v>
      </c>
      <c r="T182" s="121">
        <v>7.5658825694282916E+18</v>
      </c>
    </row>
    <row r="183" spans="3:20" ht="15" customHeight="1">
      <c r="C183" s="113" t="b">
        <v>0</v>
      </c>
      <c r="D183" s="114">
        <v>12.6</v>
      </c>
      <c r="E183" s="115">
        <v>1.34</v>
      </c>
      <c r="F183" s="115">
        <v>1.9</v>
      </c>
      <c r="G183" s="119">
        <v>18.5</v>
      </c>
      <c r="H183" s="119">
        <v>88</v>
      </c>
      <c r="I183" s="119">
        <v>1.45</v>
      </c>
      <c r="J183" s="119">
        <v>1.36</v>
      </c>
      <c r="K183" s="119">
        <v>0.28999999999999998</v>
      </c>
      <c r="L183" s="119">
        <v>1.35</v>
      </c>
      <c r="M183" s="119">
        <v>2.4500000000000002</v>
      </c>
      <c r="N183" s="119">
        <v>1.04</v>
      </c>
      <c r="O183" s="119">
        <v>2.77</v>
      </c>
      <c r="P183" s="119">
        <v>562</v>
      </c>
      <c r="Q183" s="119">
        <v>2</v>
      </c>
      <c r="R183" s="119">
        <v>101</v>
      </c>
      <c r="S183" s="121">
        <v>0</v>
      </c>
      <c r="T183" s="121">
        <v>9.8458144049952448E+17</v>
      </c>
    </row>
    <row r="184" spans="3:20" ht="15" customHeight="1">
      <c r="C184" s="113" t="b">
        <v>0</v>
      </c>
      <c r="D184" s="114">
        <v>12.34</v>
      </c>
      <c r="E184" s="115">
        <v>2.4500000000000002</v>
      </c>
      <c r="F184" s="115">
        <v>2.46</v>
      </c>
      <c r="G184" s="119">
        <v>21</v>
      </c>
      <c r="H184" s="119">
        <v>98</v>
      </c>
      <c r="I184" s="119">
        <v>2.56</v>
      </c>
      <c r="J184" s="119">
        <v>2.11</v>
      </c>
      <c r="K184" s="119">
        <v>0.34</v>
      </c>
      <c r="L184" s="119">
        <v>1.31</v>
      </c>
      <c r="M184" s="119">
        <v>2.8</v>
      </c>
      <c r="N184" s="119">
        <v>0.8</v>
      </c>
      <c r="O184" s="119">
        <v>3.38</v>
      </c>
      <c r="P184" s="119">
        <v>438</v>
      </c>
      <c r="Q184" s="119">
        <v>2</v>
      </c>
      <c r="R184" s="119">
        <v>102</v>
      </c>
      <c r="S184" s="121">
        <v>0</v>
      </c>
      <c r="T184" s="121">
        <v>1.7417485272228241E+19</v>
      </c>
    </row>
    <row r="185" spans="3:20" ht="15" customHeight="1">
      <c r="C185" s="113" t="b">
        <v>0</v>
      </c>
      <c r="D185" s="114">
        <v>11.82</v>
      </c>
      <c r="E185" s="115">
        <v>1.72</v>
      </c>
      <c r="F185" s="115">
        <v>1.88</v>
      </c>
      <c r="G185" s="119">
        <v>19.5</v>
      </c>
      <c r="H185" s="119">
        <v>86</v>
      </c>
      <c r="I185" s="119">
        <v>2.5</v>
      </c>
      <c r="J185" s="119">
        <v>1.64</v>
      </c>
      <c r="K185" s="119">
        <v>0.37</v>
      </c>
      <c r="L185" s="119">
        <v>1.42</v>
      </c>
      <c r="M185" s="119">
        <v>2.06</v>
      </c>
      <c r="N185" s="119">
        <v>0.94</v>
      </c>
      <c r="O185" s="119">
        <v>2.44</v>
      </c>
      <c r="P185" s="119">
        <v>415</v>
      </c>
      <c r="Q185" s="119">
        <v>2</v>
      </c>
      <c r="R185" s="119">
        <v>103</v>
      </c>
      <c r="S185" s="121">
        <v>0</v>
      </c>
      <c r="T185" s="121">
        <v>3.0832488962337475E+18</v>
      </c>
    </row>
    <row r="186" spans="3:20" ht="15" customHeight="1">
      <c r="C186" s="113" t="b">
        <v>0</v>
      </c>
      <c r="D186" s="114">
        <v>12.51</v>
      </c>
      <c r="E186" s="115">
        <v>1.73</v>
      </c>
      <c r="F186" s="115">
        <v>1.98</v>
      </c>
      <c r="G186" s="119">
        <v>20.5</v>
      </c>
      <c r="H186" s="119">
        <v>85</v>
      </c>
      <c r="I186" s="119">
        <v>2.2000000000000002</v>
      </c>
      <c r="J186" s="119">
        <v>1.92</v>
      </c>
      <c r="K186" s="119">
        <v>0.32</v>
      </c>
      <c r="L186" s="119">
        <v>1.48</v>
      </c>
      <c r="M186" s="119">
        <v>2.94</v>
      </c>
      <c r="N186" s="119">
        <v>1.04</v>
      </c>
      <c r="O186" s="119">
        <v>3.57</v>
      </c>
      <c r="P186" s="119">
        <v>672</v>
      </c>
      <c r="Q186" s="119">
        <v>2</v>
      </c>
      <c r="R186" s="119">
        <v>104</v>
      </c>
      <c r="S186" s="121">
        <v>0</v>
      </c>
      <c r="T186" s="121">
        <v>1.507726267988874E+19</v>
      </c>
    </row>
    <row r="187" spans="3:20" ht="15" customHeight="1">
      <c r="C187" s="113" t="b">
        <v>0</v>
      </c>
      <c r="D187" s="114">
        <v>12.42</v>
      </c>
      <c r="E187" s="115">
        <v>2.5499999999999998</v>
      </c>
      <c r="F187" s="115">
        <v>2.27</v>
      </c>
      <c r="G187" s="119">
        <v>22</v>
      </c>
      <c r="H187" s="119">
        <v>90</v>
      </c>
      <c r="I187" s="119">
        <v>1.68</v>
      </c>
      <c r="J187" s="119">
        <v>1.84</v>
      </c>
      <c r="K187" s="119">
        <v>0.66</v>
      </c>
      <c r="L187" s="119">
        <v>1.42</v>
      </c>
      <c r="M187" s="119">
        <v>2.7</v>
      </c>
      <c r="N187" s="119">
        <v>0.86</v>
      </c>
      <c r="O187" s="119">
        <v>3.3</v>
      </c>
      <c r="P187" s="119">
        <v>315</v>
      </c>
      <c r="Q187" s="119">
        <v>2</v>
      </c>
      <c r="R187" s="119">
        <v>105</v>
      </c>
      <c r="S187" s="121">
        <v>0</v>
      </c>
      <c r="T187" s="121">
        <v>1.7558640099576699E+19</v>
      </c>
    </row>
    <row r="188" spans="3:20" ht="15" customHeight="1">
      <c r="C188" s="113" t="b">
        <v>0</v>
      </c>
      <c r="D188" s="114">
        <v>12.25</v>
      </c>
      <c r="E188" s="115">
        <v>1.73</v>
      </c>
      <c r="F188" s="115">
        <v>2.12</v>
      </c>
      <c r="G188" s="119">
        <v>19</v>
      </c>
      <c r="H188" s="119">
        <v>80</v>
      </c>
      <c r="I188" s="119">
        <v>1.65</v>
      </c>
      <c r="J188" s="119">
        <v>2.0299999999999998</v>
      </c>
      <c r="K188" s="119">
        <v>0.37</v>
      </c>
      <c r="L188" s="119">
        <v>1.63</v>
      </c>
      <c r="M188" s="119">
        <v>3.4</v>
      </c>
      <c r="N188" s="119">
        <v>1</v>
      </c>
      <c r="O188" s="119">
        <v>3.17</v>
      </c>
      <c r="P188" s="119">
        <v>510</v>
      </c>
      <c r="Q188" s="119">
        <v>2</v>
      </c>
      <c r="R188" s="119">
        <v>106</v>
      </c>
      <c r="S188" s="121">
        <v>0</v>
      </c>
      <c r="T188" s="121">
        <v>1.191733946148427E+19</v>
      </c>
    </row>
    <row r="189" spans="3:20" ht="15" customHeight="1">
      <c r="C189" s="113" t="b">
        <v>0</v>
      </c>
      <c r="D189" s="114">
        <v>12.72</v>
      </c>
      <c r="E189" s="115">
        <v>1.75</v>
      </c>
      <c r="F189" s="115">
        <v>2.2799999999999998</v>
      </c>
      <c r="G189" s="119">
        <v>22.5</v>
      </c>
      <c r="H189" s="119">
        <v>84</v>
      </c>
      <c r="I189" s="119">
        <v>1.38</v>
      </c>
      <c r="J189" s="119">
        <v>1.76</v>
      </c>
      <c r="K189" s="119">
        <v>0.48</v>
      </c>
      <c r="L189" s="119">
        <v>1.63</v>
      </c>
      <c r="M189" s="119">
        <v>3.3</v>
      </c>
      <c r="N189" s="119">
        <v>0.88</v>
      </c>
      <c r="O189" s="119">
        <v>2.42</v>
      </c>
      <c r="P189" s="119">
        <v>488</v>
      </c>
      <c r="Q189" s="119">
        <v>2</v>
      </c>
      <c r="R189" s="119">
        <v>107</v>
      </c>
      <c r="S189" s="121">
        <v>0</v>
      </c>
      <c r="T189" s="121">
        <v>8.9740492367912817E+18</v>
      </c>
    </row>
    <row r="190" spans="3:20" ht="15" customHeight="1">
      <c r="C190" s="113" t="b">
        <v>0</v>
      </c>
      <c r="D190" s="114">
        <v>12.22</v>
      </c>
      <c r="E190" s="115">
        <v>1.29</v>
      </c>
      <c r="F190" s="115">
        <v>1.94</v>
      </c>
      <c r="G190" s="119">
        <v>19</v>
      </c>
      <c r="H190" s="119">
        <v>92</v>
      </c>
      <c r="I190" s="119">
        <v>2.36</v>
      </c>
      <c r="J190" s="119">
        <v>2.04</v>
      </c>
      <c r="K190" s="119">
        <v>0.39</v>
      </c>
      <c r="L190" s="119">
        <v>2.08</v>
      </c>
      <c r="M190" s="119">
        <v>2.7</v>
      </c>
      <c r="N190" s="119">
        <v>0.86</v>
      </c>
      <c r="O190" s="119">
        <v>3.02</v>
      </c>
      <c r="P190" s="119">
        <v>312</v>
      </c>
      <c r="Q190" s="119">
        <v>2</v>
      </c>
      <c r="R190" s="119">
        <v>108</v>
      </c>
      <c r="S190" s="121">
        <v>0</v>
      </c>
      <c r="T190" s="121">
        <v>3.0169271589484667E+18</v>
      </c>
    </row>
    <row r="191" spans="3:20" ht="15" customHeight="1">
      <c r="C191" s="113" t="b">
        <v>0</v>
      </c>
      <c r="D191" s="114">
        <v>11.61</v>
      </c>
      <c r="E191" s="115">
        <v>1.35</v>
      </c>
      <c r="F191" s="115">
        <v>2.7</v>
      </c>
      <c r="G191" s="119">
        <v>20</v>
      </c>
      <c r="H191" s="119">
        <v>94</v>
      </c>
      <c r="I191" s="119">
        <v>2.74</v>
      </c>
      <c r="J191" s="119">
        <v>2.92</v>
      </c>
      <c r="K191" s="119">
        <v>0.28999999999999998</v>
      </c>
      <c r="L191" s="119">
        <v>2.4900000000000002</v>
      </c>
      <c r="M191" s="119">
        <v>2.65</v>
      </c>
      <c r="N191" s="119">
        <v>0.96</v>
      </c>
      <c r="O191" s="119">
        <v>3.26</v>
      </c>
      <c r="P191" s="119">
        <v>680</v>
      </c>
      <c r="Q191" s="119">
        <v>2</v>
      </c>
      <c r="R191" s="119">
        <v>109</v>
      </c>
      <c r="S191" s="121">
        <v>0</v>
      </c>
      <c r="T191" s="121">
        <v>1.2039236102767268E+19</v>
      </c>
    </row>
    <row r="192" spans="3:20" ht="15" customHeight="1">
      <c r="C192" s="113" t="b">
        <v>0</v>
      </c>
      <c r="D192" s="114">
        <v>11.46</v>
      </c>
      <c r="E192" s="115">
        <v>3.74</v>
      </c>
      <c r="F192" s="115">
        <v>1.82</v>
      </c>
      <c r="G192" s="119">
        <v>19.5</v>
      </c>
      <c r="H192" s="119">
        <v>107</v>
      </c>
      <c r="I192" s="119">
        <v>3.18</v>
      </c>
      <c r="J192" s="119">
        <v>2.58</v>
      </c>
      <c r="K192" s="119">
        <v>0.24</v>
      </c>
      <c r="L192" s="119">
        <v>3.58</v>
      </c>
      <c r="M192" s="119">
        <v>2.9</v>
      </c>
      <c r="N192" s="119">
        <v>0.75</v>
      </c>
      <c r="O192" s="119">
        <v>2.81</v>
      </c>
      <c r="P192" s="119">
        <v>562</v>
      </c>
      <c r="Q192" s="119">
        <v>2</v>
      </c>
      <c r="R192" s="119">
        <v>110</v>
      </c>
      <c r="S192" s="121">
        <v>0</v>
      </c>
      <c r="T192" s="121">
        <v>1.1511362362363777E+19</v>
      </c>
    </row>
    <row r="193" spans="3:20" ht="15" customHeight="1">
      <c r="C193" s="113" t="b">
        <v>0</v>
      </c>
      <c r="D193" s="114">
        <v>12.52</v>
      </c>
      <c r="E193" s="115">
        <v>2.4300000000000002</v>
      </c>
      <c r="F193" s="115">
        <v>2.17</v>
      </c>
      <c r="G193" s="119">
        <v>21</v>
      </c>
      <c r="H193" s="119">
        <v>88</v>
      </c>
      <c r="I193" s="119">
        <v>2.5499999999999998</v>
      </c>
      <c r="J193" s="119">
        <v>2.27</v>
      </c>
      <c r="K193" s="119">
        <v>0.26</v>
      </c>
      <c r="L193" s="119">
        <v>1.22</v>
      </c>
      <c r="M193" s="119">
        <v>2</v>
      </c>
      <c r="N193" s="119">
        <v>0.9</v>
      </c>
      <c r="O193" s="119">
        <v>2.78</v>
      </c>
      <c r="P193" s="119">
        <v>325</v>
      </c>
      <c r="Q193" s="119">
        <v>2</v>
      </c>
      <c r="R193" s="119">
        <v>111</v>
      </c>
      <c r="S193" s="121">
        <v>0</v>
      </c>
      <c r="T193" s="121">
        <v>5.189142067849857E+18</v>
      </c>
    </row>
    <row r="194" spans="3:20" ht="15" customHeight="1">
      <c r="C194" s="113" t="b">
        <v>0</v>
      </c>
      <c r="D194" s="114">
        <v>11.76</v>
      </c>
      <c r="E194" s="115">
        <v>2.68</v>
      </c>
      <c r="F194" s="115">
        <v>2.92</v>
      </c>
      <c r="G194" s="119">
        <v>20</v>
      </c>
      <c r="H194" s="119">
        <v>103</v>
      </c>
      <c r="I194" s="119">
        <v>1.75</v>
      </c>
      <c r="J194" s="119">
        <v>2.0299999999999998</v>
      </c>
      <c r="K194" s="119">
        <v>0.6</v>
      </c>
      <c r="L194" s="119">
        <v>1.05</v>
      </c>
      <c r="M194" s="119">
        <v>3.8</v>
      </c>
      <c r="N194" s="119">
        <v>1.23</v>
      </c>
      <c r="O194" s="119">
        <v>2.5</v>
      </c>
      <c r="P194" s="119">
        <v>607</v>
      </c>
      <c r="Q194" s="119">
        <v>2</v>
      </c>
      <c r="R194" s="119">
        <v>112</v>
      </c>
      <c r="S194" s="121">
        <v>0</v>
      </c>
      <c r="T194" s="121">
        <v>1.0204259161907755E+19</v>
      </c>
    </row>
    <row r="195" spans="3:20" ht="15" customHeight="1">
      <c r="C195" s="113" t="b">
        <v>0</v>
      </c>
      <c r="D195" s="114">
        <v>11.41</v>
      </c>
      <c r="E195" s="115">
        <v>0.74</v>
      </c>
      <c r="F195" s="115">
        <v>2.5</v>
      </c>
      <c r="G195" s="119">
        <v>21</v>
      </c>
      <c r="H195" s="119">
        <v>88</v>
      </c>
      <c r="I195" s="119">
        <v>2.48</v>
      </c>
      <c r="J195" s="119">
        <v>2.0099999999999998</v>
      </c>
      <c r="K195" s="119">
        <v>0.42</v>
      </c>
      <c r="L195" s="119">
        <v>1.44</v>
      </c>
      <c r="M195" s="119">
        <v>3.08</v>
      </c>
      <c r="N195" s="119">
        <v>1.1000000000000001</v>
      </c>
      <c r="O195" s="119">
        <v>2.31</v>
      </c>
      <c r="P195" s="119">
        <v>434</v>
      </c>
      <c r="Q195" s="119">
        <v>2</v>
      </c>
      <c r="R195" s="119">
        <v>113</v>
      </c>
      <c r="S195" s="121">
        <v>0</v>
      </c>
      <c r="T195" s="121">
        <v>9.0945703418886226E+18</v>
      </c>
    </row>
    <row r="196" spans="3:20" ht="15" customHeight="1">
      <c r="C196" s="113" t="b">
        <v>0</v>
      </c>
      <c r="D196" s="114">
        <v>12.08</v>
      </c>
      <c r="E196" s="115">
        <v>1.39</v>
      </c>
      <c r="F196" s="115">
        <v>2.5</v>
      </c>
      <c r="G196" s="119">
        <v>22.5</v>
      </c>
      <c r="H196" s="119">
        <v>84</v>
      </c>
      <c r="I196" s="119">
        <v>2.56</v>
      </c>
      <c r="J196" s="119">
        <v>2.29</v>
      </c>
      <c r="K196" s="119">
        <v>0.43</v>
      </c>
      <c r="L196" s="119">
        <v>1.04</v>
      </c>
      <c r="M196" s="119">
        <v>2.9</v>
      </c>
      <c r="N196" s="119">
        <v>0.93</v>
      </c>
      <c r="O196" s="119">
        <v>3.19</v>
      </c>
      <c r="P196" s="119">
        <v>385</v>
      </c>
      <c r="Q196" s="119">
        <v>2</v>
      </c>
      <c r="R196" s="119">
        <v>114</v>
      </c>
      <c r="S196" s="121">
        <v>0</v>
      </c>
      <c r="T196" s="121">
        <v>9.18421209418462E+18</v>
      </c>
    </row>
    <row r="197" spans="3:20" ht="15" customHeight="1">
      <c r="C197" s="113" t="b">
        <v>0</v>
      </c>
      <c r="D197" s="114">
        <v>11.03</v>
      </c>
      <c r="E197" s="115">
        <v>1.51</v>
      </c>
      <c r="F197" s="115">
        <v>2.2000000000000002</v>
      </c>
      <c r="G197" s="119">
        <v>21.5</v>
      </c>
      <c r="H197" s="119">
        <v>85</v>
      </c>
      <c r="I197" s="119">
        <v>2.46</v>
      </c>
      <c r="J197" s="119">
        <v>2.17</v>
      </c>
      <c r="K197" s="119">
        <v>0.52</v>
      </c>
      <c r="L197" s="119">
        <v>2.0099999999999998</v>
      </c>
      <c r="M197" s="119">
        <v>1.9</v>
      </c>
      <c r="N197" s="119">
        <v>1.71</v>
      </c>
      <c r="O197" s="119">
        <v>2.87</v>
      </c>
      <c r="P197" s="119">
        <v>407</v>
      </c>
      <c r="Q197" s="119">
        <v>2</v>
      </c>
      <c r="R197" s="119">
        <v>115</v>
      </c>
      <c r="S197" s="121">
        <v>0</v>
      </c>
      <c r="T197" s="121">
        <v>5.1430975564890483E+17</v>
      </c>
    </row>
    <row r="198" spans="3:20" ht="15" customHeight="1">
      <c r="C198" s="113" t="b">
        <v>0</v>
      </c>
      <c r="D198" s="114">
        <v>11.82</v>
      </c>
      <c r="E198" s="115">
        <v>1.47</v>
      </c>
      <c r="F198" s="115">
        <v>1.99</v>
      </c>
      <c r="G198" s="119">
        <v>20.8</v>
      </c>
      <c r="H198" s="119">
        <v>86</v>
      </c>
      <c r="I198" s="119">
        <v>1.98</v>
      </c>
      <c r="J198" s="119">
        <v>1.6</v>
      </c>
      <c r="K198" s="119">
        <v>0.3</v>
      </c>
      <c r="L198" s="119">
        <v>1.53</v>
      </c>
      <c r="M198" s="119">
        <v>1.95</v>
      </c>
      <c r="N198" s="119">
        <v>0.95</v>
      </c>
      <c r="O198" s="119">
        <v>3.33</v>
      </c>
      <c r="P198" s="119">
        <v>495</v>
      </c>
      <c r="Q198" s="119">
        <v>2</v>
      </c>
      <c r="R198" s="119">
        <v>116</v>
      </c>
      <c r="S198" s="121">
        <v>0</v>
      </c>
      <c r="T198" s="121">
        <v>8.6378677634576087E+18</v>
      </c>
    </row>
    <row r="199" spans="3:20" ht="15" customHeight="1">
      <c r="C199" s="113" t="b">
        <v>0</v>
      </c>
      <c r="D199" s="114">
        <v>12.42</v>
      </c>
      <c r="E199" s="115">
        <v>1.61</v>
      </c>
      <c r="F199" s="115">
        <v>2.19</v>
      </c>
      <c r="G199" s="119">
        <v>22.5</v>
      </c>
      <c r="H199" s="119">
        <v>108</v>
      </c>
      <c r="I199" s="119">
        <v>2</v>
      </c>
      <c r="J199" s="119">
        <v>2.09</v>
      </c>
      <c r="K199" s="119">
        <v>0.34</v>
      </c>
      <c r="L199" s="119">
        <v>1.61</v>
      </c>
      <c r="M199" s="119">
        <v>2.06</v>
      </c>
      <c r="N199" s="119">
        <v>1.06</v>
      </c>
      <c r="O199" s="119">
        <v>2.96</v>
      </c>
      <c r="P199" s="119">
        <v>345</v>
      </c>
      <c r="Q199" s="119">
        <v>2</v>
      </c>
      <c r="R199" s="119">
        <v>117</v>
      </c>
      <c r="S199" s="121">
        <v>0</v>
      </c>
      <c r="T199" s="121">
        <v>1.4369745217805056E+19</v>
      </c>
    </row>
    <row r="200" spans="3:20" ht="15" customHeight="1">
      <c r="C200" s="113" t="b">
        <v>0</v>
      </c>
      <c r="D200" s="114">
        <v>12.77</v>
      </c>
      <c r="E200" s="115">
        <v>3.43</v>
      </c>
      <c r="F200" s="115">
        <v>1.98</v>
      </c>
      <c r="G200" s="119">
        <v>16</v>
      </c>
      <c r="H200" s="119">
        <v>80</v>
      </c>
      <c r="I200" s="119">
        <v>1.63</v>
      </c>
      <c r="J200" s="119">
        <v>1.25</v>
      </c>
      <c r="K200" s="119">
        <v>0.43</v>
      </c>
      <c r="L200" s="119">
        <v>0.83</v>
      </c>
      <c r="M200" s="119">
        <v>3.4</v>
      </c>
      <c r="N200" s="119">
        <v>0.7</v>
      </c>
      <c r="O200" s="119">
        <v>2.12</v>
      </c>
      <c r="P200" s="119">
        <v>372</v>
      </c>
      <c r="Q200" s="119">
        <v>2</v>
      </c>
      <c r="R200" s="119">
        <v>118</v>
      </c>
      <c r="S200" s="121">
        <v>0</v>
      </c>
      <c r="T200" s="121">
        <v>1.5061631976204521E+19</v>
      </c>
    </row>
    <row r="201" spans="3:20" ht="15" customHeight="1">
      <c r="C201" s="113" t="b">
        <v>0</v>
      </c>
      <c r="D201" s="114">
        <v>12</v>
      </c>
      <c r="E201" s="115">
        <v>3.43</v>
      </c>
      <c r="F201" s="115">
        <v>2</v>
      </c>
      <c r="G201" s="119">
        <v>19</v>
      </c>
      <c r="H201" s="119">
        <v>87</v>
      </c>
      <c r="I201" s="119">
        <v>2</v>
      </c>
      <c r="J201" s="119">
        <v>1.64</v>
      </c>
      <c r="K201" s="119">
        <v>0.37</v>
      </c>
      <c r="L201" s="119">
        <v>1.87</v>
      </c>
      <c r="M201" s="119">
        <v>1.28</v>
      </c>
      <c r="N201" s="119">
        <v>0.93</v>
      </c>
      <c r="O201" s="119">
        <v>3.05</v>
      </c>
      <c r="P201" s="119">
        <v>564</v>
      </c>
      <c r="Q201" s="119">
        <v>2</v>
      </c>
      <c r="R201" s="119">
        <v>119</v>
      </c>
      <c r="S201" s="121">
        <v>0</v>
      </c>
      <c r="T201" s="121">
        <v>1.1320448303192328E+19</v>
      </c>
    </row>
    <row r="202" spans="3:20" ht="15" customHeight="1">
      <c r="C202" s="113" t="b">
        <v>0</v>
      </c>
      <c r="D202" s="114">
        <v>11.45</v>
      </c>
      <c r="E202" s="115">
        <v>2.4</v>
      </c>
      <c r="F202" s="115">
        <v>2.42</v>
      </c>
      <c r="G202" s="119">
        <v>20</v>
      </c>
      <c r="H202" s="119">
        <v>96</v>
      </c>
      <c r="I202" s="119">
        <v>2.9</v>
      </c>
      <c r="J202" s="119">
        <v>2.79</v>
      </c>
      <c r="K202" s="119">
        <v>0.32</v>
      </c>
      <c r="L202" s="119">
        <v>1.83</v>
      </c>
      <c r="M202" s="119">
        <v>3.25</v>
      </c>
      <c r="N202" s="119">
        <v>0.8</v>
      </c>
      <c r="O202" s="119">
        <v>3.39</v>
      </c>
      <c r="P202" s="119">
        <v>625</v>
      </c>
      <c r="Q202" s="119">
        <v>2</v>
      </c>
      <c r="R202" s="119">
        <v>120</v>
      </c>
      <c r="S202" s="121">
        <v>0</v>
      </c>
      <c r="T202" s="121">
        <v>1.5877002063635499E+19</v>
      </c>
    </row>
    <row r="203" spans="3:20" ht="15" customHeight="1">
      <c r="C203" s="113" t="b">
        <v>0</v>
      </c>
      <c r="D203" s="114">
        <v>11.56</v>
      </c>
      <c r="E203" s="115">
        <v>2.0499999999999998</v>
      </c>
      <c r="F203" s="115">
        <v>3.23</v>
      </c>
      <c r="G203" s="119">
        <v>28.5</v>
      </c>
      <c r="H203" s="119">
        <v>119</v>
      </c>
      <c r="I203" s="119">
        <v>3.18</v>
      </c>
      <c r="J203" s="119">
        <v>5.08</v>
      </c>
      <c r="K203" s="119">
        <v>0.47</v>
      </c>
      <c r="L203" s="119">
        <v>1.87</v>
      </c>
      <c r="M203" s="119">
        <v>6</v>
      </c>
      <c r="N203" s="119">
        <v>0.93</v>
      </c>
      <c r="O203" s="119">
        <v>3.69</v>
      </c>
      <c r="P203" s="119">
        <v>465</v>
      </c>
      <c r="Q203" s="119">
        <v>2</v>
      </c>
      <c r="R203" s="119">
        <v>121</v>
      </c>
      <c r="S203" s="121">
        <v>0</v>
      </c>
      <c r="T203" s="121">
        <v>1.8681956220493916E+18</v>
      </c>
    </row>
    <row r="204" spans="3:20" ht="15" customHeight="1">
      <c r="C204" s="113" t="b">
        <v>0</v>
      </c>
      <c r="D204" s="114">
        <v>12.42</v>
      </c>
      <c r="E204" s="115">
        <v>4.43</v>
      </c>
      <c r="F204" s="115">
        <v>2.73</v>
      </c>
      <c r="G204" s="119">
        <v>26.5</v>
      </c>
      <c r="H204" s="119">
        <v>102</v>
      </c>
      <c r="I204" s="119">
        <v>2.2000000000000002</v>
      </c>
      <c r="J204" s="119">
        <v>2.13</v>
      </c>
      <c r="K204" s="119">
        <v>0.43</v>
      </c>
      <c r="L204" s="119">
        <v>1.71</v>
      </c>
      <c r="M204" s="119">
        <v>2.08</v>
      </c>
      <c r="N204" s="119">
        <v>0.92</v>
      </c>
      <c r="O204" s="119">
        <v>3.12</v>
      </c>
      <c r="P204" s="119">
        <v>365</v>
      </c>
      <c r="Q204" s="119">
        <v>2</v>
      </c>
      <c r="R204" s="119">
        <v>122</v>
      </c>
      <c r="S204" s="121">
        <v>0</v>
      </c>
      <c r="T204" s="121">
        <v>1.1283318987309371E+19</v>
      </c>
    </row>
    <row r="205" spans="3:20" ht="15" customHeight="1">
      <c r="C205" s="113" t="b">
        <v>0</v>
      </c>
      <c r="D205" s="114">
        <v>13.05</v>
      </c>
      <c r="E205" s="115">
        <v>5.8</v>
      </c>
      <c r="F205" s="115">
        <v>2.13</v>
      </c>
      <c r="G205" s="119">
        <v>21.5</v>
      </c>
      <c r="H205" s="119">
        <v>86</v>
      </c>
      <c r="I205" s="119">
        <v>2.62</v>
      </c>
      <c r="J205" s="119">
        <v>2.65</v>
      </c>
      <c r="K205" s="119">
        <v>0.3</v>
      </c>
      <c r="L205" s="119">
        <v>2.0099999999999998</v>
      </c>
      <c r="M205" s="119">
        <v>2.6</v>
      </c>
      <c r="N205" s="119">
        <v>0.73</v>
      </c>
      <c r="O205" s="119">
        <v>3.1</v>
      </c>
      <c r="P205" s="119">
        <v>380</v>
      </c>
      <c r="Q205" s="119">
        <v>2</v>
      </c>
      <c r="R205" s="119">
        <v>123</v>
      </c>
      <c r="S205" s="121">
        <v>0</v>
      </c>
      <c r="T205" s="121">
        <v>3.649356226745684E+18</v>
      </c>
    </row>
    <row r="206" spans="3:20" ht="15" customHeight="1">
      <c r="C206" s="113" t="b">
        <v>0</v>
      </c>
      <c r="D206" s="114">
        <v>11.87</v>
      </c>
      <c r="E206" s="115">
        <v>4.3099999999999996</v>
      </c>
      <c r="F206" s="115">
        <v>2.39</v>
      </c>
      <c r="G206" s="119">
        <v>21</v>
      </c>
      <c r="H206" s="119">
        <v>82</v>
      </c>
      <c r="I206" s="119">
        <v>2.86</v>
      </c>
      <c r="J206" s="119">
        <v>3.03</v>
      </c>
      <c r="K206" s="119">
        <v>0.21</v>
      </c>
      <c r="L206" s="119">
        <v>2.91</v>
      </c>
      <c r="M206" s="119">
        <v>2.8</v>
      </c>
      <c r="N206" s="119">
        <v>0.75</v>
      </c>
      <c r="O206" s="119">
        <v>3.64</v>
      </c>
      <c r="P206" s="119">
        <v>380</v>
      </c>
      <c r="Q206" s="119">
        <v>2</v>
      </c>
      <c r="R206" s="119">
        <v>124</v>
      </c>
      <c r="S206" s="121">
        <v>0</v>
      </c>
      <c r="T206" s="121">
        <v>1.4013518123968461E+19</v>
      </c>
    </row>
    <row r="207" spans="3:20" ht="15" customHeight="1">
      <c r="C207" s="113" t="b">
        <v>0</v>
      </c>
      <c r="D207" s="114">
        <v>12.07</v>
      </c>
      <c r="E207" s="115">
        <v>2.16</v>
      </c>
      <c r="F207" s="115">
        <v>2.17</v>
      </c>
      <c r="G207" s="119">
        <v>21</v>
      </c>
      <c r="H207" s="119">
        <v>85</v>
      </c>
      <c r="I207" s="119">
        <v>2.6</v>
      </c>
      <c r="J207" s="119">
        <v>2.65</v>
      </c>
      <c r="K207" s="119">
        <v>0.37</v>
      </c>
      <c r="L207" s="119">
        <v>1.35</v>
      </c>
      <c r="M207" s="119">
        <v>2.76</v>
      </c>
      <c r="N207" s="119">
        <v>0.86</v>
      </c>
      <c r="O207" s="119">
        <v>3.28</v>
      </c>
      <c r="P207" s="119">
        <v>378</v>
      </c>
      <c r="Q207" s="119">
        <v>2</v>
      </c>
      <c r="R207" s="119">
        <v>125</v>
      </c>
      <c r="S207" s="121">
        <v>0</v>
      </c>
      <c r="T207" s="121">
        <v>2.0425976207885404E+18</v>
      </c>
    </row>
    <row r="208" spans="3:20" ht="15" customHeight="1">
      <c r="C208" s="113" t="b">
        <v>0</v>
      </c>
      <c r="D208" s="114">
        <v>12.43</v>
      </c>
      <c r="E208" s="115">
        <v>1.53</v>
      </c>
      <c r="F208" s="115">
        <v>2.29</v>
      </c>
      <c r="G208" s="119">
        <v>21.5</v>
      </c>
      <c r="H208" s="119">
        <v>86</v>
      </c>
      <c r="I208" s="119">
        <v>2.74</v>
      </c>
      <c r="J208" s="119">
        <v>3.15</v>
      </c>
      <c r="K208" s="119">
        <v>0.39</v>
      </c>
      <c r="L208" s="119">
        <v>1.77</v>
      </c>
      <c r="M208" s="119">
        <v>3.94</v>
      </c>
      <c r="N208" s="119">
        <v>0.69</v>
      </c>
      <c r="O208" s="119">
        <v>2.84</v>
      </c>
      <c r="P208" s="119">
        <v>352</v>
      </c>
      <c r="Q208" s="119">
        <v>2</v>
      </c>
      <c r="R208" s="119">
        <v>126</v>
      </c>
      <c r="S208" s="121">
        <v>0</v>
      </c>
      <c r="T208" s="121">
        <v>9.0741723347264051E+18</v>
      </c>
    </row>
    <row r="209" spans="3:20" ht="15" customHeight="1">
      <c r="C209" s="113" t="b">
        <v>0</v>
      </c>
      <c r="D209" s="114">
        <v>11.79</v>
      </c>
      <c r="E209" s="115">
        <v>2.13</v>
      </c>
      <c r="F209" s="115">
        <v>2.78</v>
      </c>
      <c r="G209" s="119">
        <v>28.5</v>
      </c>
      <c r="H209" s="119">
        <v>92</v>
      </c>
      <c r="I209" s="119">
        <v>2.13</v>
      </c>
      <c r="J209" s="119">
        <v>2.2400000000000002</v>
      </c>
      <c r="K209" s="119">
        <v>0.57999999999999996</v>
      </c>
      <c r="L209" s="119">
        <v>1.76</v>
      </c>
      <c r="M209" s="119">
        <v>3</v>
      </c>
      <c r="N209" s="119">
        <v>0.97</v>
      </c>
      <c r="O209" s="119">
        <v>2.44</v>
      </c>
      <c r="P209" s="119">
        <v>466</v>
      </c>
      <c r="Q209" s="119">
        <v>2</v>
      </c>
      <c r="R209" s="119">
        <v>127</v>
      </c>
      <c r="S209" s="121">
        <v>0</v>
      </c>
      <c r="T209" s="121">
        <v>9.0859552444263537E+18</v>
      </c>
    </row>
    <row r="210" spans="3:20" ht="15" customHeight="1">
      <c r="C210" s="113" t="b">
        <v>0</v>
      </c>
      <c r="D210" s="114">
        <v>12.37</v>
      </c>
      <c r="E210" s="115">
        <v>1.63</v>
      </c>
      <c r="F210" s="115">
        <v>2.2999999999999998</v>
      </c>
      <c r="G210" s="119">
        <v>24.5</v>
      </c>
      <c r="H210" s="119">
        <v>88</v>
      </c>
      <c r="I210" s="119">
        <v>2.2200000000000002</v>
      </c>
      <c r="J210" s="119">
        <v>2.4500000000000002</v>
      </c>
      <c r="K210" s="119">
        <v>0.4</v>
      </c>
      <c r="L210" s="119">
        <v>1.9</v>
      </c>
      <c r="M210" s="119">
        <v>2.12</v>
      </c>
      <c r="N210" s="119">
        <v>0.89</v>
      </c>
      <c r="O210" s="119">
        <v>2.78</v>
      </c>
      <c r="P210" s="119">
        <v>342</v>
      </c>
      <c r="Q210" s="119">
        <v>2</v>
      </c>
      <c r="R210" s="119">
        <v>128</v>
      </c>
      <c r="S210" s="121">
        <v>0</v>
      </c>
      <c r="T210" s="121">
        <v>1.0347263524703863E+19</v>
      </c>
    </row>
    <row r="211" spans="3:20" ht="15" customHeight="1">
      <c r="C211" s="113" t="b">
        <v>0</v>
      </c>
      <c r="D211" s="114">
        <v>12.04</v>
      </c>
      <c r="E211" s="115">
        <v>4.3</v>
      </c>
      <c r="F211" s="115">
        <v>2.38</v>
      </c>
      <c r="G211" s="119">
        <v>22</v>
      </c>
      <c r="H211" s="119">
        <v>80</v>
      </c>
      <c r="I211" s="119">
        <v>2.1</v>
      </c>
      <c r="J211" s="119">
        <v>1.75</v>
      </c>
      <c r="K211" s="119">
        <v>0.42</v>
      </c>
      <c r="L211" s="119">
        <v>1.35</v>
      </c>
      <c r="M211" s="119">
        <v>2.6</v>
      </c>
      <c r="N211" s="119">
        <v>0.79</v>
      </c>
      <c r="O211" s="119">
        <v>2.57</v>
      </c>
      <c r="P211" s="119">
        <v>580</v>
      </c>
      <c r="Q211" s="119">
        <v>2</v>
      </c>
      <c r="R211" s="119">
        <v>129</v>
      </c>
      <c r="S211" s="121">
        <v>0</v>
      </c>
      <c r="T211" s="121">
        <v>1.3794829665050825E+19</v>
      </c>
    </row>
    <row r="212" spans="3:20" ht="15" customHeight="1">
      <c r="C212" s="113" t="b">
        <v>0</v>
      </c>
      <c r="D212" s="114">
        <v>12.86</v>
      </c>
      <c r="E212" s="115">
        <v>1.35</v>
      </c>
      <c r="F212" s="115">
        <v>2.3199999999999998</v>
      </c>
      <c r="G212" s="119">
        <v>18</v>
      </c>
      <c r="H212" s="119">
        <v>122</v>
      </c>
      <c r="I212" s="119">
        <v>1.51</v>
      </c>
      <c r="J212" s="119">
        <v>1.25</v>
      </c>
      <c r="K212" s="119">
        <v>0.21</v>
      </c>
      <c r="L212" s="119">
        <v>0.94</v>
      </c>
      <c r="M212" s="119">
        <v>4.0999999999999996</v>
      </c>
      <c r="N212" s="119">
        <v>0.76</v>
      </c>
      <c r="O212" s="119">
        <v>1.29</v>
      </c>
      <c r="P212" s="119">
        <v>630</v>
      </c>
      <c r="Q212" s="119">
        <v>3</v>
      </c>
      <c r="R212" s="119">
        <v>130</v>
      </c>
      <c r="S212" s="121">
        <v>0</v>
      </c>
      <c r="T212" s="121">
        <v>1.9783072910320187E+18</v>
      </c>
    </row>
    <row r="213" spans="3:20" ht="15" customHeight="1">
      <c r="C213" s="113" t="b">
        <v>0</v>
      </c>
      <c r="D213" s="114">
        <v>12.88</v>
      </c>
      <c r="E213" s="115">
        <v>2.99</v>
      </c>
      <c r="F213" s="115">
        <v>2.4</v>
      </c>
      <c r="G213" s="119">
        <v>20</v>
      </c>
      <c r="H213" s="119">
        <v>104</v>
      </c>
      <c r="I213" s="119">
        <v>1.3</v>
      </c>
      <c r="J213" s="119">
        <v>1.22</v>
      </c>
      <c r="K213" s="119">
        <v>0.24</v>
      </c>
      <c r="L213" s="119">
        <v>0.83</v>
      </c>
      <c r="M213" s="119">
        <v>5.4</v>
      </c>
      <c r="N213" s="119">
        <v>0.74</v>
      </c>
      <c r="O213" s="119">
        <v>1.42</v>
      </c>
      <c r="P213" s="119">
        <v>530</v>
      </c>
      <c r="Q213" s="119">
        <v>3</v>
      </c>
      <c r="R213" s="119">
        <v>131</v>
      </c>
      <c r="S213" s="121">
        <v>0</v>
      </c>
      <c r="T213" s="121">
        <v>1.7848840848952279E+19</v>
      </c>
    </row>
    <row r="214" spans="3:20" ht="15" customHeight="1">
      <c r="C214" s="113" t="b">
        <v>0</v>
      </c>
      <c r="D214" s="114">
        <v>12.81</v>
      </c>
      <c r="E214" s="115">
        <v>2.31</v>
      </c>
      <c r="F214" s="115">
        <v>2.4</v>
      </c>
      <c r="G214" s="119">
        <v>24</v>
      </c>
      <c r="H214" s="119">
        <v>98</v>
      </c>
      <c r="I214" s="119">
        <v>1.1499999999999999</v>
      </c>
      <c r="J214" s="119">
        <v>1.0900000000000001</v>
      </c>
      <c r="K214" s="119">
        <v>0.27</v>
      </c>
      <c r="L214" s="119">
        <v>0.83</v>
      </c>
      <c r="M214" s="119">
        <v>5.7</v>
      </c>
      <c r="N214" s="119">
        <v>0.66</v>
      </c>
      <c r="O214" s="119">
        <v>1.36</v>
      </c>
      <c r="P214" s="119">
        <v>560</v>
      </c>
      <c r="Q214" s="119">
        <v>3</v>
      </c>
      <c r="R214" s="119">
        <v>132</v>
      </c>
      <c r="S214" s="121">
        <v>0</v>
      </c>
      <c r="T214" s="121">
        <v>1.7013691061565153E+19</v>
      </c>
    </row>
    <row r="215" spans="3:20" ht="15" customHeight="1">
      <c r="C215" s="113" t="b">
        <v>0</v>
      </c>
      <c r="D215" s="114">
        <v>12.7</v>
      </c>
      <c r="E215" s="115">
        <v>3.55</v>
      </c>
      <c r="F215" s="115">
        <v>2.36</v>
      </c>
      <c r="G215" s="119">
        <v>21.5</v>
      </c>
      <c r="H215" s="119">
        <v>106</v>
      </c>
      <c r="I215" s="119">
        <v>1.7</v>
      </c>
      <c r="J215" s="119">
        <v>1.2</v>
      </c>
      <c r="K215" s="119">
        <v>0.17</v>
      </c>
      <c r="L215" s="119">
        <v>0.84</v>
      </c>
      <c r="M215" s="119">
        <v>5</v>
      </c>
      <c r="N215" s="119">
        <v>0.78</v>
      </c>
      <c r="O215" s="119">
        <v>1.29</v>
      </c>
      <c r="P215" s="119">
        <v>600</v>
      </c>
      <c r="Q215" s="119">
        <v>3</v>
      </c>
      <c r="R215" s="119">
        <v>133</v>
      </c>
      <c r="S215" s="121">
        <v>0</v>
      </c>
      <c r="T215" s="121">
        <v>1.8504464366589576E+18</v>
      </c>
    </row>
    <row r="216" spans="3:20" ht="15" customHeight="1">
      <c r="C216" s="113" t="b">
        <v>0</v>
      </c>
      <c r="D216" s="114">
        <v>12.51</v>
      </c>
      <c r="E216" s="115">
        <v>1.24</v>
      </c>
      <c r="F216" s="115">
        <v>2.25</v>
      </c>
      <c r="G216" s="119">
        <v>17.5</v>
      </c>
      <c r="H216" s="119">
        <v>85</v>
      </c>
      <c r="I216" s="119">
        <v>2</v>
      </c>
      <c r="J216" s="119">
        <v>0.57999999999999996</v>
      </c>
      <c r="K216" s="119">
        <v>0.6</v>
      </c>
      <c r="L216" s="119">
        <v>1.25</v>
      </c>
      <c r="M216" s="119">
        <v>5.45</v>
      </c>
      <c r="N216" s="119">
        <v>0.75</v>
      </c>
      <c r="O216" s="119">
        <v>1.51</v>
      </c>
      <c r="P216" s="119">
        <v>650</v>
      </c>
      <c r="Q216" s="119">
        <v>3</v>
      </c>
      <c r="R216" s="119">
        <v>134</v>
      </c>
      <c r="S216" s="121">
        <v>0</v>
      </c>
      <c r="T216" s="121">
        <v>1.2866700185808184E+18</v>
      </c>
    </row>
    <row r="217" spans="3:20" ht="15" customHeight="1">
      <c r="C217" s="113" t="b">
        <v>0</v>
      </c>
      <c r="D217" s="114">
        <v>12.6</v>
      </c>
      <c r="E217" s="115">
        <v>2.46</v>
      </c>
      <c r="F217" s="115">
        <v>2.2000000000000002</v>
      </c>
      <c r="G217" s="119">
        <v>18.5</v>
      </c>
      <c r="H217" s="119">
        <v>94</v>
      </c>
      <c r="I217" s="119">
        <v>1.62</v>
      </c>
      <c r="J217" s="119">
        <v>0.66</v>
      </c>
      <c r="K217" s="119">
        <v>0.63</v>
      </c>
      <c r="L217" s="119">
        <v>0.94</v>
      </c>
      <c r="M217" s="119">
        <v>7.1</v>
      </c>
      <c r="N217" s="119">
        <v>0.73</v>
      </c>
      <c r="O217" s="119">
        <v>1.58</v>
      </c>
      <c r="P217" s="119">
        <v>695</v>
      </c>
      <c r="Q217" s="119">
        <v>3</v>
      </c>
      <c r="R217" s="119">
        <v>135</v>
      </c>
      <c r="S217" s="121">
        <v>0</v>
      </c>
      <c r="T217" s="121">
        <v>1.3447820137897593E+19</v>
      </c>
    </row>
    <row r="218" spans="3:20" ht="15" customHeight="1">
      <c r="C218" s="113" t="b">
        <v>0</v>
      </c>
      <c r="D218" s="114">
        <v>12.25</v>
      </c>
      <c r="E218" s="115">
        <v>4.72</v>
      </c>
      <c r="F218" s="115">
        <v>2.54</v>
      </c>
      <c r="G218" s="119">
        <v>21</v>
      </c>
      <c r="H218" s="119">
        <v>89</v>
      </c>
      <c r="I218" s="119">
        <v>1.38</v>
      </c>
      <c r="J218" s="119">
        <v>0.47</v>
      </c>
      <c r="K218" s="119">
        <v>0.53</v>
      </c>
      <c r="L218" s="119">
        <v>0.8</v>
      </c>
      <c r="M218" s="119">
        <v>3.85</v>
      </c>
      <c r="N218" s="119">
        <v>0.75</v>
      </c>
      <c r="O218" s="119">
        <v>1.27</v>
      </c>
      <c r="P218" s="119">
        <v>720</v>
      </c>
      <c r="Q218" s="119">
        <v>3</v>
      </c>
      <c r="R218" s="119">
        <v>136</v>
      </c>
      <c r="S218" s="121">
        <v>0</v>
      </c>
      <c r="T218" s="121">
        <v>1.5272443328940632E+19</v>
      </c>
    </row>
    <row r="219" spans="3:20" ht="15" customHeight="1">
      <c r="C219" s="113" t="b">
        <v>0</v>
      </c>
      <c r="D219" s="114">
        <v>12.53</v>
      </c>
      <c r="E219" s="115">
        <v>5.51</v>
      </c>
      <c r="F219" s="115">
        <v>2.64</v>
      </c>
      <c r="G219" s="119">
        <v>25</v>
      </c>
      <c r="H219" s="119">
        <v>96</v>
      </c>
      <c r="I219" s="119">
        <v>1.79</v>
      </c>
      <c r="J219" s="119">
        <v>0.6</v>
      </c>
      <c r="K219" s="119">
        <v>0.63</v>
      </c>
      <c r="L219" s="119">
        <v>1.1000000000000001</v>
      </c>
      <c r="M219" s="119">
        <v>5</v>
      </c>
      <c r="N219" s="119">
        <v>0.82</v>
      </c>
      <c r="O219" s="119">
        <v>1.69</v>
      </c>
      <c r="P219" s="119">
        <v>515</v>
      </c>
      <c r="Q219" s="119">
        <v>3</v>
      </c>
      <c r="R219" s="119">
        <v>137</v>
      </c>
      <c r="S219" s="121">
        <v>0</v>
      </c>
      <c r="T219" s="121">
        <v>2.6384469396859643E+18</v>
      </c>
    </row>
    <row r="220" spans="3:20" ht="15" customHeight="1">
      <c r="C220" s="113" t="b">
        <v>0</v>
      </c>
      <c r="D220" s="114">
        <v>13.49</v>
      </c>
      <c r="E220" s="115">
        <v>3.59</v>
      </c>
      <c r="F220" s="115">
        <v>2.19</v>
      </c>
      <c r="G220" s="119">
        <v>19.5</v>
      </c>
      <c r="H220" s="119">
        <v>88</v>
      </c>
      <c r="I220" s="119">
        <v>1.62</v>
      </c>
      <c r="J220" s="119">
        <v>0.48</v>
      </c>
      <c r="K220" s="119">
        <v>0.57999999999999996</v>
      </c>
      <c r="L220" s="119">
        <v>0.88</v>
      </c>
      <c r="M220" s="119">
        <v>5.7</v>
      </c>
      <c r="N220" s="119">
        <v>0.81</v>
      </c>
      <c r="O220" s="119">
        <v>1.82</v>
      </c>
      <c r="P220" s="119">
        <v>580</v>
      </c>
      <c r="Q220" s="119">
        <v>3</v>
      </c>
      <c r="R220" s="119">
        <v>138</v>
      </c>
      <c r="S220" s="121">
        <v>0</v>
      </c>
      <c r="T220" s="121">
        <v>1.5770568197275949E+17</v>
      </c>
    </row>
    <row r="221" spans="3:20" ht="15" customHeight="1">
      <c r="C221" s="113" t="b">
        <v>0</v>
      </c>
      <c r="D221" s="114">
        <v>12.84</v>
      </c>
      <c r="E221" s="115">
        <v>2.96</v>
      </c>
      <c r="F221" s="115">
        <v>2.61</v>
      </c>
      <c r="G221" s="119">
        <v>24</v>
      </c>
      <c r="H221" s="119">
        <v>101</v>
      </c>
      <c r="I221" s="119">
        <v>2.3199999999999998</v>
      </c>
      <c r="J221" s="119">
        <v>0.6</v>
      </c>
      <c r="K221" s="119">
        <v>0.53</v>
      </c>
      <c r="L221" s="119">
        <v>0.81</v>
      </c>
      <c r="M221" s="119">
        <v>4.92</v>
      </c>
      <c r="N221" s="119">
        <v>0.89</v>
      </c>
      <c r="O221" s="119">
        <v>2.15</v>
      </c>
      <c r="P221" s="119">
        <v>590</v>
      </c>
      <c r="Q221" s="119">
        <v>3</v>
      </c>
      <c r="R221" s="119">
        <v>139</v>
      </c>
      <c r="S221" s="121">
        <v>0</v>
      </c>
      <c r="T221" s="121">
        <v>1.2616518654578225E+19</v>
      </c>
    </row>
    <row r="222" spans="3:20" ht="15" customHeight="1">
      <c r="C222" s="113" t="b">
        <v>0</v>
      </c>
      <c r="D222" s="114">
        <v>12.93</v>
      </c>
      <c r="E222" s="115">
        <v>2.81</v>
      </c>
      <c r="F222" s="115">
        <v>2.7</v>
      </c>
      <c r="G222" s="119">
        <v>21</v>
      </c>
      <c r="H222" s="119">
        <v>96</v>
      </c>
      <c r="I222" s="119">
        <v>1.54</v>
      </c>
      <c r="J222" s="119">
        <v>0.5</v>
      </c>
      <c r="K222" s="119">
        <v>0.53</v>
      </c>
      <c r="L222" s="119">
        <v>0.75</v>
      </c>
      <c r="M222" s="119">
        <v>4.5999999999999996</v>
      </c>
      <c r="N222" s="119">
        <v>0.77</v>
      </c>
      <c r="O222" s="119">
        <v>2.31</v>
      </c>
      <c r="P222" s="119">
        <v>600</v>
      </c>
      <c r="Q222" s="119">
        <v>3</v>
      </c>
      <c r="R222" s="119">
        <v>140</v>
      </c>
      <c r="S222" s="121">
        <v>0</v>
      </c>
      <c r="T222" s="121">
        <v>1.754687147012803E+19</v>
      </c>
    </row>
    <row r="223" spans="3:20" ht="15" customHeight="1">
      <c r="C223" s="113" t="b">
        <v>0</v>
      </c>
      <c r="D223" s="114">
        <v>13.36</v>
      </c>
      <c r="E223" s="115">
        <v>2.56</v>
      </c>
      <c r="F223" s="115">
        <v>2.35</v>
      </c>
      <c r="G223" s="119">
        <v>20</v>
      </c>
      <c r="H223" s="119">
        <v>89</v>
      </c>
      <c r="I223" s="119">
        <v>1.4</v>
      </c>
      <c r="J223" s="119">
        <v>0.5</v>
      </c>
      <c r="K223" s="119">
        <v>0.37</v>
      </c>
      <c r="L223" s="119">
        <v>0.64</v>
      </c>
      <c r="M223" s="119">
        <v>5.6</v>
      </c>
      <c r="N223" s="119">
        <v>0.7</v>
      </c>
      <c r="O223" s="119">
        <v>2.4700000000000002</v>
      </c>
      <c r="P223" s="119">
        <v>780</v>
      </c>
      <c r="Q223" s="119">
        <v>3</v>
      </c>
      <c r="R223" s="119">
        <v>141</v>
      </c>
      <c r="S223" s="121">
        <v>0</v>
      </c>
      <c r="T223" s="121">
        <v>3.566890639876821E+18</v>
      </c>
    </row>
    <row r="224" spans="3:20" ht="15" customHeight="1">
      <c r="C224" s="113" t="b">
        <v>0</v>
      </c>
      <c r="D224" s="114">
        <v>13.52</v>
      </c>
      <c r="E224" s="115">
        <v>3.17</v>
      </c>
      <c r="F224" s="115">
        <v>2.72</v>
      </c>
      <c r="G224" s="119">
        <v>23.5</v>
      </c>
      <c r="H224" s="119">
        <v>97</v>
      </c>
      <c r="I224" s="119">
        <v>1.55</v>
      </c>
      <c r="J224" s="119">
        <v>0.52</v>
      </c>
      <c r="K224" s="119">
        <v>0.5</v>
      </c>
      <c r="L224" s="119">
        <v>0.55000000000000004</v>
      </c>
      <c r="M224" s="119">
        <v>4.3499999999999996</v>
      </c>
      <c r="N224" s="119">
        <v>0.89</v>
      </c>
      <c r="O224" s="119">
        <v>2.06</v>
      </c>
      <c r="P224" s="119">
        <v>520</v>
      </c>
      <c r="Q224" s="119">
        <v>3</v>
      </c>
      <c r="R224" s="119">
        <v>142</v>
      </c>
      <c r="S224" s="121">
        <v>0</v>
      </c>
      <c r="T224" s="121">
        <v>6.2027942834495539E+18</v>
      </c>
    </row>
    <row r="225" spans="3:20" ht="15" customHeight="1">
      <c r="C225" s="113" t="b">
        <v>0</v>
      </c>
      <c r="D225" s="114">
        <v>13.62</v>
      </c>
      <c r="E225" s="115">
        <v>4.95</v>
      </c>
      <c r="F225" s="115">
        <v>2.35</v>
      </c>
      <c r="G225" s="119">
        <v>20</v>
      </c>
      <c r="H225" s="119">
        <v>92</v>
      </c>
      <c r="I225" s="119">
        <v>2</v>
      </c>
      <c r="J225" s="119">
        <v>0.8</v>
      </c>
      <c r="K225" s="119">
        <v>0.47</v>
      </c>
      <c r="L225" s="119">
        <v>1.02</v>
      </c>
      <c r="M225" s="119">
        <v>4.4000000000000004</v>
      </c>
      <c r="N225" s="119">
        <v>0.91</v>
      </c>
      <c r="O225" s="119">
        <v>2.0499999999999998</v>
      </c>
      <c r="P225" s="119">
        <v>550</v>
      </c>
      <c r="Q225" s="119">
        <v>3</v>
      </c>
      <c r="R225" s="119">
        <v>143</v>
      </c>
      <c r="S225" s="121">
        <v>0</v>
      </c>
      <c r="T225" s="121">
        <v>9.0264746145757614E+18</v>
      </c>
    </row>
    <row r="226" spans="3:20" ht="15" customHeight="1">
      <c r="C226" s="113" t="b">
        <v>0</v>
      </c>
      <c r="D226" s="114">
        <v>12.25</v>
      </c>
      <c r="E226" s="115">
        <v>3.88</v>
      </c>
      <c r="F226" s="115">
        <v>2.2000000000000002</v>
      </c>
      <c r="G226" s="119">
        <v>18.5</v>
      </c>
      <c r="H226" s="119">
        <v>112</v>
      </c>
      <c r="I226" s="119">
        <v>1.38</v>
      </c>
      <c r="J226" s="119">
        <v>0.78</v>
      </c>
      <c r="K226" s="119">
        <v>0.28999999999999998</v>
      </c>
      <c r="L226" s="119">
        <v>1.1399999999999999</v>
      </c>
      <c r="M226" s="119">
        <v>8.2100000000000009</v>
      </c>
      <c r="N226" s="119">
        <v>0.65</v>
      </c>
      <c r="O226" s="119">
        <v>2</v>
      </c>
      <c r="P226" s="119">
        <v>855</v>
      </c>
      <c r="Q226" s="119">
        <v>3</v>
      </c>
      <c r="R226" s="119">
        <v>144</v>
      </c>
      <c r="S226" s="121">
        <v>0</v>
      </c>
      <c r="T226" s="121">
        <v>1.127751709302451E+19</v>
      </c>
    </row>
    <row r="227" spans="3:20" ht="15" customHeight="1">
      <c r="C227" s="113" t="b">
        <v>0</v>
      </c>
      <c r="D227" s="114">
        <v>13.16</v>
      </c>
      <c r="E227" s="115">
        <v>3.57</v>
      </c>
      <c r="F227" s="115">
        <v>2.15</v>
      </c>
      <c r="G227" s="119">
        <v>21</v>
      </c>
      <c r="H227" s="119">
        <v>102</v>
      </c>
      <c r="I227" s="119">
        <v>1.5</v>
      </c>
      <c r="J227" s="119">
        <v>0.55000000000000004</v>
      </c>
      <c r="K227" s="119">
        <v>0.43</v>
      </c>
      <c r="L227" s="119">
        <v>1.3</v>
      </c>
      <c r="M227" s="119">
        <v>4</v>
      </c>
      <c r="N227" s="119">
        <v>0.6</v>
      </c>
      <c r="O227" s="119">
        <v>1.68</v>
      </c>
      <c r="P227" s="119">
        <v>830</v>
      </c>
      <c r="Q227" s="119">
        <v>3</v>
      </c>
      <c r="R227" s="119">
        <v>145</v>
      </c>
      <c r="S227" s="121">
        <v>0</v>
      </c>
      <c r="T227" s="121">
        <v>4.8415312534071214E+18</v>
      </c>
    </row>
    <row r="228" spans="3:20" ht="15" customHeight="1">
      <c r="C228" s="113" t="b">
        <v>0</v>
      </c>
      <c r="D228" s="114">
        <v>13.88</v>
      </c>
      <c r="E228" s="115">
        <v>5.04</v>
      </c>
      <c r="F228" s="115">
        <v>2.23</v>
      </c>
      <c r="G228" s="119">
        <v>20</v>
      </c>
      <c r="H228" s="119">
        <v>80</v>
      </c>
      <c r="I228" s="119">
        <v>0.98</v>
      </c>
      <c r="J228" s="119">
        <v>0.34</v>
      </c>
      <c r="K228" s="119">
        <v>0.4</v>
      </c>
      <c r="L228" s="119">
        <v>0.68</v>
      </c>
      <c r="M228" s="119">
        <v>4.9000000000000004</v>
      </c>
      <c r="N228" s="119">
        <v>0.57999999999999996</v>
      </c>
      <c r="O228" s="119">
        <v>1.33</v>
      </c>
      <c r="P228" s="119">
        <v>415</v>
      </c>
      <c r="Q228" s="119">
        <v>3</v>
      </c>
      <c r="R228" s="119">
        <v>146</v>
      </c>
      <c r="S228" s="121">
        <v>0</v>
      </c>
      <c r="T228" s="121">
        <v>5.438160195627561E+18</v>
      </c>
    </row>
    <row r="229" spans="3:20" ht="15" customHeight="1">
      <c r="C229" s="113" t="b">
        <v>0</v>
      </c>
      <c r="D229" s="114">
        <v>12.87</v>
      </c>
      <c r="E229" s="115">
        <v>4.6100000000000003</v>
      </c>
      <c r="F229" s="115">
        <v>2.48</v>
      </c>
      <c r="G229" s="119">
        <v>21.5</v>
      </c>
      <c r="H229" s="119">
        <v>86</v>
      </c>
      <c r="I229" s="119">
        <v>1.7</v>
      </c>
      <c r="J229" s="119">
        <v>0.65</v>
      </c>
      <c r="K229" s="119">
        <v>0.47</v>
      </c>
      <c r="L229" s="119">
        <v>0.86</v>
      </c>
      <c r="M229" s="119">
        <v>7.65</v>
      </c>
      <c r="N229" s="119">
        <v>0.54</v>
      </c>
      <c r="O229" s="119">
        <v>1.86</v>
      </c>
      <c r="P229" s="119">
        <v>625</v>
      </c>
      <c r="Q229" s="119">
        <v>3</v>
      </c>
      <c r="R229" s="119">
        <v>147</v>
      </c>
      <c r="S229" s="121">
        <v>0</v>
      </c>
      <c r="T229" s="121">
        <v>1.446508680870146E+19</v>
      </c>
    </row>
    <row r="230" spans="3:20" ht="15" customHeight="1">
      <c r="C230" s="113" t="b">
        <v>0</v>
      </c>
      <c r="D230" s="114">
        <v>13.32</v>
      </c>
      <c r="E230" s="115">
        <v>3.24</v>
      </c>
      <c r="F230" s="115">
        <v>2.38</v>
      </c>
      <c r="G230" s="119">
        <v>21.5</v>
      </c>
      <c r="H230" s="119">
        <v>92</v>
      </c>
      <c r="I230" s="119">
        <v>1.93</v>
      </c>
      <c r="J230" s="119">
        <v>0.76</v>
      </c>
      <c r="K230" s="119">
        <v>0.45</v>
      </c>
      <c r="L230" s="119">
        <v>1.25</v>
      </c>
      <c r="M230" s="119">
        <v>8.42</v>
      </c>
      <c r="N230" s="119">
        <v>0.55000000000000004</v>
      </c>
      <c r="O230" s="119">
        <v>1.62</v>
      </c>
      <c r="P230" s="119">
        <v>650</v>
      </c>
      <c r="Q230" s="119">
        <v>3</v>
      </c>
      <c r="R230" s="119">
        <v>148</v>
      </c>
      <c r="S230" s="121">
        <v>0</v>
      </c>
      <c r="T230" s="121">
        <v>1.0733392387131738E+19</v>
      </c>
    </row>
    <row r="231" spans="3:20" ht="15" customHeight="1">
      <c r="C231" s="113" t="b">
        <v>0</v>
      </c>
      <c r="D231" s="114">
        <v>13.08</v>
      </c>
      <c r="E231" s="115">
        <v>3.9</v>
      </c>
      <c r="F231" s="115">
        <v>2.36</v>
      </c>
      <c r="G231" s="119">
        <v>21.5</v>
      </c>
      <c r="H231" s="119">
        <v>113</v>
      </c>
      <c r="I231" s="119">
        <v>1.41</v>
      </c>
      <c r="J231" s="119">
        <v>1.39</v>
      </c>
      <c r="K231" s="119">
        <v>0.34</v>
      </c>
      <c r="L231" s="119">
        <v>1.1399999999999999</v>
      </c>
      <c r="M231" s="119">
        <v>9.4</v>
      </c>
      <c r="N231" s="119">
        <v>0.56999999999999995</v>
      </c>
      <c r="O231" s="119">
        <v>1.33</v>
      </c>
      <c r="P231" s="119">
        <v>550</v>
      </c>
      <c r="Q231" s="119">
        <v>3</v>
      </c>
      <c r="R231" s="119">
        <v>149</v>
      </c>
      <c r="S231" s="121">
        <v>0</v>
      </c>
      <c r="T231" s="121">
        <v>4.3160723653918413E+18</v>
      </c>
    </row>
    <row r="232" spans="3:20" ht="15" customHeight="1">
      <c r="C232" s="113" t="b">
        <v>0</v>
      </c>
      <c r="D232" s="114">
        <v>13.5</v>
      </c>
      <c r="E232" s="115">
        <v>3.12</v>
      </c>
      <c r="F232" s="115">
        <v>2.62</v>
      </c>
      <c r="G232" s="119">
        <v>24</v>
      </c>
      <c r="H232" s="119">
        <v>123</v>
      </c>
      <c r="I232" s="119">
        <v>1.4</v>
      </c>
      <c r="J232" s="119">
        <v>1.57</v>
      </c>
      <c r="K232" s="119">
        <v>0.22</v>
      </c>
      <c r="L232" s="119">
        <v>1.25</v>
      </c>
      <c r="M232" s="119">
        <v>8.6</v>
      </c>
      <c r="N232" s="119">
        <v>0.59</v>
      </c>
      <c r="O232" s="119">
        <v>1.3</v>
      </c>
      <c r="P232" s="119">
        <v>500</v>
      </c>
      <c r="Q232" s="119">
        <v>3</v>
      </c>
      <c r="R232" s="119">
        <v>150</v>
      </c>
      <c r="S232" s="121">
        <v>0</v>
      </c>
      <c r="T232" s="121">
        <v>3.2922720883386972E+18</v>
      </c>
    </row>
    <row r="233" spans="3:20" ht="15" customHeight="1">
      <c r="C233" s="113" t="b">
        <v>0</v>
      </c>
      <c r="D233" s="114">
        <v>12.79</v>
      </c>
      <c r="E233" s="115">
        <v>2.67</v>
      </c>
      <c r="F233" s="115">
        <v>2.48</v>
      </c>
      <c r="G233" s="119">
        <v>22</v>
      </c>
      <c r="H233" s="119">
        <v>112</v>
      </c>
      <c r="I233" s="119">
        <v>1.48</v>
      </c>
      <c r="J233" s="119">
        <v>1.36</v>
      </c>
      <c r="K233" s="119">
        <v>0.24</v>
      </c>
      <c r="L233" s="119">
        <v>1.26</v>
      </c>
      <c r="M233" s="119">
        <v>10.8</v>
      </c>
      <c r="N233" s="119">
        <v>0.48</v>
      </c>
      <c r="O233" s="119">
        <v>1.47</v>
      </c>
      <c r="P233" s="119">
        <v>480</v>
      </c>
      <c r="Q233" s="119">
        <v>3</v>
      </c>
      <c r="R233" s="119">
        <v>151</v>
      </c>
      <c r="S233" s="121">
        <v>0</v>
      </c>
      <c r="T233" s="121">
        <v>7.4127905580333158E+18</v>
      </c>
    </row>
    <row r="234" spans="3:20" ht="15" customHeight="1">
      <c r="C234" s="113" t="b">
        <v>0</v>
      </c>
      <c r="D234" s="114">
        <v>13.11</v>
      </c>
      <c r="E234" s="115">
        <v>1.9</v>
      </c>
      <c r="F234" s="115">
        <v>2.75</v>
      </c>
      <c r="G234" s="119">
        <v>25.5</v>
      </c>
      <c r="H234" s="119">
        <v>116</v>
      </c>
      <c r="I234" s="119">
        <v>2.2000000000000002</v>
      </c>
      <c r="J234" s="119">
        <v>1.28</v>
      </c>
      <c r="K234" s="119">
        <v>0.26</v>
      </c>
      <c r="L234" s="119">
        <v>1.56</v>
      </c>
      <c r="M234" s="119">
        <v>7.1</v>
      </c>
      <c r="N234" s="119">
        <v>0.61</v>
      </c>
      <c r="O234" s="119">
        <v>1.33</v>
      </c>
      <c r="P234" s="119">
        <v>425</v>
      </c>
      <c r="Q234" s="119">
        <v>3</v>
      </c>
      <c r="R234" s="119">
        <v>152</v>
      </c>
      <c r="S234" s="121">
        <v>0</v>
      </c>
      <c r="T234" s="121">
        <v>1.6821271759961199E+19</v>
      </c>
    </row>
    <row r="235" spans="3:20" ht="15" customHeight="1">
      <c r="C235" s="113" t="b">
        <v>0</v>
      </c>
      <c r="D235" s="114">
        <v>13.23</v>
      </c>
      <c r="E235" s="115">
        <v>3.3</v>
      </c>
      <c r="F235" s="115">
        <v>2.2799999999999998</v>
      </c>
      <c r="G235" s="119">
        <v>18.5</v>
      </c>
      <c r="H235" s="119">
        <v>98</v>
      </c>
      <c r="I235" s="119">
        <v>1.8</v>
      </c>
      <c r="J235" s="119">
        <v>0.83</v>
      </c>
      <c r="K235" s="119">
        <v>0.61</v>
      </c>
      <c r="L235" s="119">
        <v>1.87</v>
      </c>
      <c r="M235" s="119">
        <v>10.52</v>
      </c>
      <c r="N235" s="119">
        <v>0.56000000000000005</v>
      </c>
      <c r="O235" s="119">
        <v>1.51</v>
      </c>
      <c r="P235" s="119">
        <v>675</v>
      </c>
      <c r="Q235" s="119">
        <v>3</v>
      </c>
      <c r="R235" s="119">
        <v>153</v>
      </c>
      <c r="S235" s="121">
        <v>0</v>
      </c>
      <c r="T235" s="121">
        <v>7.6765227422530324E+18</v>
      </c>
    </row>
    <row r="236" spans="3:20" ht="15" customHeight="1">
      <c r="C236" s="113" t="b">
        <v>0</v>
      </c>
      <c r="D236" s="114">
        <v>12.58</v>
      </c>
      <c r="E236" s="115">
        <v>1.29</v>
      </c>
      <c r="F236" s="115">
        <v>2.1</v>
      </c>
      <c r="G236" s="119">
        <v>20</v>
      </c>
      <c r="H236" s="119">
        <v>103</v>
      </c>
      <c r="I236" s="119">
        <v>1.48</v>
      </c>
      <c r="J236" s="119">
        <v>0.57999999999999996</v>
      </c>
      <c r="K236" s="119">
        <v>0.53</v>
      </c>
      <c r="L236" s="119">
        <v>1.4</v>
      </c>
      <c r="M236" s="119">
        <v>7.6</v>
      </c>
      <c r="N236" s="119">
        <v>0.57999999999999996</v>
      </c>
      <c r="O236" s="119">
        <v>1.55</v>
      </c>
      <c r="P236" s="119">
        <v>640</v>
      </c>
      <c r="Q236" s="119">
        <v>3</v>
      </c>
      <c r="R236" s="119">
        <v>154</v>
      </c>
      <c r="S236" s="121">
        <v>0</v>
      </c>
      <c r="T236" s="121">
        <v>1.477634829422994E+19</v>
      </c>
    </row>
    <row r="237" spans="3:20" ht="15" customHeight="1">
      <c r="C237" s="113" t="b">
        <v>0</v>
      </c>
      <c r="D237" s="114">
        <v>13.17</v>
      </c>
      <c r="E237" s="115">
        <v>5.19</v>
      </c>
      <c r="F237" s="115">
        <v>2.3199999999999998</v>
      </c>
      <c r="G237" s="119">
        <v>22</v>
      </c>
      <c r="H237" s="119">
        <v>93</v>
      </c>
      <c r="I237" s="119">
        <v>1.74</v>
      </c>
      <c r="J237" s="119">
        <v>0.63</v>
      </c>
      <c r="K237" s="119">
        <v>0.61</v>
      </c>
      <c r="L237" s="119">
        <v>1.55</v>
      </c>
      <c r="M237" s="119">
        <v>7.9</v>
      </c>
      <c r="N237" s="119">
        <v>0.6</v>
      </c>
      <c r="O237" s="119">
        <v>1.48</v>
      </c>
      <c r="P237" s="119">
        <v>725</v>
      </c>
      <c r="Q237" s="119">
        <v>3</v>
      </c>
      <c r="R237" s="119">
        <v>155</v>
      </c>
      <c r="S237" s="121">
        <v>0</v>
      </c>
      <c r="T237" s="121">
        <v>1.1840693005249888E+19</v>
      </c>
    </row>
    <row r="238" spans="3:20" ht="15" customHeight="1">
      <c r="C238" s="113" t="b">
        <v>0</v>
      </c>
      <c r="D238" s="114">
        <v>13.84</v>
      </c>
      <c r="E238" s="115">
        <v>4.12</v>
      </c>
      <c r="F238" s="115">
        <v>2.38</v>
      </c>
      <c r="G238" s="119">
        <v>19.5</v>
      </c>
      <c r="H238" s="119">
        <v>89</v>
      </c>
      <c r="I238" s="119">
        <v>1.8</v>
      </c>
      <c r="J238" s="119">
        <v>0.83</v>
      </c>
      <c r="K238" s="119">
        <v>0.48</v>
      </c>
      <c r="L238" s="119">
        <v>1.56</v>
      </c>
      <c r="M238" s="119">
        <v>9.01</v>
      </c>
      <c r="N238" s="119">
        <v>0.56999999999999995</v>
      </c>
      <c r="O238" s="119">
        <v>1.64</v>
      </c>
      <c r="P238" s="119">
        <v>480</v>
      </c>
      <c r="Q238" s="119">
        <v>3</v>
      </c>
      <c r="R238" s="119">
        <v>156</v>
      </c>
      <c r="S238" s="121">
        <v>0</v>
      </c>
      <c r="T238" s="121">
        <v>8.4027626453846282E+18</v>
      </c>
    </row>
    <row r="239" spans="3:20" ht="15" customHeight="1">
      <c r="C239" s="113" t="b">
        <v>0</v>
      </c>
      <c r="D239" s="114">
        <v>12.45</v>
      </c>
      <c r="E239" s="115">
        <v>3.03</v>
      </c>
      <c r="F239" s="115">
        <v>2.64</v>
      </c>
      <c r="G239" s="119">
        <v>27</v>
      </c>
      <c r="H239" s="119">
        <v>97</v>
      </c>
      <c r="I239" s="119">
        <v>1.9</v>
      </c>
      <c r="J239" s="119">
        <v>0.57999999999999996</v>
      </c>
      <c r="K239" s="119">
        <v>0.63</v>
      </c>
      <c r="L239" s="119">
        <v>1.1399999999999999</v>
      </c>
      <c r="M239" s="119">
        <v>7.5</v>
      </c>
      <c r="N239" s="119">
        <v>0.67</v>
      </c>
      <c r="O239" s="119">
        <v>1.73</v>
      </c>
      <c r="P239" s="119">
        <v>880</v>
      </c>
      <c r="Q239" s="119">
        <v>3</v>
      </c>
      <c r="R239" s="119">
        <v>157</v>
      </c>
      <c r="S239" s="121">
        <v>0</v>
      </c>
      <c r="T239" s="121">
        <v>7.3378064540325181E+18</v>
      </c>
    </row>
    <row r="240" spans="3:20" ht="15" customHeight="1">
      <c r="C240" s="113" t="b">
        <v>0</v>
      </c>
      <c r="D240" s="114">
        <v>14.34</v>
      </c>
      <c r="E240" s="115">
        <v>1.68</v>
      </c>
      <c r="F240" s="115">
        <v>2.7</v>
      </c>
      <c r="G240" s="119">
        <v>25</v>
      </c>
      <c r="H240" s="119">
        <v>98</v>
      </c>
      <c r="I240" s="119">
        <v>2.8</v>
      </c>
      <c r="J240" s="119">
        <v>1.31</v>
      </c>
      <c r="K240" s="119">
        <v>0.53</v>
      </c>
      <c r="L240" s="119">
        <v>2.7</v>
      </c>
      <c r="M240" s="119">
        <v>13</v>
      </c>
      <c r="N240" s="119">
        <v>0.56999999999999995</v>
      </c>
      <c r="O240" s="119">
        <v>1.96</v>
      </c>
      <c r="P240" s="119">
        <v>660</v>
      </c>
      <c r="Q240" s="119">
        <v>3</v>
      </c>
      <c r="R240" s="119">
        <v>158</v>
      </c>
      <c r="S240" s="121">
        <v>0</v>
      </c>
      <c r="T240" s="121">
        <v>3.9164005791765939E+18</v>
      </c>
    </row>
    <row r="241" spans="3:20" ht="15" customHeight="1">
      <c r="C241" s="113" t="b">
        <v>0</v>
      </c>
      <c r="D241" s="114">
        <v>13.48</v>
      </c>
      <c r="E241" s="115">
        <v>1.67</v>
      </c>
      <c r="F241" s="115">
        <v>2.64</v>
      </c>
      <c r="G241" s="119">
        <v>22.5</v>
      </c>
      <c r="H241" s="119">
        <v>89</v>
      </c>
      <c r="I241" s="119">
        <v>2.6</v>
      </c>
      <c r="J241" s="119">
        <v>1.1000000000000001</v>
      </c>
      <c r="K241" s="119">
        <v>0.52</v>
      </c>
      <c r="L241" s="119">
        <v>2.29</v>
      </c>
      <c r="M241" s="119">
        <v>11.75</v>
      </c>
      <c r="N241" s="119">
        <v>0.56999999999999995</v>
      </c>
      <c r="O241" s="119">
        <v>1.78</v>
      </c>
      <c r="P241" s="119">
        <v>620</v>
      </c>
      <c r="Q241" s="119">
        <v>3</v>
      </c>
      <c r="R241" s="119">
        <v>159</v>
      </c>
      <c r="S241" s="121">
        <v>0</v>
      </c>
      <c r="T241" s="121">
        <v>1.4298275125268869E+19</v>
      </c>
    </row>
    <row r="242" spans="3:20" ht="15" customHeight="1">
      <c r="C242" s="113" t="b">
        <v>0</v>
      </c>
      <c r="D242" s="114">
        <v>12.36</v>
      </c>
      <c r="E242" s="115">
        <v>3.83</v>
      </c>
      <c r="F242" s="115">
        <v>2.38</v>
      </c>
      <c r="G242" s="119">
        <v>21</v>
      </c>
      <c r="H242" s="119">
        <v>88</v>
      </c>
      <c r="I242" s="119">
        <v>2.2999999999999998</v>
      </c>
      <c r="J242" s="119">
        <v>0.92</v>
      </c>
      <c r="K242" s="119">
        <v>0.5</v>
      </c>
      <c r="L242" s="119">
        <v>1.04</v>
      </c>
      <c r="M242" s="119">
        <v>7.65</v>
      </c>
      <c r="N242" s="119">
        <v>0.56000000000000005</v>
      </c>
      <c r="O242" s="119">
        <v>1.58</v>
      </c>
      <c r="P242" s="119">
        <v>520</v>
      </c>
      <c r="Q242" s="119">
        <v>3</v>
      </c>
      <c r="R242" s="119">
        <v>160</v>
      </c>
      <c r="S242" s="121">
        <v>0</v>
      </c>
      <c r="T242" s="121">
        <v>4.7809616808397865E+18</v>
      </c>
    </row>
    <row r="243" spans="3:20" ht="15" customHeight="1">
      <c r="C243" s="113" t="b">
        <v>0</v>
      </c>
      <c r="D243" s="114">
        <v>13.69</v>
      </c>
      <c r="E243" s="115">
        <v>3.26</v>
      </c>
      <c r="F243" s="115">
        <v>2.54</v>
      </c>
      <c r="G243" s="119">
        <v>20</v>
      </c>
      <c r="H243" s="119">
        <v>107</v>
      </c>
      <c r="I243" s="119">
        <v>1.83</v>
      </c>
      <c r="J243" s="119">
        <v>0.56000000000000005</v>
      </c>
      <c r="K243" s="119">
        <v>0.5</v>
      </c>
      <c r="L243" s="119">
        <v>0.8</v>
      </c>
      <c r="M243" s="119">
        <v>5.88</v>
      </c>
      <c r="N243" s="119">
        <v>0.96</v>
      </c>
      <c r="O243" s="119">
        <v>1.82</v>
      </c>
      <c r="P243" s="119">
        <v>680</v>
      </c>
      <c r="Q243" s="119">
        <v>3</v>
      </c>
      <c r="R243" s="119">
        <v>161</v>
      </c>
      <c r="S243" s="121">
        <v>0</v>
      </c>
      <c r="T243" s="121">
        <v>1.8106453498241782E+19</v>
      </c>
    </row>
    <row r="244" spans="3:20" ht="15" customHeight="1">
      <c r="C244" s="113" t="b">
        <v>0</v>
      </c>
      <c r="D244" s="114">
        <v>12.85</v>
      </c>
      <c r="E244" s="115">
        <v>3.27</v>
      </c>
      <c r="F244" s="115">
        <v>2.58</v>
      </c>
      <c r="G244" s="119">
        <v>22</v>
      </c>
      <c r="H244" s="119">
        <v>106</v>
      </c>
      <c r="I244" s="119">
        <v>1.65</v>
      </c>
      <c r="J244" s="119">
        <v>0.6</v>
      </c>
      <c r="K244" s="119">
        <v>0.6</v>
      </c>
      <c r="L244" s="119">
        <v>0.96</v>
      </c>
      <c r="M244" s="119">
        <v>5.58</v>
      </c>
      <c r="N244" s="119">
        <v>0.87</v>
      </c>
      <c r="O244" s="119">
        <v>2.11</v>
      </c>
      <c r="P244" s="119">
        <v>570</v>
      </c>
      <c r="Q244" s="119">
        <v>3</v>
      </c>
      <c r="R244" s="119">
        <v>162</v>
      </c>
      <c r="S244" s="121">
        <v>0</v>
      </c>
      <c r="T244" s="121">
        <v>2.0786051519830039E+18</v>
      </c>
    </row>
    <row r="245" spans="3:20" ht="15" customHeight="1">
      <c r="C245" s="113" t="b">
        <v>0</v>
      </c>
      <c r="D245" s="114">
        <v>12.96</v>
      </c>
      <c r="E245" s="115">
        <v>3.45</v>
      </c>
      <c r="F245" s="115">
        <v>2.35</v>
      </c>
      <c r="G245" s="119">
        <v>18.5</v>
      </c>
      <c r="H245" s="119">
        <v>106</v>
      </c>
      <c r="I245" s="119">
        <v>1.39</v>
      </c>
      <c r="J245" s="119">
        <v>0.7</v>
      </c>
      <c r="K245" s="119">
        <v>0.4</v>
      </c>
      <c r="L245" s="119">
        <v>0.94</v>
      </c>
      <c r="M245" s="119">
        <v>5.28</v>
      </c>
      <c r="N245" s="119">
        <v>0.68</v>
      </c>
      <c r="O245" s="119">
        <v>1.75</v>
      </c>
      <c r="P245" s="119">
        <v>675</v>
      </c>
      <c r="Q245" s="119">
        <v>3</v>
      </c>
      <c r="R245" s="119">
        <v>163</v>
      </c>
      <c r="S245" s="121">
        <v>0</v>
      </c>
      <c r="T245" s="121">
        <v>7.9409381618352906E+18</v>
      </c>
    </row>
    <row r="246" spans="3:20" ht="15" customHeight="1">
      <c r="C246" s="113" t="b">
        <v>0</v>
      </c>
      <c r="D246" s="114">
        <v>13.78</v>
      </c>
      <c r="E246" s="115">
        <v>2.76</v>
      </c>
      <c r="F246" s="115">
        <v>2.2999999999999998</v>
      </c>
      <c r="G246" s="119">
        <v>22</v>
      </c>
      <c r="H246" s="119">
        <v>90</v>
      </c>
      <c r="I246" s="119">
        <v>1.35</v>
      </c>
      <c r="J246" s="119">
        <v>0.68</v>
      </c>
      <c r="K246" s="119">
        <v>0.41</v>
      </c>
      <c r="L246" s="119">
        <v>1.03</v>
      </c>
      <c r="M246" s="119">
        <v>9.58</v>
      </c>
      <c r="N246" s="119">
        <v>0.7</v>
      </c>
      <c r="O246" s="119">
        <v>1.68</v>
      </c>
      <c r="P246" s="119">
        <v>615</v>
      </c>
      <c r="Q246" s="119">
        <v>3</v>
      </c>
      <c r="R246" s="119">
        <v>164</v>
      </c>
      <c r="S246" s="121">
        <v>0</v>
      </c>
      <c r="T246" s="121">
        <v>2.4964796665615094E+18</v>
      </c>
    </row>
    <row r="247" spans="3:20" ht="15" customHeight="1">
      <c r="C247" s="113" t="b">
        <v>0</v>
      </c>
      <c r="D247" s="114">
        <v>13.73</v>
      </c>
      <c r="E247" s="115">
        <v>4.3600000000000003</v>
      </c>
      <c r="F247" s="115">
        <v>2.2599999999999998</v>
      </c>
      <c r="G247" s="119">
        <v>22.5</v>
      </c>
      <c r="H247" s="119">
        <v>88</v>
      </c>
      <c r="I247" s="119">
        <v>1.28</v>
      </c>
      <c r="J247" s="119">
        <v>0.47</v>
      </c>
      <c r="K247" s="119">
        <v>0.52</v>
      </c>
      <c r="L247" s="119">
        <v>1.1499999999999999</v>
      </c>
      <c r="M247" s="119">
        <v>6.62</v>
      </c>
      <c r="N247" s="119">
        <v>0.78</v>
      </c>
      <c r="O247" s="119">
        <v>1.75</v>
      </c>
      <c r="P247" s="119">
        <v>520</v>
      </c>
      <c r="Q247" s="119">
        <v>3</v>
      </c>
      <c r="R247" s="119">
        <v>165</v>
      </c>
      <c r="S247" s="121">
        <v>0</v>
      </c>
      <c r="T247" s="121">
        <v>1.1147993862168355E+19</v>
      </c>
    </row>
    <row r="248" spans="3:20" ht="15" customHeight="1">
      <c r="C248" s="113" t="b">
        <v>0</v>
      </c>
      <c r="D248" s="114">
        <v>13.45</v>
      </c>
      <c r="E248" s="115">
        <v>3.7</v>
      </c>
      <c r="F248" s="115">
        <v>2.6</v>
      </c>
      <c r="G248" s="119">
        <v>23</v>
      </c>
      <c r="H248" s="119">
        <v>111</v>
      </c>
      <c r="I248" s="119">
        <v>1.7</v>
      </c>
      <c r="J248" s="119">
        <v>0.92</v>
      </c>
      <c r="K248" s="119">
        <v>0.43</v>
      </c>
      <c r="L248" s="119">
        <v>1.46</v>
      </c>
      <c r="M248" s="119">
        <v>10.68</v>
      </c>
      <c r="N248" s="119">
        <v>0.85</v>
      </c>
      <c r="O248" s="119">
        <v>1.56</v>
      </c>
      <c r="P248" s="119">
        <v>695</v>
      </c>
      <c r="Q248" s="119">
        <v>3</v>
      </c>
      <c r="R248" s="119">
        <v>166</v>
      </c>
      <c r="S248" s="121">
        <v>0</v>
      </c>
      <c r="T248" s="121">
        <v>3.4345064218436792E+18</v>
      </c>
    </row>
    <row r="249" spans="3:20" ht="15" customHeight="1">
      <c r="C249" s="113" t="b">
        <v>0</v>
      </c>
      <c r="D249" s="114">
        <v>12.82</v>
      </c>
      <c r="E249" s="115">
        <v>3.37</v>
      </c>
      <c r="F249" s="115">
        <v>2.2999999999999998</v>
      </c>
      <c r="G249" s="119">
        <v>19.5</v>
      </c>
      <c r="H249" s="119">
        <v>88</v>
      </c>
      <c r="I249" s="119">
        <v>1.48</v>
      </c>
      <c r="J249" s="119">
        <v>0.66</v>
      </c>
      <c r="K249" s="119">
        <v>0.4</v>
      </c>
      <c r="L249" s="119">
        <v>0.97</v>
      </c>
      <c r="M249" s="119">
        <v>10.26</v>
      </c>
      <c r="N249" s="119">
        <v>0.72</v>
      </c>
      <c r="O249" s="119">
        <v>1.75</v>
      </c>
      <c r="P249" s="119">
        <v>685</v>
      </c>
      <c r="Q249" s="119">
        <v>3</v>
      </c>
      <c r="R249" s="119">
        <v>167</v>
      </c>
      <c r="S249" s="121">
        <v>0</v>
      </c>
      <c r="T249" s="121">
        <v>1.2073011137882108E+19</v>
      </c>
    </row>
    <row r="250" spans="3:20" ht="15" customHeight="1">
      <c r="C250" s="113" t="b">
        <v>0</v>
      </c>
      <c r="D250" s="114">
        <v>13.58</v>
      </c>
      <c r="E250" s="115">
        <v>2.58</v>
      </c>
      <c r="F250" s="115">
        <v>2.69</v>
      </c>
      <c r="G250" s="119">
        <v>24.5</v>
      </c>
      <c r="H250" s="119">
        <v>105</v>
      </c>
      <c r="I250" s="119">
        <v>1.55</v>
      </c>
      <c r="J250" s="119">
        <v>0.84</v>
      </c>
      <c r="K250" s="119">
        <v>0.39</v>
      </c>
      <c r="L250" s="119">
        <v>1.54</v>
      </c>
      <c r="M250" s="119">
        <v>8.66</v>
      </c>
      <c r="N250" s="119">
        <v>0.74</v>
      </c>
      <c r="O250" s="119">
        <v>1.8</v>
      </c>
      <c r="P250" s="119">
        <v>750</v>
      </c>
      <c r="Q250" s="119">
        <v>3</v>
      </c>
      <c r="R250" s="119">
        <v>168</v>
      </c>
      <c r="S250" s="121">
        <v>0</v>
      </c>
      <c r="T250" s="121">
        <v>7.1884918592865905E+18</v>
      </c>
    </row>
    <row r="251" spans="3:20" ht="15" customHeight="1">
      <c r="C251" s="113" t="b">
        <v>0</v>
      </c>
      <c r="D251" s="114">
        <v>13.4</v>
      </c>
      <c r="E251" s="115">
        <v>4.5999999999999996</v>
      </c>
      <c r="F251" s="115">
        <v>2.86</v>
      </c>
      <c r="G251" s="119">
        <v>25</v>
      </c>
      <c r="H251" s="119">
        <v>112</v>
      </c>
      <c r="I251" s="119">
        <v>1.98</v>
      </c>
      <c r="J251" s="119">
        <v>0.96</v>
      </c>
      <c r="K251" s="119">
        <v>0.27</v>
      </c>
      <c r="L251" s="119">
        <v>1.1100000000000001</v>
      </c>
      <c r="M251" s="119">
        <v>8.5</v>
      </c>
      <c r="N251" s="119">
        <v>0.67</v>
      </c>
      <c r="O251" s="119">
        <v>1.92</v>
      </c>
      <c r="P251" s="119">
        <v>630</v>
      </c>
      <c r="Q251" s="119">
        <v>3</v>
      </c>
      <c r="R251" s="119">
        <v>169</v>
      </c>
      <c r="S251" s="121">
        <v>0</v>
      </c>
      <c r="T251" s="121">
        <v>9.7852568456967537E+18</v>
      </c>
    </row>
    <row r="252" spans="3:20" ht="15" customHeight="1">
      <c r="C252" s="113" t="b">
        <v>0</v>
      </c>
      <c r="D252" s="114">
        <v>12.2</v>
      </c>
      <c r="E252" s="115">
        <v>3.03</v>
      </c>
      <c r="F252" s="115">
        <v>2.3199999999999998</v>
      </c>
      <c r="G252" s="119">
        <v>19</v>
      </c>
      <c r="H252" s="119">
        <v>96</v>
      </c>
      <c r="I252" s="119">
        <v>1.25</v>
      </c>
      <c r="J252" s="119">
        <v>0.49</v>
      </c>
      <c r="K252" s="119">
        <v>0.4</v>
      </c>
      <c r="L252" s="119">
        <v>0.73</v>
      </c>
      <c r="M252" s="119">
        <v>5.5</v>
      </c>
      <c r="N252" s="119">
        <v>0.66</v>
      </c>
      <c r="O252" s="119">
        <v>1.83</v>
      </c>
      <c r="P252" s="119">
        <v>510</v>
      </c>
      <c r="Q252" s="119">
        <v>3</v>
      </c>
      <c r="R252" s="119">
        <v>170</v>
      </c>
      <c r="S252" s="121">
        <v>0</v>
      </c>
      <c r="T252" s="121">
        <v>9.0273607841203589E+18</v>
      </c>
    </row>
    <row r="253" spans="3:20" ht="15" customHeight="1">
      <c r="C253" s="113" t="b">
        <v>0</v>
      </c>
      <c r="D253" s="114">
        <v>12.77</v>
      </c>
      <c r="E253" s="115">
        <v>2.39</v>
      </c>
      <c r="F253" s="115">
        <v>2.2799999999999998</v>
      </c>
      <c r="G253" s="119">
        <v>19.5</v>
      </c>
      <c r="H253" s="119">
        <v>86</v>
      </c>
      <c r="I253" s="119">
        <v>1.39</v>
      </c>
      <c r="J253" s="119">
        <v>0.51</v>
      </c>
      <c r="K253" s="119">
        <v>0.48</v>
      </c>
      <c r="L253" s="119">
        <v>0.64</v>
      </c>
      <c r="M253" s="119">
        <v>9.8999989999999993</v>
      </c>
      <c r="N253" s="119">
        <v>0.56999999999999995</v>
      </c>
      <c r="O253" s="119">
        <v>1.63</v>
      </c>
      <c r="P253" s="119">
        <v>470</v>
      </c>
      <c r="Q253" s="119">
        <v>3</v>
      </c>
      <c r="R253" s="119">
        <v>171</v>
      </c>
      <c r="S253" s="121">
        <v>0</v>
      </c>
      <c r="T253" s="121">
        <v>1.7310149702794037E+19</v>
      </c>
    </row>
    <row r="254" spans="3:20" ht="15" customHeight="1">
      <c r="C254" s="113" t="b">
        <v>0</v>
      </c>
      <c r="D254" s="114">
        <v>14.16</v>
      </c>
      <c r="E254" s="115">
        <v>2.5099999999999998</v>
      </c>
      <c r="F254" s="115">
        <v>2.48</v>
      </c>
      <c r="G254" s="119">
        <v>20</v>
      </c>
      <c r="H254" s="119">
        <v>91</v>
      </c>
      <c r="I254" s="119">
        <v>1.68</v>
      </c>
      <c r="J254" s="119">
        <v>0.7</v>
      </c>
      <c r="K254" s="119">
        <v>0.44</v>
      </c>
      <c r="L254" s="119">
        <v>1.24</v>
      </c>
      <c r="M254" s="119">
        <v>9.6999999999999993</v>
      </c>
      <c r="N254" s="119">
        <v>0.62</v>
      </c>
      <c r="O254" s="119">
        <v>1.71</v>
      </c>
      <c r="P254" s="119">
        <v>660</v>
      </c>
      <c r="Q254" s="119">
        <v>3</v>
      </c>
      <c r="R254" s="119">
        <v>172</v>
      </c>
      <c r="S254" s="121">
        <v>0</v>
      </c>
      <c r="T254" s="121">
        <v>9.5293086112365179E+18</v>
      </c>
    </row>
    <row r="255" spans="3:20" ht="15" customHeight="1">
      <c r="C255" s="113" t="b">
        <v>0</v>
      </c>
      <c r="D255" s="114">
        <v>13.71</v>
      </c>
      <c r="E255" s="115">
        <v>5.65</v>
      </c>
      <c r="F255" s="115">
        <v>2.4500000000000002</v>
      </c>
      <c r="G255" s="119">
        <v>20.5</v>
      </c>
      <c r="H255" s="119">
        <v>95</v>
      </c>
      <c r="I255" s="119">
        <v>1.68</v>
      </c>
      <c r="J255" s="119">
        <v>0.61</v>
      </c>
      <c r="K255" s="119">
        <v>0.52</v>
      </c>
      <c r="L255" s="119">
        <v>1.06</v>
      </c>
      <c r="M255" s="119">
        <v>7.7</v>
      </c>
      <c r="N255" s="119">
        <v>0.64</v>
      </c>
      <c r="O255" s="119">
        <v>1.74</v>
      </c>
      <c r="P255" s="119">
        <v>740</v>
      </c>
      <c r="Q255" s="119">
        <v>3</v>
      </c>
      <c r="R255" s="119">
        <v>173</v>
      </c>
      <c r="S255" s="121">
        <v>0</v>
      </c>
      <c r="T255" s="121">
        <v>8.3386798520435497E+18</v>
      </c>
    </row>
    <row r="256" spans="3:20" ht="15" customHeight="1">
      <c r="C256" s="113" t="b">
        <v>0</v>
      </c>
      <c r="D256" s="114">
        <v>13.4</v>
      </c>
      <c r="E256" s="115">
        <v>3.91</v>
      </c>
      <c r="F256" s="115">
        <v>2.48</v>
      </c>
      <c r="G256" s="119">
        <v>23</v>
      </c>
      <c r="H256" s="119">
        <v>102</v>
      </c>
      <c r="I256" s="119">
        <v>1.8</v>
      </c>
      <c r="J256" s="119">
        <v>0.75</v>
      </c>
      <c r="K256" s="119">
        <v>0.43</v>
      </c>
      <c r="L256" s="119">
        <v>1.41</v>
      </c>
      <c r="M256" s="119">
        <v>7.3</v>
      </c>
      <c r="N256" s="119">
        <v>0.7</v>
      </c>
      <c r="O256" s="119">
        <v>1.56</v>
      </c>
      <c r="P256" s="119">
        <v>750</v>
      </c>
      <c r="Q256" s="119">
        <v>3</v>
      </c>
      <c r="R256" s="119">
        <v>174</v>
      </c>
      <c r="S256" s="121">
        <v>0</v>
      </c>
      <c r="T256" s="121">
        <v>1.8400750817343449E+19</v>
      </c>
    </row>
    <row r="257" spans="3:20" ht="15" customHeight="1">
      <c r="C257" s="113" t="b">
        <v>0</v>
      </c>
      <c r="D257" s="114">
        <v>13.27</v>
      </c>
      <c r="E257" s="115">
        <v>4.28</v>
      </c>
      <c r="F257" s="115">
        <v>2.2599999999999998</v>
      </c>
      <c r="G257" s="119">
        <v>20</v>
      </c>
      <c r="H257" s="119">
        <v>120</v>
      </c>
      <c r="I257" s="119">
        <v>1.59</v>
      </c>
      <c r="J257" s="119">
        <v>0.69</v>
      </c>
      <c r="K257" s="119">
        <v>0.43</v>
      </c>
      <c r="L257" s="119">
        <v>1.35</v>
      </c>
      <c r="M257" s="119">
        <v>10.199999999999999</v>
      </c>
      <c r="N257" s="119">
        <v>0.59</v>
      </c>
      <c r="O257" s="119">
        <v>1.56</v>
      </c>
      <c r="P257" s="119">
        <v>835</v>
      </c>
      <c r="Q257" s="119">
        <v>3</v>
      </c>
      <c r="R257" s="119">
        <v>175</v>
      </c>
      <c r="S257" s="121">
        <v>0</v>
      </c>
      <c r="T257" s="121">
        <v>6.5801925155719311E+18</v>
      </c>
    </row>
    <row r="258" spans="3:20" ht="15" customHeight="1">
      <c r="C258" s="113" t="b">
        <v>0</v>
      </c>
      <c r="D258" s="114">
        <v>13.17</v>
      </c>
      <c r="E258" s="115">
        <v>2.59</v>
      </c>
      <c r="F258" s="115">
        <v>2.37</v>
      </c>
      <c r="G258" s="119">
        <v>20</v>
      </c>
      <c r="H258" s="119">
        <v>120</v>
      </c>
      <c r="I258" s="119">
        <v>1.65</v>
      </c>
      <c r="J258" s="119">
        <v>0.68</v>
      </c>
      <c r="K258" s="119">
        <v>0.53</v>
      </c>
      <c r="L258" s="119">
        <v>1.46</v>
      </c>
      <c r="M258" s="119">
        <v>9.3000000000000007</v>
      </c>
      <c r="N258" s="119">
        <v>0.6</v>
      </c>
      <c r="O258" s="119">
        <v>1.62</v>
      </c>
      <c r="P258" s="119">
        <v>840</v>
      </c>
      <c r="Q258" s="119">
        <v>3</v>
      </c>
      <c r="R258" s="119">
        <v>176</v>
      </c>
      <c r="S258" s="121">
        <v>0</v>
      </c>
      <c r="T258" s="121">
        <v>1.1120771452626436E+19</v>
      </c>
    </row>
    <row r="259" spans="3:20" ht="15" customHeight="1">
      <c r="C259" s="116" t="b">
        <v>0</v>
      </c>
      <c r="D259" s="117">
        <v>14.13</v>
      </c>
      <c r="E259" s="118">
        <v>4.0999999999999996</v>
      </c>
      <c r="F259" s="118">
        <v>2.74</v>
      </c>
      <c r="G259" s="119">
        <v>24.5</v>
      </c>
      <c r="H259" s="119">
        <v>96</v>
      </c>
      <c r="I259" s="119">
        <v>2.0499999999999998</v>
      </c>
      <c r="J259" s="119">
        <v>0.76</v>
      </c>
      <c r="K259" s="119">
        <v>0.56000000000000005</v>
      </c>
      <c r="L259" s="119">
        <v>1.35</v>
      </c>
      <c r="M259" s="119">
        <v>9.1999999999999993</v>
      </c>
      <c r="N259" s="119">
        <v>0.61</v>
      </c>
      <c r="O259" s="119">
        <v>1.6</v>
      </c>
      <c r="P259" s="119">
        <v>560</v>
      </c>
      <c r="Q259" s="119">
        <v>3</v>
      </c>
      <c r="R259" s="119">
        <v>177</v>
      </c>
      <c r="S259" s="121">
        <v>0</v>
      </c>
      <c r="T259" s="121">
        <v>2.4356494732198707E+18</v>
      </c>
    </row>
  </sheetData>
  <phoneticPr fontId="24" type="noConversion"/>
  <conditionalFormatting sqref="D25:F32 D38:F42 D48:F56">
    <cfRule type="cellIs" dxfId="30" priority="26" operator="equal">
      <formula>0</formula>
    </cfRule>
  </conditionalFormatting>
  <conditionalFormatting sqref="C82:C259">
    <cfRule type="cellIs" dxfId="29" priority="25" operator="notEqual">
      <formula>FALSE</formula>
    </cfRule>
  </conditionalFormatting>
  <conditionalFormatting sqref="D19:R19">
    <cfRule type="cellIs" dxfId="28" priority="19" operator="notEqual">
      <formula>"Note"</formula>
    </cfRule>
  </conditionalFormatting>
  <conditionalFormatting sqref="D26:F28">
    <cfRule type="colorScale" priority="21">
      <colorScale>
        <cfvo type="num" val="0"/>
        <cfvo type="num" val="0.2"/>
        <color rgb="FF000000"/>
        <color rgb="FF7A0000"/>
      </colorScale>
    </cfRule>
  </conditionalFormatting>
  <conditionalFormatting sqref="C81 C60:C67">
    <cfRule type="duplicateValues" dxfId="27" priority="20"/>
  </conditionalFormatting>
  <conditionalFormatting sqref="D17:R17">
    <cfRule type="cellIs" dxfId="26" priority="18" operator="notEqual">
      <formula>"Definition"</formula>
    </cfRule>
  </conditionalFormatting>
  <conditionalFormatting sqref="D60:F67">
    <cfRule type="cellIs" dxfId="25" priority="23" operator="notEqual">
      <formula>FALSE</formula>
    </cfRule>
  </conditionalFormatting>
  <conditionalFormatting sqref="D14:D15">
    <cfRule type="colorScale" priority="8">
      <colorScale>
        <cfvo type="num" val="0"/>
        <cfvo type="num" val="0.2"/>
        <color theme="1" tint="-0.499984740745262"/>
        <color rgb="FF7A0000"/>
      </colorScale>
    </cfRule>
  </conditionalFormatting>
  <conditionalFormatting sqref="D9">
    <cfRule type="cellIs" dxfId="24" priority="4" operator="notEqual">
      <formula>"Dataset Description"</formula>
    </cfRule>
  </conditionalFormatting>
  <conditionalFormatting sqref="G25:R32 G38:R42 G48:R56">
    <cfRule type="cellIs" dxfId="23" priority="3" operator="equal">
      <formula>0</formula>
    </cfRule>
  </conditionalFormatting>
  <conditionalFormatting sqref="G26:R28">
    <cfRule type="colorScale" priority="1">
      <colorScale>
        <cfvo type="num" val="0"/>
        <cfvo type="num" val="0.2"/>
        <color rgb="FF000000"/>
        <color rgb="FF7A0000"/>
      </colorScale>
    </cfRule>
  </conditionalFormatting>
  <conditionalFormatting sqref="G60:R67">
    <cfRule type="cellIs" dxfId="22" priority="2" operator="notEqual">
      <formula>FALSE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DFBB63E-9CA3-466B-AD4C-DEA2C62CA24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45</vt:i4>
      </vt:variant>
    </vt:vector>
  </HeadingPairs>
  <TitlesOfParts>
    <vt:vector size="48" baseType="lpstr">
      <vt:lpstr>SinglePlot</vt:lpstr>
      <vt:lpstr>Overview</vt:lpstr>
      <vt:lpstr>Wine</vt:lpstr>
      <vt:lpstr>Back</vt:lpstr>
      <vt:lpstr>Wine!Compiled_Lists</vt:lpstr>
      <vt:lpstr>Wine!Composition</vt:lpstr>
      <vt:lpstr>Wine!CompositionTable</vt:lpstr>
      <vt:lpstr>Wine!DarkHeader</vt:lpstr>
      <vt:lpstr>Wine!Data_Description</vt:lpstr>
      <vt:lpstr>Dataframes</vt:lpstr>
      <vt:lpstr>Overview!Debug</vt:lpstr>
      <vt:lpstr>Overview!DebugToggle</vt:lpstr>
      <vt:lpstr>Wine!Definitions</vt:lpstr>
      <vt:lpstr>Wine!Description</vt:lpstr>
      <vt:lpstr>Wine!Dimensions</vt:lpstr>
      <vt:lpstr>Wine!Field_Analysis</vt:lpstr>
      <vt:lpstr>Wine!Field_Lists</vt:lpstr>
      <vt:lpstr>Field_Overview</vt:lpstr>
      <vt:lpstr>Wine!FieldList1</vt:lpstr>
      <vt:lpstr>Wine!FieldList2</vt:lpstr>
      <vt:lpstr>Wine!FieldList3</vt:lpstr>
      <vt:lpstr>Wine!FieldList4</vt:lpstr>
      <vt:lpstr>Wine!FieldList5</vt:lpstr>
      <vt:lpstr>Wine!FieldList6</vt:lpstr>
      <vt:lpstr>Wine!FieldList7</vt:lpstr>
      <vt:lpstr>Wine!FieldList8</vt:lpstr>
      <vt:lpstr>Wine!FieldLists</vt:lpstr>
      <vt:lpstr>Wine!FieldRange</vt:lpstr>
      <vt:lpstr>Fields</vt:lpstr>
      <vt:lpstr>Wine!FormatRange</vt:lpstr>
      <vt:lpstr>Wine!Headers</vt:lpstr>
      <vt:lpstr>Wine!Headers_Start</vt:lpstr>
      <vt:lpstr>Wine!Histogram</vt:lpstr>
      <vt:lpstr>Wine!LightHeader</vt:lpstr>
      <vt:lpstr>Overview!Name</vt:lpstr>
      <vt:lpstr>SinglePlot!Name</vt:lpstr>
      <vt:lpstr>Wine!Name</vt:lpstr>
      <vt:lpstr>Wine!Notes</vt:lpstr>
      <vt:lpstr>Wine!Percentiles</vt:lpstr>
      <vt:lpstr>Wine!SerializedLists</vt:lpstr>
      <vt:lpstr>SinglePlot!SinglePlot</vt:lpstr>
      <vt:lpstr>Wine!Summary_Stats</vt:lpstr>
      <vt:lpstr>Overview!Theme</vt:lpstr>
      <vt:lpstr>SinglePlot!Theme</vt:lpstr>
      <vt:lpstr>Wine!Theme</vt:lpstr>
      <vt:lpstr>Wine!Toggles</vt:lpstr>
      <vt:lpstr>Wine!TopToggle</vt:lpstr>
      <vt:lpstr>Wine!Warning</vt:lpstr>
    </vt:vector>
  </TitlesOfParts>
  <Company>Information Designers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DarkTemplate</dc:title>
  <dc:creator>Michael Rivers</dc:creator>
  <cp:lastModifiedBy>Michael Rivers</cp:lastModifiedBy>
  <cp:lastPrinted>2026-06-16T23:27:06Z</cp:lastPrinted>
  <dcterms:created xsi:type="dcterms:W3CDTF">2025-12-28T23:38:43Z</dcterms:created>
  <dcterms:modified xsi:type="dcterms:W3CDTF">2026-06-24T06:41:46Z</dcterms:modified>
</cp:coreProperties>
</file>